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defaultThemeVersion="124226"/>
  <mc:AlternateContent xmlns:mc="http://schemas.openxmlformats.org/markup-compatibility/2006">
    <mc:Choice Requires="x15">
      <x15ac:absPath xmlns:x15ac="http://schemas.microsoft.com/office/spreadsheetml/2010/11/ac" url="/Users/cosoriog/Downloads/"/>
    </mc:Choice>
  </mc:AlternateContent>
  <xr:revisionPtr revIDLastSave="0" documentId="13_ncr:1_{C9D2B857-682D-6545-847B-232642A9FDC6}" xr6:coauthVersionLast="47" xr6:coauthVersionMax="47" xr10:uidLastSave="{00000000-0000-0000-0000-000000000000}"/>
  <bookViews>
    <workbookView showSheetTabs="0" xWindow="0" yWindow="0" windowWidth="28800" windowHeight="18000" xr2:uid="{00000000-000D-0000-FFFF-FFFF00000000}"/>
  </bookViews>
  <sheets>
    <sheet name="MAPA DE RIESGOS CONSOLIDADO" sheetId="1" r:id="rId1"/>
    <sheet name="DATOS" sheetId="4" state="hidden" r:id="rId2"/>
    <sheet name="GRAFICAS" sheetId="2" state="hidden" r:id="rId3"/>
    <sheet name="CONTROL DE CAMBIOS" sheetId="6" r:id="rId4"/>
    <sheet name="TABLAS DINÁMICAS" sheetId="7" state="hidden" r:id="rId5"/>
  </sheets>
  <definedNames>
    <definedName name="_xlnm._FilterDatabase" localSheetId="0" hidden="1">'MAPA DE RIESGOS CONSOLIDADO'!$A$1:$Z$7</definedName>
    <definedName name="_xlnm.Print_Area" localSheetId="0">'MAPA DE RIESGOS CONSOLIDADO'!$A$1:$Q$36</definedName>
    <definedName name="TipoControl">#REF!</definedName>
    <definedName name="_xlnm.Print_Titles" localSheetId="0">'MAPA DE RIESGOS CONSOLIDADO'!$B:$Q,'MAPA DE RIESGOS CONSOLIDADO'!$5:$7</definedName>
  </definedNames>
  <calcPr calcId="191028"/>
  <pivotCaches>
    <pivotCache cacheId="21103"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 l="1"/>
  <c r="E14" i="2"/>
  <c r="F14" i="2"/>
  <c r="G14" i="2"/>
  <c r="H14" i="2"/>
  <c r="D15" i="2"/>
  <c r="E15" i="2"/>
  <c r="F15" i="2"/>
  <c r="G15" i="2"/>
  <c r="H15" i="2"/>
  <c r="D16" i="2"/>
  <c r="E16" i="2"/>
  <c r="F16" i="2"/>
  <c r="G16" i="2"/>
  <c r="H16" i="2"/>
  <c r="D17" i="2"/>
  <c r="E17" i="2"/>
  <c r="F17" i="2"/>
  <c r="G17" i="2"/>
  <c r="H17" i="2"/>
  <c r="D18" i="2"/>
  <c r="E18" i="2"/>
  <c r="F18" i="2"/>
  <c r="G18" i="2"/>
  <c r="H18" i="2"/>
  <c r="J17" i="2" l="1"/>
  <c r="J14" i="2"/>
  <c r="J16" i="2"/>
  <c r="J15" i="2"/>
  <c r="B3" i="2" l="1"/>
  <c r="U18" i="2"/>
  <c r="T18" i="2"/>
  <c r="S18" i="2"/>
  <c r="R18" i="2"/>
  <c r="Q18" i="2"/>
  <c r="U17" i="2"/>
  <c r="T17" i="2"/>
  <c r="S17" i="2"/>
  <c r="R17" i="2"/>
  <c r="Q17" i="2"/>
  <c r="U16" i="2"/>
  <c r="T16" i="2"/>
  <c r="S16" i="2"/>
  <c r="R16" i="2"/>
  <c r="Q16" i="2"/>
  <c r="U15" i="2"/>
  <c r="T15" i="2"/>
  <c r="S15" i="2"/>
  <c r="R15" i="2"/>
  <c r="Q15" i="2"/>
  <c r="U14" i="2"/>
  <c r="T14" i="2"/>
  <c r="S14" i="2"/>
  <c r="R14" i="2"/>
  <c r="Q14" i="2"/>
  <c r="O9" i="2" l="1"/>
  <c r="O8" i="2"/>
  <c r="O7" i="2"/>
  <c r="B7" i="2"/>
  <c r="B8" i="2"/>
  <c r="B9" i="2"/>
  <c r="W17" i="2"/>
  <c r="W16" i="2"/>
  <c r="W14" i="2"/>
  <c r="W15" i="2"/>
  <c r="O6" i="2"/>
  <c r="B6" i="2"/>
  <c r="O10" i="2" l="1"/>
  <c r="B10" i="2"/>
  <c r="C8" i="2" s="1"/>
  <c r="P7" i="2" l="1"/>
  <c r="P6" i="2"/>
  <c r="P9" i="2"/>
  <c r="P8" i="2"/>
  <c r="C6" i="2"/>
  <c r="C9" i="2"/>
  <c r="C7" i="2"/>
  <c r="P10" i="2" l="1"/>
  <c r="C10" i="2"/>
</calcChain>
</file>

<file path=xl/sharedStrings.xml><?xml version="1.0" encoding="utf-8"?>
<sst xmlns="http://schemas.openxmlformats.org/spreadsheetml/2006/main" count="431" uniqueCount="189">
  <si>
    <t>Mapa de riesgos de corrupción consolidado</t>
  </si>
  <si>
    <t>Año:</t>
  </si>
  <si>
    <t>Consolidado de riesgos de:</t>
  </si>
  <si>
    <t>Corrupción</t>
  </si>
  <si>
    <t>Fecha de última actualización:
DD/MM/AAAA</t>
  </si>
  <si>
    <t>Versión:</t>
  </si>
  <si>
    <t>Atención:
Este documento contiene la información consolidada y anonimizada de los riesgos de corrupción identificados en los procesos del DANE - FONDANE.</t>
  </si>
  <si>
    <t>DATOS DEL PROCESO</t>
  </si>
  <si>
    <t>IDENTIFICACIÓN DEL RIESGO</t>
  </si>
  <si>
    <t>EVALUACIÓN DEL RIESGO</t>
  </si>
  <si>
    <t>ANÁLISIS DEL RIESGO INHERENTE</t>
  </si>
  <si>
    <t>ANÁLISIS DEL RIESGO RESIDUAL</t>
  </si>
  <si>
    <t xml:space="preserve"> No.</t>
  </si>
  <si>
    <t>TIPO DE PROCESO</t>
  </si>
  <si>
    <t>PROCESO</t>
  </si>
  <si>
    <t>TIPO DE RIESGO</t>
  </si>
  <si>
    <t>AMENAZAS</t>
  </si>
  <si>
    <t>VULNERABILIDADES</t>
  </si>
  <si>
    <t>RIESGO</t>
  </si>
  <si>
    <t>CONSECUENCIAS</t>
  </si>
  <si>
    <t>EL RIESGO APLICA EN TERRITORIALES?</t>
  </si>
  <si>
    <t>PROBABILIDAD</t>
  </si>
  <si>
    <t>IMPACTO</t>
  </si>
  <si>
    <t>NIVEL DE SEVERIDAD
(Zona de riesgo inherente)</t>
  </si>
  <si>
    <t>CONTROLES</t>
  </si>
  <si>
    <t>SEDE EN DONDE SE APLICA EL CONTROL</t>
  </si>
  <si>
    <t>NIVEL DE SEVERIDAD
(Zona de riesgo residual)</t>
  </si>
  <si>
    <t>Misional</t>
  </si>
  <si>
    <t>Producción estadística</t>
  </si>
  <si>
    <t>De corrupción</t>
  </si>
  <si>
    <t>Personas interesadas en obtener beneficio particular o para un tercero, aprovechando el manejo de la información estadística</t>
  </si>
  <si>
    <t>Desconocimiento de políticas, procedimientos o lineamientos relacionados con el manejo de la información durante las fases del proceso estadístico.</t>
  </si>
  <si>
    <t xml:space="preserve">Filtrar información durante las fases del proceso estadístico, antes de ser difundida oficialmente, en ejercicio de la facultad de incidir o decidir sobre esa información, desviando los principios de la función administrativa en beneficio propio y/o de terceros </t>
  </si>
  <si>
    <t>Sanciones disciplinarias a los responsables del manejo de la información de bases de datos
Pérdida de confianza y credibilidad en la gestión de la Entidad
Afectación de la información insumo para la toma de decisiones y formulación de políticas públicas
Demandas en contra de la Entidad
Renuencia de las fuentes a la entrega de información a causa de un mal tratamiento de la misma</t>
  </si>
  <si>
    <t>SI</t>
  </si>
  <si>
    <t>Posible</t>
  </si>
  <si>
    <t>Catastrófico</t>
  </si>
  <si>
    <t>Extrema</t>
  </si>
  <si>
    <t>Gestionar sensibilizaciones relacionadas con el manejo seguro de la información.</t>
  </si>
  <si>
    <t>DANE Central - Sede - Subsede</t>
  </si>
  <si>
    <t>Rara vez</t>
  </si>
  <si>
    <t>Debilidades en la aplicación de políticas, procedimientos o lineamientos relacionados con el manejo confidencial y publicación de la información estadística</t>
  </si>
  <si>
    <t>Verificar que se encuentren debidamente diligenciados y firmados los acuerdos de confidencialidad de la información de las operaciones estadísticas que aplique.</t>
  </si>
  <si>
    <t>DANE Central - Sede</t>
  </si>
  <si>
    <t>Verificar que la difusión de resultados de las operaciones estadísticas tengan el aval del área técnica correspondiente.</t>
  </si>
  <si>
    <t>DANE Central</t>
  </si>
  <si>
    <t>De apoyo</t>
  </si>
  <si>
    <t>Gestión de bienes y servicios</t>
  </si>
  <si>
    <t>Personas interesadas en obtener beneficio particular o para un tercero, aprovechando el manejo o uso de los bienes de la entidad</t>
  </si>
  <si>
    <t>Manipulación en los registros de los movimientos del almacén, por concepto de ingresos, asignaciones, traslados, reintegros, salidas y bajas de los bienes de la entidad</t>
  </si>
  <si>
    <t>Posibilidad de recibir dádivas o beneficios a nombre propio o de terceros, por apropiación o uso indebido de los bienes devolutivos y elementos de consumo</t>
  </si>
  <si>
    <t xml:space="preserve">Detrimento patrimonial o pérdida de recursos económicos. </t>
  </si>
  <si>
    <t>Mayor</t>
  </si>
  <si>
    <t>Realizar un conteo físico en bodega segun selección de los elementos de consumo y devolutivos para confrontarlo con el registrado en el sistema.</t>
  </si>
  <si>
    <t>Improbable</t>
  </si>
  <si>
    <t>Alta</t>
  </si>
  <si>
    <t>Realizar el levantamiento físico de inventarios de los activos fijos en la entidad para verificar la existencia de los bienes y confrontarlo con lo registrado en el sistema.</t>
  </si>
  <si>
    <t>Gestión tecnológica</t>
  </si>
  <si>
    <t>Personas con intención de obtener un beneficio particular o para un tercero, haciendo uso indebido de la plataforma y servicios tecnológicos de la entidad</t>
  </si>
  <si>
    <t>Acceso no autorizado a la plataforma tecnológica  y a los servicios de TI</t>
  </si>
  <si>
    <t>Posibilidad de recibir o solicitar dadivas o beneficios a nombre propio o de terceros por el uso indebido de la información confidencial de la plataforma y de los servicios tecnológicos</t>
  </si>
  <si>
    <t>Detrimento patrimonial
Investigaciones disciplinarias
Suspensión de los servicios
Pérdida de la integridad, disponibilidad y confidencialidad de la información</t>
  </si>
  <si>
    <t>Validar los datos diligenciados en el formato  GTE-030-PDT-006-f-007 " Solicitud de creación de cuentas de usuario, acceso y autorización a servicios" de las solicitudes realizadas por las áreas, para habilitar el acceso y/o permisos a la plataforma y srevicios tecnologicos.</t>
  </si>
  <si>
    <t>Debilidades en componentes de software o hardware</t>
  </si>
  <si>
    <t>Monitorear los componentes tecnológicos de la infraestructura a través de soluciones y herramientas que detectan o mitigan las brechas de seguridad para no tener afectaciones en los activos.</t>
  </si>
  <si>
    <t>Gestión de información y documental</t>
  </si>
  <si>
    <t>Personas con intención de obtener información institucional para beneficio particular o de un tercero</t>
  </si>
  <si>
    <t>Desconocimiento de los lineamientos de la política general de seguridad de la información por parte de quienes intervienen en el proceso</t>
  </si>
  <si>
    <t xml:space="preserve">
Posibilidad de recibir o solicitar dadivas o beneficios a nombre propio o de terceros con el fin de posibilitar la fuga de información confidencial administrada por el DANE</t>
  </si>
  <si>
    <t>Afectación a alguno de los grupos de interés usuarios de la información del DANE, debido a su uso inadecuado
Detrimento de la imagen institucional y pérdida de credibilidad</t>
  </si>
  <si>
    <t>NO</t>
  </si>
  <si>
    <t>Validar que la persona asignada para gestionar la solicitud tenga diligenciado el formato de cumplimiento de la Política de Seguridad de la Información con el fin de garantizar el conocimiento y aceptación de esta.</t>
  </si>
  <si>
    <t>Acceso lógico sin autorización a la información confidencial custodiada por el proceso</t>
  </si>
  <si>
    <t>Revisar el formato de disposición interna de información para la producción estadística para determinar si la información se encuentra en custodia en el Grupo de Gestión de datos y cumple con las condiciones y características de la solicitud.</t>
  </si>
  <si>
    <t>Diligenciar y envío el formato soporte de servicios TI GTE-030-PDT-006-f-007 para solicitar permiso de acceso lógico a la información confidencial custodiada únicamente a las personas autorizadas (aplica cuando se requiere acceso a información en archivos ubicada en directorios) y el formato solicitud creación y actualización de usuarios de base de datos GTE-030-PDT-006-f-008 para solicitar permiso de acceso lógico a la información custodiada únicamente a las personas autorizadas (aplica cuando se requiere acceso a información en base de datos)</t>
  </si>
  <si>
    <t>Acceso físico y electrónico sin autorización a la información custodiada por el DANE</t>
  </si>
  <si>
    <t xml:space="preserve">Posibilidad de recibir o solicitar dadivas o beneficios a nombre propio o de terceros con el fin de generar pérdida de la confidencialidad, integridad y/o disponibilidad de los datos, expedientes físicos y electrónicos </t>
  </si>
  <si>
    <t>Hacer seguimiento a los préstamos de documentos a través de la planilla de control de préstamo de documentos del archivo central</t>
  </si>
  <si>
    <t>Registrar los documentos para consulta enviados por correo en formato electrónico desde el archivo central en el formato Registro de Consultas por medio electrónico en archivo central GID-040-PDT-001-f-008</t>
  </si>
  <si>
    <t>Gestión del talento humano</t>
  </si>
  <si>
    <t>Persona que se presenta incumpliendo los requisitos establecidos para el cargo a proveer</t>
  </si>
  <si>
    <t>Discrecionalidad o laxitud en la ejecución de las actividades establecidos para la provisión de cargos</t>
  </si>
  <si>
    <t>Posibilidad de recibir o solicitar cualquier dádiva o beneficio a nombre propio o de terceros con el fin de  provisionar personal que  no cumpla el perfil del cargo</t>
  </si>
  <si>
    <t>Perdida reputacional y economica
Inadecuado desarrollo o incumplimiento de las actividades asignadas. 
Posibles investigaciones disiplinarias</t>
  </si>
  <si>
    <t>Validar que el candidato cumple con los requisitos mínimos verificando la formación, la experiencia laboral a través del Formato " Análisis de hoja de vida para verificar el cumplimiento de requisitos mínimos (GTH-060-PDT-001-f-001)</t>
  </si>
  <si>
    <t>Validar la información registrada en la resolución de nombramiento, el formato de verificación de cumplimiento de requisitos mínimos y la planta de personal. Realizada la verificación se enviarán las resoluciones de encargo, nombramiento provisional u ordinario, a la coordinación del GIT Área de Gestión Humana, la Secretaria General y la Dirección del DANE, para su revisión, validación y firma.</t>
  </si>
  <si>
    <t>Vinculos personal, familiar y comercial</t>
  </si>
  <si>
    <t>Conflictos de interes para realizar nombramientos en la entidad</t>
  </si>
  <si>
    <t>Informar a través del sistema documental el posible conflicto de intereses ante el superior jerarquico o el supervisor contractual  diligenciando el formato de “Declaración de situaciones de conflicto de intereses” dentro de los tres (3) días calendario siguientes al conocimiento de la situación</t>
  </si>
  <si>
    <t>Persona que se vale de una falsa motivación y que ejerce presión para condicionar las decisiones de un colaborador del proceso</t>
  </si>
  <si>
    <t>Discresionalidad en la toma de decisiones dentro de las diferentes etapas procesales por parte de los abogados instructores en el ejercicio de las actuaciones administrativas</t>
  </si>
  <si>
    <t>Posibilidad de recibir o solicitar dadivas o beneficios a nombre propio o de terceros con el fin de proferir actos administrativos que lesionen o favorezcan derechos e intereses de los servidores o ex servidores públicos</t>
  </si>
  <si>
    <t>Demandas contra la entidad
Impacto financiero y detrimento patrimonial
Responsabilidad disciplinaria y patrimonial</t>
  </si>
  <si>
    <t>Casi seguro</t>
  </si>
  <si>
    <t xml:space="preserve">Revisar las decisiónes tomadas descritas  en los autos proyectados por los abogados instructores dentro de las diferentes etapas procesales con el fin de validar si estan debidamente pronunciados de acuerdo a la ley disciplinaria a través de reuniones o vistos buenos en los autos </t>
  </si>
  <si>
    <t>Conflictos de interes de los abogados  o jefe de la Oficina de Control Disciplinario Interno</t>
  </si>
  <si>
    <t>Informar a través del sistema documental el posible conflicto de intereses ante el superior jerarquico o el supervisor contractual  diligenciando el formato “Declaración de situaciones de conflicto de intereses” dentro de los tres (3) días calendario siguientes al conocimiento de la situación</t>
  </si>
  <si>
    <t>Gestión de capacidades e innovación</t>
  </si>
  <si>
    <t>Persona natural o jurídica que tiene la capacidad de influenciar la gestión de los servidores públicos para entregar información no autorizada de carácter clasificada relacionada con proyectos de desarrollo de capacidades e innovación</t>
  </si>
  <si>
    <t>Falencias en el manejo de la confidencialidad de la información clasificada de los proyectos de GCI</t>
  </si>
  <si>
    <t xml:space="preserve">Posibilidad de recibir o solicitar dadivas o beneficios a nombre propio o de terceros con el fin de filtrar información clasificada de los proyectos de desarrollo de capacidades e innovación   </t>
  </si>
  <si>
    <t>Investigaciones y sanciones
Pérdida de imagen y credibilidad en la gestión del proceso</t>
  </si>
  <si>
    <t>Moderado</t>
  </si>
  <si>
    <t>Moderada</t>
  </si>
  <si>
    <t>Diligenciar y firmar los acuerdos de confidencialidad en el formato establecido para evitar la fuga de la información clasificada de los proyectos de desarrollo de capacidades e innovación.</t>
  </si>
  <si>
    <t>Verificar que la relación de acuerdos de confidencialidad de la información clasificada de los proyectos de desarrollo de capacidades e innovación incluya los participantes del proyecto con el fin de validar que se encuentren firmados por las personas que participen en estos, mediante una matriz de verificación.</t>
  </si>
  <si>
    <t>Gestión contractual</t>
  </si>
  <si>
    <t>Personas que tienen la capacidad de influir o generar presión sobre los servidores públicos o contratistas para manipular los requisitos establecidos en cualquier etapa de los procesos de selección contractual de bienes y servicios.</t>
  </si>
  <si>
    <t>Discrecionalidad, interpretación subjetiva o desconocimiento en la aplicación de normas, procedimientos o requisitos relacionados en cualquier etapa de los procesos de selección contractual de bienes y servicios.</t>
  </si>
  <si>
    <t>Posibilidad de recibir o solicitar cualquier dádiva o beneficio a nombre propio o de tercero con el fin de incumplir los requisitos en cualquier etapa de los procesos de selección contractual de bienes y servicios</t>
  </si>
  <si>
    <t>Pérdida de imagen y confianza en la gestión de la Entidad
Incumplimiento del principio de selección objetiva
Afectación del principio de transparencia
Sanciones legales, multas, investigaciones disciplinarias, fiscales o penales</t>
  </si>
  <si>
    <t>Probable</t>
  </si>
  <si>
    <t>Verificar que en la etapa precontractual de los procesos de contratación de bienes y servicios se cumpla con los lineamientos legales y contractuales que rigen la gestión contractual de la entidad contenidos en el Manual de Contratación del DANE y FONDANE.</t>
  </si>
  <si>
    <t>Gestión jurídica</t>
  </si>
  <si>
    <t xml:space="preserve">Persona natural o jurídica que tiene la capacidad de influenciar en la gestión jurídica de la entidad  </t>
  </si>
  <si>
    <t xml:space="preserve">
Utilización indebida de la información de los procesos judiciales o acciones de tutela o actuaciones administrativas, por parte de los abogados de la Oficina Asesora Jurídica.</t>
  </si>
  <si>
    <t xml:space="preserve">Posibilidad de recibir o solicitar dadivas o beneficios a nombre propio o de terceros para realizar u omitir actuaciones en los procesos judiciales o administrativos o de acciones de tutela 
</t>
  </si>
  <si>
    <t>Impacto económico, financiero, daño antijurídico y detrimento patrimonial
Responsabilidad disciplinaria
Responsabilidad penal 
Responsbailidad fiscal</t>
  </si>
  <si>
    <t>Registrar las actuaciones de los procesos judiciales, acciones de tutelas y actuaciones administrativas en las bases de datos internas y en el aplicativo EKOGUI para verificar su estado en cada una de las etapas correspondientes
Nota: EKOGUI solo para actuaciones judiciales</t>
  </si>
  <si>
    <t>Efectuar revisiones sobre el documento que contiene las actuaciones surtidas en el marco de los procesos judiciales, acciones de tutelas y actuaciones administrativas realizadas por los abogados.</t>
  </si>
  <si>
    <t>Conflictos de interés por parte de los abogados de la Oficina Asesora Jurídica</t>
  </si>
  <si>
    <t>Suscribir el conflicto de interés de acuerdo al procedimiento establecido por la entidad con el fin de ser aceptado o negado por el competente.</t>
  </si>
  <si>
    <t>Evaluación y seguimiento</t>
  </si>
  <si>
    <t>Aprendizaje institucional</t>
  </si>
  <si>
    <t>Persona con capacidad para influenciar o generar presión para alterar los resultados de las evaluaciones, seguimientos o auditorías, buscando un  beneficio particular o para un tercero</t>
  </si>
  <si>
    <t xml:space="preserve">Falta de apropiación de los valores éticos institucionales por parte de asesor, coordinador, auditor interno o similar </t>
  </si>
  <si>
    <t>Ocultar o soslayar evidencia del uso, manejo o práctica indebida de los recursos públicos y/o de la gestión institucional, en el ejercicio de las atribuciones legales de asesor, coordinador, auditor interno o similar, desviando el encargo legal de la unidad u oficina de control interno, el código de ética del auditor y las normas internacionales para el ejercicio profesional de auditoría interna, en beneficio propio o de terceros</t>
  </si>
  <si>
    <t>Investigaciones y/o sanciones fiscales, disciplinarias y penales
Pérdida de credibilidad en la función de auditoría
Afectación de la imagen institucional
Inducir a toma de decisiones o políticas públicas inapropiadas</t>
  </si>
  <si>
    <t>Suscribir el compromiso etico,  de conflicto de intereses y de confidencialidad mediante los formatos establecidos a fin de apropiar los valores éticos institucionales</t>
  </si>
  <si>
    <t>Debilidades en la aplicación de los criterios para realizar la evaluación o auditorías conforme con el plan de auditoría</t>
  </si>
  <si>
    <t>Supervisar y revisar los resultados del seguimiento, evaluación o auditoria mediante reuniones del líder del grupo auditor y el equipo de auditores, con el fin de validar la aplicación de los criterios establecidos conforme con el plan de auditoría</t>
  </si>
  <si>
    <t>Falta de competencia por parte del equipo evaluador</t>
  </si>
  <si>
    <t>Omisión de evidencias que soportan el proceso estadístico en función de realizar la evaluación de la calidad estadística, desviando los principios de moralidad y responsabilidad de la función administrativa, así como el objetivo y el resultado de las evaluaciones, hacia el beneficio propio o de terceros</t>
  </si>
  <si>
    <t>Investigaciones y/o sanciones disciplinarias
Pérdida de credibilidad en la función de evaluación
Afectación de la imagen institucional
Inducir a toma de decisiones o políticas públicas inapropiadas</t>
  </si>
  <si>
    <t>Revisar la hoja de vida de los aspirantes a integrar el equipo evaluador, con el fin de validar su  perfil y competencias  durante el proceso de contratación (competencias: experto temático, experto en proceso, experto estadístico, analista de base de datos y auditor líder) mediante el formato de criterio de competencia.</t>
  </si>
  <si>
    <t xml:space="preserve">
Fortalecer el conocimiento del equipo evaluador en la norma NTCPE 1000 y sobre el proceso de evaluación mediante sensibilizaciones.</t>
  </si>
  <si>
    <t>Falta de imparcialidad y conflicto de interés por parte del equipo evaluador</t>
  </si>
  <si>
    <t>Verificar que el equipo evaluador cumpla con condiciones de imparcialidad y no conflicto de interés mediante el formato establecido.</t>
  </si>
  <si>
    <t xml:space="preserve"> Analizar los informes de evaluación y demas documentación asociada, para la toma de decisiones sobre la certificación de las operaciones estadísticas, mediante el desarrollo del Comité de certificación como instancia independiente.</t>
  </si>
  <si>
    <t>RESPUESTAS</t>
  </si>
  <si>
    <t>SEDE</t>
  </si>
  <si>
    <t>RIESGOS DE</t>
  </si>
  <si>
    <t>Estratégico</t>
  </si>
  <si>
    <t>Comunicación</t>
  </si>
  <si>
    <t>Direccionamiento estratégico</t>
  </si>
  <si>
    <t>Gerencial</t>
  </si>
  <si>
    <t>Insignificante</t>
  </si>
  <si>
    <t>Gestión</t>
  </si>
  <si>
    <t>Operativo</t>
  </si>
  <si>
    <t>Menor</t>
  </si>
  <si>
    <t>Seguridad de la información</t>
  </si>
  <si>
    <t>Financiero</t>
  </si>
  <si>
    <t>Tecnológico</t>
  </si>
  <si>
    <t>De cumplimiento</t>
  </si>
  <si>
    <t>De imagen o reputacional</t>
  </si>
  <si>
    <t>No aplica</t>
  </si>
  <si>
    <t>Gestión financiera</t>
  </si>
  <si>
    <t>De seguridad de la información</t>
  </si>
  <si>
    <t>Gestión de proveedores de datos</t>
  </si>
  <si>
    <t>EN ORDEN ALFABETICO</t>
  </si>
  <si>
    <t>Regulación</t>
  </si>
  <si>
    <t>Sinergia organizacional</t>
  </si>
  <si>
    <t>Baja</t>
  </si>
  <si>
    <t>Gráficas</t>
  </si>
  <si>
    <t>Año</t>
  </si>
  <si>
    <t>Cantidad de riesgos distribuídos por zona
(Riesgo inherente)</t>
  </si>
  <si>
    <t>Cantidad de riesgos distribuídos por zona
(Riesgo residual)</t>
  </si>
  <si>
    <t>Riesgos en zona extrema</t>
  </si>
  <si>
    <t>Riesgos en zona alta</t>
  </si>
  <si>
    <t>Riesgos en zona moderada</t>
  </si>
  <si>
    <t>Riesgos en zona baja</t>
  </si>
  <si>
    <t>TOTAL</t>
  </si>
  <si>
    <t>Mapa de calor para riesgos por proceso
(Riesgo inherente)</t>
  </si>
  <si>
    <t>Mapa de calor para riesgos por proceso
(Riesgo residual)</t>
  </si>
  <si>
    <t>Control de cambios</t>
  </si>
  <si>
    <t>Fecha
(DD/MM/AAAA)</t>
  </si>
  <si>
    <t>Aspecto que cambió</t>
  </si>
  <si>
    <t>Descripción del cambio</t>
  </si>
  <si>
    <t>Versión consolidada de los riesgos de corrupción del DANE para el año 2021. Esta versión se genera como resultado de la revisión y ajustes a los riesgos de corrupción que se identificaron en los procesos del DANE-FONDANE y que estuvieron vigentes durante el año 2020. Se identificaron nuevos riesgos de corrupción en los procesos de gestión de bienes y servicios y gestión de capacidades e innovación. Adicionalmente, en atención a las observaciones de la Oficina de Control Interno, presentadas en el Informe de Seguimiento Segundo Cuatrimestre Plan Anticorrupción y Atención al Ciudadano y Riesgos (de Corrupción y de Gestión) 2020 radicado con número 20201400028303, en la redacción de los riesgos se precisaron los elementos "uso del poder" y "desviación de lo publico".  Así mismo, se realizaron ajustes en las vulnerabilidades y controles, procurando que estos últimos sean adecuados para contrarrestar las vulnerabilidades identificadas. Los riesgos de corrupción siempre serán significativos, por lo tanto el nivel de severidad de los riesgos residuales nunca será aceptable.
Esta versión es preliminar y se publicó el 19 de enero de 2021 en la página web y en la intranet institucionales, para consulta de los grupos de interés del DANE-FONDANE.</t>
  </si>
  <si>
    <t>Aspectos de riesgos de corrucpión</t>
  </si>
  <si>
    <t>A solicitud del responsable del proceso de gestión de proveedores de datos, se realizaron cambios en la amenaza, consecuencias y control del riesgo correspondiente.
Adicionalmente, las observaciones presentadas por grupos de interés fueron puestas a consideración de los responsables de los procesos, con quienes se validó la pertinencia de las mismas. Esta versión refleja los cambios aceptados, concretamente en las consecuencias del riesgo del proceso de gestión de proveedores de datos. También se ajustó la redacción del riesgo del proceso de gestión jurídica.</t>
  </si>
  <si>
    <t>Ajustes en la redacción de los riesgos de corrupción</t>
  </si>
  <si>
    <t>Atendiendo las recomedaciones de la Secretaría de Transparencia de la Presidencia de la República y atendiendo lo dispuesto en la Guía para la administración del riesgo y el diseño
de controles en entidades públicas V4, se cambia la redacción del riesgo incorporando  "Posibilidad de recibir o solicitar dadivas o beneficios a nombre propio o de terceros".
Se elimina los riesgos del proceso gestión de proveedores de datos y de Direccionamiento Estratégico.</t>
  </si>
  <si>
    <t>Ajustes en la redacción de los riesgos de corrupción, vulnerabilidades y controles</t>
  </si>
  <si>
    <t>Atendiendo las recomedaciones de la Secretaría de Transparencia de la Presidencia de la República y atendiendo lo dispuesto en la Guía para la administración del riesgo y el diseño
de controles en entidades públicas V4, se cambia la redacción del riesgo incorporando  "Posibilidad de recibir o solicitar dadivas o beneficios a nombre propio o de terceros". Teniendo encuenta los monitoreos realizados en la vigencia 2022 se analisa si hay nuevas amenazas o vulnerabilidades o nuevos riesgos en los procesos de la entidad, se realiza el analisis de los riesgos identificados, se mejora la descripción de los controles y sus respectivas evidencias de ejecución. 
Se elimina los riesgos del proceso gestión de proveedores de datos y de Direccionamiento Estratégico.</t>
  </si>
  <si>
    <t>Etiquetas de fila</t>
  </si>
  <si>
    <t>Cuenta de RIESGO</t>
  </si>
  <si>
    <t>(en blanco)</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</si>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</sst>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m/yyyy;@"/>
    <numFmt numFmtId="166" formatCode="0;\-0;;@"/>
  </numFmts>
  <fonts count="26">
    <font>
      <sz val="11"/>
      <color theme="1"/>
      <name val="Calibri"/>
      <family val="2"/>
      <scheme val="minor"/>
    </font>
    <font>
      <sz val="11"/>
      <color theme="1"/>
      <name val="Calibri"/>
      <family val="2"/>
      <scheme val="minor"/>
    </font>
    <font>
      <sz val="11"/>
      <color theme="1"/>
      <name val="Segoe UI"/>
      <family val="2"/>
    </font>
    <font>
      <b/>
      <sz val="9"/>
      <color theme="1"/>
      <name val="Segoe UI"/>
      <family val="2"/>
    </font>
    <font>
      <b/>
      <sz val="10"/>
      <color theme="1"/>
      <name val="Segoe UI"/>
      <family val="2"/>
    </font>
    <font>
      <sz val="10"/>
      <color theme="1"/>
      <name val="Segoe UI"/>
      <family val="2"/>
    </font>
    <font>
      <b/>
      <sz val="12"/>
      <color theme="1"/>
      <name val="Segoe UI"/>
      <family val="2"/>
    </font>
    <font>
      <b/>
      <sz val="15"/>
      <color theme="1" tint="0.249977111117893"/>
      <name val="Segoe UI"/>
      <family val="2"/>
    </font>
    <font>
      <b/>
      <sz val="10"/>
      <color theme="1" tint="0.249977111117893"/>
      <name val="Segoe UI"/>
      <family val="2"/>
    </font>
    <font>
      <b/>
      <sz val="10"/>
      <color theme="0"/>
      <name val="Segoe UI"/>
      <family val="2"/>
    </font>
    <font>
      <sz val="9"/>
      <color theme="1" tint="0.249977111117893"/>
      <name val="Segoe UI"/>
      <family val="2"/>
    </font>
    <font>
      <b/>
      <sz val="11"/>
      <color theme="1" tint="0.249977111117893"/>
      <name val="Segoe UI"/>
      <family val="2"/>
    </font>
    <font>
      <sz val="11"/>
      <color theme="1" tint="0.249977111117893"/>
      <name val="Segoe UI"/>
      <family val="2"/>
    </font>
    <font>
      <sz val="10"/>
      <color theme="0"/>
      <name val="Segoe UI"/>
      <family val="2"/>
    </font>
    <font>
      <sz val="10"/>
      <color theme="1" tint="0.249977111117893"/>
      <name val="Segoe UI"/>
      <family val="2"/>
    </font>
    <font>
      <b/>
      <sz val="15"/>
      <color theme="1"/>
      <name val="Segoe UI"/>
      <family val="2"/>
    </font>
    <font>
      <sz val="8"/>
      <color theme="1"/>
      <name val="Segoe UI"/>
      <family val="2"/>
    </font>
    <font>
      <sz val="12"/>
      <color theme="1"/>
      <name val="Segoe UI"/>
      <family val="2"/>
    </font>
    <font>
      <sz val="9"/>
      <color theme="1"/>
      <name val="Segoe UI"/>
      <family val="2"/>
    </font>
    <font>
      <b/>
      <sz val="20"/>
      <color theme="1"/>
      <name val="Segoe UI"/>
      <family val="2"/>
    </font>
    <font>
      <sz val="20"/>
      <color theme="1"/>
      <name val="Segoe UI"/>
      <family val="2"/>
    </font>
    <font>
      <b/>
      <sz val="20"/>
      <color rgb="FFFFFF00"/>
      <name val="Segoe UI"/>
      <family val="2"/>
    </font>
    <font>
      <sz val="20"/>
      <color theme="1"/>
      <name val="Calibri"/>
      <family val="2"/>
      <scheme val="minor"/>
    </font>
    <font>
      <b/>
      <sz val="20"/>
      <color theme="0"/>
      <name val="Segoe UI"/>
      <family val="2"/>
    </font>
    <font>
      <sz val="12"/>
      <color theme="0"/>
      <name val="Segoe UI"/>
      <family val="2"/>
    </font>
    <font>
      <sz val="12"/>
      <color theme="1"/>
      <name val="Segoe UI"/>
    </font>
  </fonts>
  <fills count="11">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B6004B"/>
        <bgColor indexed="64"/>
      </patternFill>
    </fill>
    <fill>
      <patternFill patternType="solid">
        <fgColor rgb="FFD9D9D9"/>
        <bgColor indexed="64"/>
      </patternFill>
    </fill>
  </fills>
  <borders count="31">
    <border>
      <left/>
      <right/>
      <top/>
      <bottom/>
      <diagonal/>
    </border>
    <border>
      <left style="thin">
        <color auto="1"/>
      </left>
      <right style="thin">
        <color auto="1"/>
      </right>
      <top style="thin">
        <color auto="1"/>
      </top>
      <bottom style="thin">
        <color auto="1"/>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n">
        <color theme="1" tint="0.24994659260841701"/>
      </left>
      <right/>
      <top/>
      <bottom/>
      <diagonal/>
    </border>
    <border>
      <left/>
      <right style="thin">
        <color theme="1" tint="0.24994659260841701"/>
      </right>
      <top/>
      <bottom/>
      <diagonal/>
    </border>
    <border>
      <left/>
      <right/>
      <top/>
      <bottom style="thin">
        <color theme="1" tint="0.24994659260841701"/>
      </bottom>
      <diagonal/>
    </border>
    <border>
      <left style="thick">
        <color theme="0"/>
      </left>
      <right style="thick">
        <color theme="0"/>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bottom/>
      <diagonal/>
    </border>
  </borders>
  <cellStyleXfs count="2">
    <xf numFmtId="0" fontId="0" fillId="0" borderId="0"/>
    <xf numFmtId="9" fontId="1" fillId="0" borderId="0" applyFont="0" applyFill="0" applyBorder="0" applyAlignment="0" applyProtection="0"/>
  </cellStyleXfs>
  <cellXfs count="181">
    <xf numFmtId="0" fontId="0" fillId="0" borderId="0" xfId="0"/>
    <xf numFmtId="0" fontId="5" fillId="0" borderId="0" xfId="0" applyFont="1" applyAlignment="1" applyProtection="1">
      <alignment vertical="center" wrapText="1"/>
      <protection hidden="1"/>
    </xf>
    <xf numFmtId="0" fontId="2" fillId="0" borderId="0" xfId="0" applyFont="1" applyProtection="1">
      <protection hidden="1"/>
    </xf>
    <xf numFmtId="0" fontId="6" fillId="0" borderId="4"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2" fillId="0" borderId="5" xfId="0" applyFont="1" applyBorder="1" applyProtection="1">
      <protection hidden="1"/>
    </xf>
    <xf numFmtId="0" fontId="6" fillId="0" borderId="0" xfId="0" applyFont="1" applyAlignment="1" applyProtection="1">
      <alignment vertical="center" wrapText="1"/>
      <protection hidden="1"/>
    </xf>
    <xf numFmtId="0" fontId="2" fillId="0" borderId="4" xfId="0" applyFont="1" applyBorder="1" applyProtection="1">
      <protection hidden="1"/>
    </xf>
    <xf numFmtId="0" fontId="4" fillId="0" borderId="0" xfId="0" applyFont="1" applyAlignment="1" applyProtection="1">
      <alignment horizontal="center" vertical="center" wrapText="1"/>
      <protection hidden="1"/>
    </xf>
    <xf numFmtId="0" fontId="14" fillId="0" borderId="0" xfId="0" applyFont="1" applyAlignment="1" applyProtection="1">
      <alignment horizontal="justify" vertical="center" wrapText="1"/>
      <protection hidden="1"/>
    </xf>
    <xf numFmtId="0" fontId="12" fillId="0" borderId="0" xfId="0" applyFont="1" applyProtection="1">
      <protection hidden="1"/>
    </xf>
    <xf numFmtId="0" fontId="8" fillId="0" borderId="0" xfId="0"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5" fillId="5" borderId="0" xfId="0" applyFont="1" applyFill="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5" fillId="4" borderId="0" xfId="0" applyFont="1" applyFill="1" applyAlignment="1" applyProtection="1">
      <alignment horizontal="center" vertical="center" wrapText="1"/>
      <protection hidden="1"/>
    </xf>
    <xf numFmtId="0" fontId="5" fillId="8"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8" borderId="1" xfId="0" applyFont="1" applyFill="1" applyBorder="1" applyAlignment="1" applyProtection="1">
      <alignment horizontal="center" vertical="center"/>
      <protection hidden="1"/>
    </xf>
    <xf numFmtId="0" fontId="5" fillId="6" borderId="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0" borderId="1" xfId="0" applyFont="1" applyBorder="1" applyAlignment="1" applyProtection="1">
      <alignment vertical="center" wrapText="1"/>
      <protection hidden="1"/>
    </xf>
    <xf numFmtId="0" fontId="9" fillId="6" borderId="2" xfId="0" applyFont="1" applyFill="1" applyBorder="1" applyAlignment="1" applyProtection="1">
      <alignment horizontal="center" vertical="center" wrapText="1"/>
      <protection hidden="1"/>
    </xf>
    <xf numFmtId="0" fontId="9" fillId="8" borderId="2" xfId="0" applyFont="1" applyFill="1" applyBorder="1" applyAlignment="1" applyProtection="1">
      <alignment horizontal="center" vertical="center" wrapText="1"/>
      <protection hidden="1"/>
    </xf>
    <xf numFmtId="0" fontId="12" fillId="0" borderId="0" xfId="0" applyFont="1" applyAlignment="1">
      <alignment vertical="center"/>
    </xf>
    <xf numFmtId="0" fontId="6" fillId="2" borderId="1" xfId="0" applyFont="1" applyFill="1" applyBorder="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16" fillId="0" borderId="0" xfId="0" applyFont="1" applyAlignment="1" applyProtection="1">
      <alignment horizontal="center" vertical="center" wrapText="1"/>
      <protection hidden="1"/>
    </xf>
    <xf numFmtId="0" fontId="5" fillId="0" borderId="7" xfId="0" applyFont="1" applyBorder="1" applyAlignment="1" applyProtection="1">
      <alignment vertical="center" wrapText="1"/>
      <protection hidden="1"/>
    </xf>
    <xf numFmtId="0" fontId="4" fillId="4" borderId="2"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5" fillId="0" borderId="6" xfId="0" applyFont="1" applyBorder="1" applyAlignment="1" applyProtection="1">
      <alignment horizontal="justify" vertical="center" wrapText="1"/>
      <protection hidden="1"/>
    </xf>
    <xf numFmtId="0" fontId="7" fillId="7" borderId="15" xfId="0" applyFont="1" applyFill="1" applyBorder="1" applyAlignment="1" applyProtection="1">
      <alignment vertical="center" wrapText="1"/>
      <protection hidden="1"/>
    </xf>
    <xf numFmtId="0" fontId="7" fillId="7" borderId="16" xfId="0" applyFont="1" applyFill="1" applyBorder="1" applyAlignment="1" applyProtection="1">
      <alignment vertical="center" wrapText="1"/>
      <protection hidden="1"/>
    </xf>
    <xf numFmtId="0" fontId="4" fillId="2" borderId="10" xfId="0" applyFont="1" applyFill="1" applyBorder="1" applyAlignment="1" applyProtection="1">
      <alignment horizontal="center" vertical="center" wrapText="1"/>
      <protection hidden="1"/>
    </xf>
    <xf numFmtId="0" fontId="12" fillId="10" borderId="15" xfId="0" applyFont="1" applyFill="1" applyBorder="1" applyAlignment="1" applyProtection="1">
      <alignment vertical="center"/>
      <protection hidden="1"/>
    </xf>
    <xf numFmtId="0" fontId="12" fillId="10" borderId="16" xfId="0" applyFont="1" applyFill="1" applyBorder="1" applyAlignment="1" applyProtection="1">
      <alignment vertical="center"/>
      <protection hidden="1"/>
    </xf>
    <xf numFmtId="0" fontId="12" fillId="0" borderId="0" xfId="0" applyFont="1" applyAlignment="1" applyProtection="1">
      <alignment vertical="center"/>
      <protection hidden="1"/>
    </xf>
    <xf numFmtId="166" fontId="6" fillId="0" borderId="1" xfId="0" applyNumberFormat="1" applyFont="1" applyBorder="1" applyAlignment="1" applyProtection="1">
      <alignment horizontal="center" vertical="center" wrapText="1"/>
      <protection hidden="1"/>
    </xf>
    <xf numFmtId="0" fontId="2" fillId="0" borderId="20" xfId="0" applyFont="1" applyBorder="1" applyProtection="1">
      <protection hidden="1"/>
    </xf>
    <xf numFmtId="0" fontId="2" fillId="0" borderId="21" xfId="0" applyFont="1" applyBorder="1" applyProtection="1">
      <protection hidden="1"/>
    </xf>
    <xf numFmtId="0" fontId="2" fillId="0" borderId="22" xfId="0" applyFont="1" applyBorder="1" applyProtection="1">
      <protection hidden="1"/>
    </xf>
    <xf numFmtId="0" fontId="2" fillId="0" borderId="26" xfId="0" applyFont="1" applyBorder="1" applyProtection="1">
      <protection hidden="1"/>
    </xf>
    <xf numFmtId="0" fontId="2" fillId="0" borderId="29" xfId="0" applyFont="1" applyBorder="1" applyProtection="1">
      <protection hidden="1"/>
    </xf>
    <xf numFmtId="0" fontId="2" fillId="0" borderId="23" xfId="0" applyFont="1" applyBorder="1" applyProtection="1">
      <protection hidden="1"/>
    </xf>
    <xf numFmtId="0" fontId="2" fillId="0" borderId="24" xfId="0" applyFont="1" applyBorder="1" applyProtection="1">
      <protection hidden="1"/>
    </xf>
    <xf numFmtId="0" fontId="2" fillId="0" borderId="25" xfId="0" applyFont="1" applyBorder="1" applyProtection="1">
      <protection hidden="1"/>
    </xf>
    <xf numFmtId="9" fontId="5" fillId="0" borderId="1" xfId="1" applyFont="1" applyBorder="1" applyAlignment="1" applyProtection="1">
      <alignment horizontal="center" vertical="center" wrapText="1"/>
      <protection hidden="1"/>
    </xf>
    <xf numFmtId="9" fontId="4" fillId="0" borderId="1" xfId="1" applyFont="1" applyBorder="1" applyAlignment="1" applyProtection="1">
      <alignment horizontal="center" vertical="center" wrapText="1"/>
      <protection hidden="1"/>
    </xf>
    <xf numFmtId="0" fontId="13" fillId="6" borderId="14" xfId="0" applyFont="1" applyFill="1" applyBorder="1" applyAlignment="1" applyProtection="1">
      <alignment vertical="center" wrapText="1"/>
      <protection hidden="1"/>
    </xf>
    <xf numFmtId="9" fontId="5" fillId="0" borderId="16" xfId="1" applyFont="1" applyBorder="1" applyAlignment="1" applyProtection="1">
      <alignment horizontal="center" vertical="center" wrapText="1"/>
      <protection hidden="1"/>
    </xf>
    <xf numFmtId="0" fontId="13" fillId="8" borderId="14" xfId="0" applyFont="1" applyFill="1" applyBorder="1" applyAlignment="1" applyProtection="1">
      <alignment vertical="center" wrapText="1"/>
      <protection hidden="1"/>
    </xf>
    <xf numFmtId="0" fontId="5" fillId="4" borderId="14" xfId="0" applyFont="1" applyFill="1" applyBorder="1" applyAlignment="1" applyProtection="1">
      <alignment vertical="center" wrapText="1"/>
      <protection hidden="1"/>
    </xf>
    <xf numFmtId="0" fontId="5" fillId="3" borderId="14" xfId="0" applyFont="1" applyFill="1" applyBorder="1" applyAlignment="1" applyProtection="1">
      <alignment vertical="center" wrapText="1"/>
      <protection hidden="1"/>
    </xf>
    <xf numFmtId="0" fontId="4" fillId="0" borderId="14" xfId="0" applyFont="1" applyBorder="1" applyAlignment="1" applyProtection="1">
      <alignment vertical="center" wrapText="1"/>
      <protection hidden="1"/>
    </xf>
    <xf numFmtId="0" fontId="4" fillId="0" borderId="15" xfId="0" applyFont="1" applyBorder="1" applyAlignment="1" applyProtection="1">
      <alignment horizontal="center" vertical="center" wrapText="1"/>
      <protection hidden="1"/>
    </xf>
    <xf numFmtId="9" fontId="4" fillId="0" borderId="16" xfId="1" applyFont="1" applyBorder="1" applyAlignment="1" applyProtection="1">
      <alignment horizontal="center" vertical="center" wrapText="1"/>
      <protection hidden="1"/>
    </xf>
    <xf numFmtId="0" fontId="13" fillId="6" borderId="16" xfId="0" applyFont="1" applyFill="1" applyBorder="1" applyAlignment="1" applyProtection="1">
      <alignment horizontal="center" vertical="center" wrapText="1"/>
      <protection hidden="1"/>
    </xf>
    <xf numFmtId="0" fontId="13" fillId="8" borderId="16" xfId="0" applyFont="1" applyFill="1" applyBorder="1" applyAlignment="1" applyProtection="1">
      <alignment horizontal="center" vertical="center" wrapText="1"/>
      <protection hidden="1"/>
    </xf>
    <xf numFmtId="0" fontId="5" fillId="4" borderId="16" xfId="0" applyFont="1" applyFill="1" applyBorder="1" applyAlignment="1" applyProtection="1">
      <alignment horizontal="center" vertical="center" wrapText="1"/>
      <protection hidden="1"/>
    </xf>
    <xf numFmtId="0" fontId="5" fillId="3" borderId="16" xfId="0" applyFont="1" applyFill="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5" fillId="0" borderId="20" xfId="0" applyFont="1" applyBorder="1" applyAlignment="1" applyProtection="1">
      <alignment vertical="center" wrapText="1"/>
      <protection hidden="1"/>
    </xf>
    <xf numFmtId="0" fontId="5" fillId="0" borderId="21" xfId="0" applyFont="1" applyBorder="1" applyAlignment="1" applyProtection="1">
      <alignment horizontal="justify" vertical="center" wrapText="1"/>
      <protection hidden="1"/>
    </xf>
    <xf numFmtId="0" fontId="14" fillId="0" borderId="21" xfId="0" applyFont="1" applyBorder="1" applyAlignment="1" applyProtection="1">
      <alignment vertical="center" wrapText="1"/>
      <protection hidden="1"/>
    </xf>
    <xf numFmtId="0" fontId="11" fillId="0" borderId="21" xfId="0" applyFont="1" applyBorder="1" applyAlignment="1" applyProtection="1">
      <alignment horizontal="center" vertical="center" wrapText="1"/>
      <protection hidden="1"/>
    </xf>
    <xf numFmtId="0" fontId="14" fillId="0" borderId="21" xfId="0" applyFont="1" applyBorder="1" applyAlignment="1" applyProtection="1">
      <alignment horizontal="justify" vertical="center" wrapText="1"/>
      <protection hidden="1"/>
    </xf>
    <xf numFmtId="0" fontId="14" fillId="0" borderId="22" xfId="0" applyFont="1" applyBorder="1" applyAlignment="1" applyProtection="1">
      <alignment horizontal="justify" vertical="center" wrapText="1"/>
      <protection hidden="1"/>
    </xf>
    <xf numFmtId="0" fontId="5" fillId="0" borderId="26" xfId="0" applyFont="1" applyBorder="1" applyAlignment="1" applyProtection="1">
      <alignment vertical="center" wrapText="1"/>
      <protection hidden="1"/>
    </xf>
    <xf numFmtId="0" fontId="14" fillId="0" borderId="29" xfId="0" applyFont="1" applyBorder="1" applyAlignment="1" applyProtection="1">
      <alignment horizontal="justify" vertical="center" wrapText="1"/>
      <protection hidden="1"/>
    </xf>
    <xf numFmtId="0" fontId="5" fillId="0" borderId="29" xfId="0" applyFont="1" applyBorder="1" applyAlignment="1" applyProtection="1">
      <alignment horizontal="justify" vertical="center" wrapText="1"/>
      <protection hidden="1"/>
    </xf>
    <xf numFmtId="0" fontId="5" fillId="0" borderId="23" xfId="0" applyFont="1" applyBorder="1" applyAlignment="1" applyProtection="1">
      <alignment vertical="center" wrapText="1"/>
      <protection hidden="1"/>
    </xf>
    <xf numFmtId="0" fontId="5" fillId="0" borderId="24" xfId="0" applyFont="1" applyBorder="1" applyAlignment="1" applyProtection="1">
      <alignment horizontal="justify" vertical="center" wrapText="1"/>
      <protection hidden="1"/>
    </xf>
    <xf numFmtId="0" fontId="5" fillId="0" borderId="25" xfId="0" applyFont="1" applyBorder="1" applyAlignment="1" applyProtection="1">
      <alignment horizontal="justify" vertical="center" wrapText="1"/>
      <protection hidden="1"/>
    </xf>
    <xf numFmtId="0" fontId="17" fillId="0" borderId="0" xfId="0" applyFont="1" applyProtection="1">
      <protection locked="0"/>
    </xf>
    <xf numFmtId="164" fontId="10" fillId="0" borderId="13" xfId="0" applyNumberFormat="1" applyFont="1" applyBorder="1" applyAlignment="1" applyProtection="1">
      <alignment horizontal="center" vertical="center" wrapText="1"/>
      <protection locked="0"/>
    </xf>
    <xf numFmtId="165" fontId="10" fillId="0" borderId="13" xfId="0" applyNumberFormat="1" applyFont="1" applyBorder="1" applyAlignment="1" applyProtection="1">
      <alignment horizontal="center" vertical="center"/>
      <protection locked="0"/>
    </xf>
    <xf numFmtId="0" fontId="4" fillId="0" borderId="0" xfId="0" applyFont="1" applyAlignment="1" applyProtection="1">
      <alignment horizontal="center"/>
      <protection hidden="1"/>
    </xf>
    <xf numFmtId="0" fontId="2" fillId="0" borderId="0" xfId="0" applyFont="1"/>
    <xf numFmtId="0" fontId="0" fillId="0" borderId="0" xfId="0" applyAlignment="1">
      <alignment horizontal="left"/>
    </xf>
    <xf numFmtId="0" fontId="17" fillId="0" borderId="18"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1" xfId="0" applyFont="1" applyBorder="1" applyProtection="1">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7" fillId="0" borderId="1" xfId="0" applyFont="1" applyBorder="1" applyAlignment="1" applyProtection="1">
      <alignment horizontal="center" vertical="center" wrapText="1"/>
      <protection hidden="1"/>
    </xf>
    <xf numFmtId="0" fontId="20" fillId="0" borderId="0" xfId="0" applyFont="1" applyProtection="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hidden="1"/>
    </xf>
    <xf numFmtId="0" fontId="20" fillId="0" borderId="0" xfId="0" applyFont="1" applyProtection="1">
      <protection hidden="1"/>
    </xf>
    <xf numFmtId="0" fontId="19" fillId="0" borderId="1" xfId="0" applyFont="1" applyBorder="1" applyAlignment="1" applyProtection="1">
      <alignment horizontal="center" vertical="center" wrapText="1"/>
      <protection locked="0"/>
    </xf>
    <xf numFmtId="0" fontId="19" fillId="10" borderId="1" xfId="0" applyFont="1" applyFill="1" applyBorder="1" applyAlignment="1" applyProtection="1">
      <alignment vertical="center" wrapText="1"/>
      <protection hidden="1"/>
    </xf>
    <xf numFmtId="14"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2" fillId="0" borderId="0" xfId="0" applyFont="1" applyProtection="1">
      <protection hidden="1"/>
    </xf>
    <xf numFmtId="0" fontId="19" fillId="2" borderId="1" xfId="0" applyFont="1" applyFill="1" applyBorder="1" applyAlignment="1" applyProtection="1">
      <alignment horizontal="center" vertical="center" wrapText="1"/>
      <protection hidden="1"/>
    </xf>
    <xf numFmtId="0" fontId="19" fillId="2" borderId="18" xfId="0" applyFont="1" applyFill="1" applyBorder="1" applyAlignment="1" applyProtection="1">
      <alignment horizontal="center" vertical="center" wrapText="1"/>
      <protection hidden="1"/>
    </xf>
    <xf numFmtId="1" fontId="6" fillId="0" borderId="1" xfId="0" applyNumberFormat="1"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5" fillId="0" borderId="18" xfId="0" applyFont="1" applyBorder="1" applyAlignment="1" applyProtection="1">
      <alignment vertical="center" wrapText="1"/>
      <protection locked="0"/>
    </xf>
    <xf numFmtId="0" fontId="25" fillId="0" borderId="19" xfId="0" applyFont="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1" xfId="0" applyFont="1" applyBorder="1" applyAlignment="1">
      <alignment horizontal="left" vertical="center" wrapText="1"/>
    </xf>
    <xf numFmtId="0" fontId="17" fillId="0" borderId="1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hidden="1"/>
    </xf>
    <xf numFmtId="0" fontId="17" fillId="0" borderId="30" xfId="0" applyFont="1" applyBorder="1" applyAlignment="1" applyProtection="1">
      <alignment horizontal="center" vertical="center" wrapText="1"/>
      <protection hidden="1"/>
    </xf>
    <xf numFmtId="0" fontId="17"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19"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protection locked="0"/>
    </xf>
    <xf numFmtId="0" fontId="6" fillId="0" borderId="18"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wrapText="1"/>
      <protection locked="0"/>
    </xf>
    <xf numFmtId="0" fontId="17" fillId="0" borderId="20"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30" xfId="0" applyNumberFormat="1" applyFont="1" applyBorder="1" applyAlignment="1" applyProtection="1">
      <alignment horizontal="center" vertical="center" wrapText="1"/>
      <protection locked="0"/>
    </xf>
    <xf numFmtId="1" fontId="6" fillId="0" borderId="19"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hidden="1"/>
    </xf>
    <xf numFmtId="0" fontId="24" fillId="0" borderId="30" xfId="0" applyFont="1" applyBorder="1" applyAlignment="1" applyProtection="1">
      <alignment horizontal="center" vertical="center" wrapText="1"/>
      <protection hidden="1"/>
    </xf>
    <xf numFmtId="0" fontId="23" fillId="9" borderId="19" xfId="0" applyFont="1" applyFill="1" applyBorder="1" applyAlignment="1" applyProtection="1">
      <alignment horizontal="center" vertical="center" wrapText="1"/>
      <protection hidden="1"/>
    </xf>
    <xf numFmtId="0" fontId="23" fillId="9" borderId="24" xfId="0" applyFont="1" applyFill="1" applyBorder="1" applyAlignment="1" applyProtection="1">
      <alignment horizontal="center" vertical="center" wrapText="1"/>
      <protection hidden="1"/>
    </xf>
    <xf numFmtId="0" fontId="23" fillId="9" borderId="25" xfId="0" applyFont="1" applyFill="1" applyBorder="1" applyAlignment="1" applyProtection="1">
      <alignment horizontal="center" vertical="center" wrapText="1"/>
      <protection hidden="1"/>
    </xf>
    <xf numFmtId="0" fontId="23" fillId="9" borderId="1" xfId="0" applyFont="1" applyFill="1" applyBorder="1" applyAlignment="1" applyProtection="1">
      <alignment horizontal="center" vertical="center"/>
      <protection hidden="1"/>
    </xf>
    <xf numFmtId="0" fontId="23" fillId="9" borderId="20" xfId="0" applyFont="1" applyFill="1" applyBorder="1" applyAlignment="1" applyProtection="1">
      <alignment horizontal="center" vertical="center" wrapText="1"/>
      <protection hidden="1"/>
    </xf>
    <xf numFmtId="0" fontId="23" fillId="9" borderId="21" xfId="0" applyFont="1" applyFill="1" applyBorder="1" applyAlignment="1" applyProtection="1">
      <alignment horizontal="center" vertical="center" wrapText="1"/>
      <protection hidden="1"/>
    </xf>
    <xf numFmtId="0" fontId="23" fillId="9" borderId="22" xfId="0" applyFont="1" applyFill="1" applyBorder="1" applyAlignment="1" applyProtection="1">
      <alignment horizontal="center" vertical="center" wrapText="1"/>
      <protection hidden="1"/>
    </xf>
    <xf numFmtId="0" fontId="23" fillId="9" borderId="23" xfId="0" applyFont="1" applyFill="1" applyBorder="1" applyAlignment="1" applyProtection="1">
      <alignment horizontal="center" vertical="center" wrapText="1"/>
      <protection hidden="1"/>
    </xf>
    <xf numFmtId="0" fontId="21" fillId="6" borderId="0" xfId="0" applyFont="1" applyFill="1" applyAlignment="1" applyProtection="1">
      <alignment horizontal="left" vertical="center" wrapText="1"/>
      <protection hidden="1"/>
    </xf>
    <xf numFmtId="0" fontId="19" fillId="0" borderId="1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7" borderId="26" xfId="0" applyFont="1" applyFill="1" applyBorder="1" applyAlignment="1" applyProtection="1">
      <alignment horizontal="center" vertical="center" wrapText="1"/>
      <protection hidden="1"/>
    </xf>
    <xf numFmtId="0" fontId="19" fillId="7" borderId="0" xfId="0" applyFont="1" applyFill="1" applyAlignment="1" applyProtection="1">
      <alignment horizontal="center" vertical="center" wrapText="1"/>
      <protection hidden="1"/>
    </xf>
    <xf numFmtId="0" fontId="19" fillId="7" borderId="14"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hidden="1"/>
    </xf>
    <xf numFmtId="0" fontId="19" fillId="2" borderId="16" xfId="0" applyFont="1" applyFill="1" applyBorder="1" applyAlignment="1" applyProtection="1">
      <alignment horizontal="center" vertical="center" wrapText="1"/>
      <protection hidden="1"/>
    </xf>
    <xf numFmtId="0" fontId="23" fillId="9" borderId="0" xfId="0" applyFont="1" applyFill="1" applyAlignment="1" applyProtection="1">
      <alignment horizontal="center" vertical="center"/>
      <protection hidden="1"/>
    </xf>
    <xf numFmtId="0" fontId="23" fillId="9" borderId="29" xfId="0" applyFont="1" applyFill="1" applyBorder="1" applyAlignment="1" applyProtection="1">
      <alignment horizontal="center" vertical="center"/>
      <protection hidden="1"/>
    </xf>
    <xf numFmtId="0" fontId="4" fillId="0" borderId="0" xfId="0" applyFont="1" applyAlignment="1" applyProtection="1">
      <alignment horizontal="center"/>
      <protection hidden="1"/>
    </xf>
    <xf numFmtId="0" fontId="4" fillId="0" borderId="0" xfId="0" applyFont="1" applyAlignment="1" applyProtection="1">
      <alignment horizontal="center" vertical="center" wrapText="1"/>
      <protection hidden="1"/>
    </xf>
    <xf numFmtId="0" fontId="4" fillId="7" borderId="20" xfId="0" applyFont="1" applyFill="1" applyBorder="1" applyAlignment="1" applyProtection="1">
      <alignment horizontal="center" vertical="center" wrapText="1"/>
      <protection hidden="1"/>
    </xf>
    <xf numFmtId="0" fontId="4" fillId="7" borderId="21" xfId="0" applyFont="1" applyFill="1" applyBorder="1" applyAlignment="1" applyProtection="1">
      <alignment horizontal="center" vertical="center" wrapText="1"/>
      <protection hidden="1"/>
    </xf>
    <xf numFmtId="0" fontId="4" fillId="7" borderId="22" xfId="0"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7" borderId="14" xfId="0" applyFont="1" applyFill="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15" fillId="7" borderId="14" xfId="0" applyFont="1" applyFill="1" applyBorder="1" applyAlignment="1" applyProtection="1">
      <alignment horizontal="right" vertical="center" wrapText="1"/>
      <protection hidden="1"/>
    </xf>
    <xf numFmtId="0" fontId="15" fillId="7" borderId="15" xfId="0" applyFont="1" applyFill="1" applyBorder="1" applyAlignment="1" applyProtection="1">
      <alignment horizontal="right" vertical="center" wrapText="1"/>
      <protection hidden="1"/>
    </xf>
    <xf numFmtId="0" fontId="4" fillId="2" borderId="11"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5" fillId="10" borderId="14" xfId="0" applyFont="1" applyFill="1" applyBorder="1" applyAlignment="1" applyProtection="1">
      <alignment horizontal="right" vertical="center"/>
      <protection hidden="1"/>
    </xf>
    <xf numFmtId="0" fontId="15" fillId="10" borderId="15" xfId="0" applyFont="1" applyFill="1" applyBorder="1" applyAlignment="1" applyProtection="1">
      <alignment horizontal="right" vertical="center"/>
      <protection hidden="1"/>
    </xf>
  </cellXfs>
  <cellStyles count="2">
    <cellStyle name="Normal" xfId="0" builtinId="0"/>
    <cellStyle name="Porcentaje" xfId="1" builtinId="5"/>
  </cellStyles>
  <dxfs count="144">
    <dxf>
      <numFmt numFmtId="167" formatCode=";;;"/>
    </dxf>
    <dxf>
      <numFmt numFmtId="167" formatCode=";;;"/>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990033"/>
      <color rgb="FFD9D9D9"/>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Porcentaje de riesgos por zona</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(Riesgo residual)</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c:rich>
      </c:tx>
      <c:layout>
        <c:manualLayout>
          <c:xMode val="edge"/>
          <c:yMode val="edge"/>
          <c:x val="0.28241003701175832"/>
          <c:y val="0"/>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FF0000"/>
              </a:solidFill>
            </c:spPr>
            <c:extLst>
              <c:ext xmlns:c16="http://schemas.microsoft.com/office/drawing/2014/chart" uri="{C3380CC4-5D6E-409C-BE32-E72D297353CC}">
                <c16:uniqueId val="{00000001-85C1-43F0-8993-653301737D01}"/>
              </c:ext>
            </c:extLst>
          </c:dPt>
          <c:dPt>
            <c:idx val="1"/>
            <c:bubble3D val="0"/>
            <c:spPr>
              <a:solidFill>
                <a:srgbClr val="FFC000"/>
              </a:solidFill>
            </c:spPr>
            <c:extLst>
              <c:ext xmlns:c16="http://schemas.microsoft.com/office/drawing/2014/chart" uri="{C3380CC4-5D6E-409C-BE32-E72D297353CC}">
                <c16:uniqueId val="{00000003-85C1-43F0-8993-653301737D01}"/>
              </c:ext>
            </c:extLst>
          </c:dPt>
          <c:dPt>
            <c:idx val="2"/>
            <c:bubble3D val="0"/>
            <c:spPr>
              <a:solidFill>
                <a:srgbClr val="FFFF00"/>
              </a:solidFill>
            </c:spPr>
            <c:extLst>
              <c:ext xmlns:c16="http://schemas.microsoft.com/office/drawing/2014/chart" uri="{C3380CC4-5D6E-409C-BE32-E72D297353CC}">
                <c16:uniqueId val="{00000005-85C1-43F0-8993-653301737D01}"/>
              </c:ext>
            </c:extLst>
          </c:dPt>
          <c:dPt>
            <c:idx val="3"/>
            <c:bubble3D val="0"/>
            <c:spPr>
              <a:solidFill>
                <a:srgbClr val="92D050"/>
              </a:solidFill>
            </c:spPr>
            <c:extLst>
              <c:ext xmlns:c16="http://schemas.microsoft.com/office/drawing/2014/chart" uri="{C3380CC4-5D6E-409C-BE32-E72D297353CC}">
                <c16:uniqueId val="{00000007-85C1-43F0-8993-653301737D01}"/>
              </c:ext>
            </c:extLst>
          </c:dPt>
          <c:dLbls>
            <c:spPr>
              <a:noFill/>
              <a:ln>
                <a:noFill/>
              </a:ln>
              <a:effectLst/>
            </c:spPr>
            <c:txPr>
              <a:bodyPr/>
              <a:lstStyle/>
              <a:p>
                <a:pPr>
                  <a:defRPr b="1">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GRAFICAS!$N$6:$N$9</c:f>
              <c:strCache>
                <c:ptCount val="4"/>
                <c:pt idx="0">
                  <c:v>Riesgos en zona extrema</c:v>
                </c:pt>
                <c:pt idx="1">
                  <c:v>Riesgos en zona alta</c:v>
                </c:pt>
                <c:pt idx="2">
                  <c:v>Riesgos en zona moderada</c:v>
                </c:pt>
                <c:pt idx="3">
                  <c:v>Riesgos en zona baja</c:v>
                </c:pt>
              </c:strCache>
            </c:strRef>
          </c:cat>
          <c:val>
            <c:numRef>
              <c:f>GRAFICAS!$O$6:$O$9</c:f>
              <c:numCache>
                <c:formatCode>General</c:formatCode>
                <c:ptCount val="4"/>
                <c:pt idx="0">
                  <c:v>2</c:v>
                </c:pt>
                <c:pt idx="1">
                  <c:v>9</c:v>
                </c:pt>
                <c:pt idx="2">
                  <c:v>1</c:v>
                </c:pt>
                <c:pt idx="3">
                  <c:v>0</c:v>
                </c:pt>
              </c:numCache>
            </c:numRef>
          </c:val>
          <c:extLst>
            <c:ext xmlns:c16="http://schemas.microsoft.com/office/drawing/2014/chart" uri="{C3380CC4-5D6E-409C-BE32-E72D297353CC}">
              <c16:uniqueId val="{00000008-85C1-43F0-8993-653301737D01}"/>
            </c:ext>
          </c:extLst>
        </c:ser>
        <c:ser>
          <c:idx val="1"/>
          <c:order val="1"/>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GRAFICAS!$N$6:$N$9</c:f>
              <c:strCache>
                <c:ptCount val="4"/>
                <c:pt idx="0">
                  <c:v>Riesgos en zona extrema</c:v>
                </c:pt>
                <c:pt idx="1">
                  <c:v>Riesgos en zona alta</c:v>
                </c:pt>
                <c:pt idx="2">
                  <c:v>Riesgos en zona moderada</c:v>
                </c:pt>
                <c:pt idx="3">
                  <c:v>Riesgos en zona baja</c:v>
                </c:pt>
              </c:strCache>
            </c:strRef>
          </c:cat>
          <c:val>
            <c:numRef>
              <c:f>GRAFICAS!$P$6:$P$9</c:f>
              <c:numCache>
                <c:formatCode>0%</c:formatCode>
                <c:ptCount val="4"/>
                <c:pt idx="0">
                  <c:v>0.16666666666666666</c:v>
                </c:pt>
                <c:pt idx="1">
                  <c:v>0.75</c:v>
                </c:pt>
                <c:pt idx="2">
                  <c:v>8.3333333333333329E-2</c:v>
                </c:pt>
                <c:pt idx="3">
                  <c:v>0</c:v>
                </c:pt>
              </c:numCache>
            </c:numRef>
          </c:val>
          <c:extLst>
            <c:ext xmlns:c16="http://schemas.microsoft.com/office/drawing/2014/chart" uri="{C3380CC4-5D6E-409C-BE32-E72D297353CC}">
              <c16:uniqueId val="{00000009-85C1-43F0-8993-653301737D01}"/>
            </c:ext>
          </c:extLst>
        </c:ser>
        <c:dLbls>
          <c:dLblPos val="outEnd"/>
          <c:showLegendKey val="0"/>
          <c:showVal val="1"/>
          <c:showCatName val="0"/>
          <c:showSerName val="0"/>
          <c:showPercent val="0"/>
          <c:showBubbleSize val="0"/>
          <c:showLeaderLines val="1"/>
        </c:dLbls>
      </c:pie3DChart>
    </c:plotArea>
    <c:legend>
      <c:legendPos val="r"/>
      <c:layout>
        <c:manualLayout>
          <c:xMode val="edge"/>
          <c:yMode val="edge"/>
          <c:x val="0.63215381529865233"/>
          <c:y val="0.22263453352547613"/>
          <c:w val="0.33775012886368888"/>
          <c:h val="0.73854919115239748"/>
        </c:manualLayout>
      </c:layout>
      <c:overlay val="0"/>
      <c:txPr>
        <a:bodyPr/>
        <a:lstStyle/>
        <a:p>
          <a:pPr rtl="0">
            <a:defRPr>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Porcentaje de riesgos por zona</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(Riesgo inherente)</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c:rich>
      </c:tx>
      <c:layout>
        <c:manualLayout>
          <c:xMode val="edge"/>
          <c:yMode val="edge"/>
          <c:x val="0.28241003701175832"/>
          <c:y val="0"/>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FF0000"/>
              </a:solidFill>
            </c:spPr>
            <c:extLst>
              <c:ext xmlns:c16="http://schemas.microsoft.com/office/drawing/2014/chart" uri="{C3380CC4-5D6E-409C-BE32-E72D297353CC}">
                <c16:uniqueId val="{00000001-3596-4876-91BD-434CB379B8F9}"/>
              </c:ext>
            </c:extLst>
          </c:dPt>
          <c:dPt>
            <c:idx val="1"/>
            <c:bubble3D val="0"/>
            <c:spPr>
              <a:solidFill>
                <a:srgbClr val="FFC000"/>
              </a:solidFill>
            </c:spPr>
            <c:extLst>
              <c:ext xmlns:c16="http://schemas.microsoft.com/office/drawing/2014/chart" uri="{C3380CC4-5D6E-409C-BE32-E72D297353CC}">
                <c16:uniqueId val="{00000003-3596-4876-91BD-434CB379B8F9}"/>
              </c:ext>
            </c:extLst>
          </c:dPt>
          <c:dPt>
            <c:idx val="2"/>
            <c:bubble3D val="0"/>
            <c:spPr>
              <a:solidFill>
                <a:srgbClr val="FFFF00"/>
              </a:solidFill>
            </c:spPr>
            <c:extLst>
              <c:ext xmlns:c16="http://schemas.microsoft.com/office/drawing/2014/chart" uri="{C3380CC4-5D6E-409C-BE32-E72D297353CC}">
                <c16:uniqueId val="{00000005-3596-4876-91BD-434CB379B8F9}"/>
              </c:ext>
            </c:extLst>
          </c:dPt>
          <c:dPt>
            <c:idx val="3"/>
            <c:bubble3D val="0"/>
            <c:spPr>
              <a:solidFill>
                <a:srgbClr val="92D050"/>
              </a:solidFill>
            </c:spPr>
            <c:extLst>
              <c:ext xmlns:c16="http://schemas.microsoft.com/office/drawing/2014/chart" uri="{C3380CC4-5D6E-409C-BE32-E72D297353CC}">
                <c16:uniqueId val="{00000007-3596-4876-91BD-434CB379B8F9}"/>
              </c:ext>
            </c:extLst>
          </c:dPt>
          <c:dLbls>
            <c:spPr>
              <a:noFill/>
              <a:ln>
                <a:noFill/>
              </a:ln>
              <a:effectLst/>
            </c:spPr>
            <c:txPr>
              <a:bodyPr/>
              <a:lstStyle/>
              <a:p>
                <a:pPr>
                  <a:defRPr b="1">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GRAFICAS!$A$6:$A$9</c:f>
              <c:strCache>
                <c:ptCount val="4"/>
                <c:pt idx="0">
                  <c:v>Riesgos en zona extrema</c:v>
                </c:pt>
                <c:pt idx="1">
                  <c:v>Riesgos en zona alta</c:v>
                </c:pt>
                <c:pt idx="2">
                  <c:v>Riesgos en zona moderada</c:v>
                </c:pt>
                <c:pt idx="3">
                  <c:v>Riesgos en zona baja</c:v>
                </c:pt>
              </c:strCache>
            </c:strRef>
          </c:cat>
          <c:val>
            <c:numRef>
              <c:f>GRAFICAS!$B$6:$B$9</c:f>
              <c:numCache>
                <c:formatCode>General</c:formatCode>
                <c:ptCount val="4"/>
                <c:pt idx="0">
                  <c:v>8</c:v>
                </c:pt>
                <c:pt idx="1">
                  <c:v>3</c:v>
                </c:pt>
                <c:pt idx="2">
                  <c:v>1</c:v>
                </c:pt>
                <c:pt idx="3">
                  <c:v>0</c:v>
                </c:pt>
              </c:numCache>
            </c:numRef>
          </c:val>
          <c:extLst>
            <c:ext xmlns:c16="http://schemas.microsoft.com/office/drawing/2014/chart" uri="{C3380CC4-5D6E-409C-BE32-E72D297353CC}">
              <c16:uniqueId val="{00000008-3596-4876-91BD-434CB379B8F9}"/>
            </c:ext>
          </c:extLst>
        </c:ser>
        <c:ser>
          <c:idx val="1"/>
          <c:order val="1"/>
          <c:cat>
            <c:strRef>
              <c:f>GRAFICAS!$A$6:$A$9</c:f>
              <c:strCache>
                <c:ptCount val="4"/>
                <c:pt idx="0">
                  <c:v>Riesgos en zona extrema</c:v>
                </c:pt>
                <c:pt idx="1">
                  <c:v>Riesgos en zona alta</c:v>
                </c:pt>
                <c:pt idx="2">
                  <c:v>Riesgos en zona moderada</c:v>
                </c:pt>
                <c:pt idx="3">
                  <c:v>Riesgos en zona baja</c:v>
                </c:pt>
              </c:strCache>
            </c:strRef>
          </c:cat>
          <c:val>
            <c:numRef>
              <c:f>GRAFICAS!$C$6:$C$9</c:f>
              <c:numCache>
                <c:formatCode>0%</c:formatCode>
                <c:ptCount val="4"/>
                <c:pt idx="0">
                  <c:v>0.66666666666666663</c:v>
                </c:pt>
                <c:pt idx="1">
                  <c:v>0.25</c:v>
                </c:pt>
                <c:pt idx="2">
                  <c:v>8.3333333333333329E-2</c:v>
                </c:pt>
                <c:pt idx="3">
                  <c:v>0</c:v>
                </c:pt>
              </c:numCache>
            </c:numRef>
          </c:val>
          <c:extLst>
            <c:ext xmlns:c16="http://schemas.microsoft.com/office/drawing/2014/chart" uri="{C3380CC4-5D6E-409C-BE32-E72D297353CC}">
              <c16:uniqueId val="{00000009-3596-4876-91BD-434CB379B8F9}"/>
            </c:ext>
          </c:extLst>
        </c:ser>
        <c:dLbls>
          <c:showLegendKey val="0"/>
          <c:showVal val="0"/>
          <c:showCatName val="0"/>
          <c:showSerName val="0"/>
          <c:showPercent val="0"/>
          <c:showBubbleSize val="0"/>
          <c:showLeaderLines val="1"/>
        </c:dLbls>
      </c:pie3DChart>
    </c:plotArea>
    <c:legend>
      <c:legendPos val="r"/>
      <c:layout>
        <c:manualLayout>
          <c:xMode val="edge"/>
          <c:yMode val="edge"/>
          <c:x val="0.61065395578976067"/>
          <c:y val="0.2305598857879978"/>
          <c:w val="0.36783417286962561"/>
          <c:h val="0.73028687676385551"/>
        </c:manualLayout>
      </c:layout>
      <c:overlay val="0"/>
      <c:txPr>
        <a:bodyPr/>
        <a:lstStyle/>
        <a:p>
          <a:pP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GRAFICAS!A1"/><Relationship Id="rId7" Type="http://schemas.openxmlformats.org/officeDocument/2006/relationships/image" Target="../media/image4.jpeg"/><Relationship Id="rId2" Type="http://schemas.openxmlformats.org/officeDocument/2006/relationships/image" Target="cid:image005.png@01D50FB1.DC90E8D0" TargetMode="Externa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CONTROL DE CAMBIOS'!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MAPA DE RIESGOS CONSOLIDADO'!A1"/><Relationship Id="rId4" Type="http://schemas.openxmlformats.org/officeDocument/2006/relationships/image" Target="cid:image005.png@01D50FB1.DC90E8D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hyperlink" Target="#'MAPA DE RIESGOS CONSOLIDADO'!A1"/><Relationship Id="rId4" Type="http://schemas.openxmlformats.org/officeDocument/2006/relationships/image" Target="cid:image005.png@01D50FB1.DC90E8D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369895</xdr:rowOff>
    </xdr:from>
    <xdr:to>
      <xdr:col>3</xdr:col>
      <xdr:colOff>692150</xdr:colOff>
      <xdr:row>0</xdr:row>
      <xdr:rowOff>1714501</xdr:rowOff>
    </xdr:to>
    <xdr:pic>
      <xdr:nvPicPr>
        <xdr:cNvPr id="8" name="7 Imagen" descr="cid:image005.png@01D50FB1.DC90E8D0">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81000" y="369895"/>
          <a:ext cx="4248150" cy="1344606"/>
        </a:xfrm>
        <a:prstGeom prst="rect">
          <a:avLst/>
        </a:prstGeom>
        <a:noFill/>
        <a:ln>
          <a:noFill/>
        </a:ln>
      </xdr:spPr>
    </xdr:pic>
    <xdr:clientData/>
  </xdr:twoCellAnchor>
  <xdr:twoCellAnchor>
    <xdr:from>
      <xdr:col>14</xdr:col>
      <xdr:colOff>155867</xdr:colOff>
      <xdr:row>2</xdr:row>
      <xdr:rowOff>48367</xdr:rowOff>
    </xdr:from>
    <xdr:to>
      <xdr:col>15</xdr:col>
      <xdr:colOff>244228</xdr:colOff>
      <xdr:row>2</xdr:row>
      <xdr:rowOff>790642</xdr:rowOff>
    </xdr:to>
    <xdr:grpSp>
      <xdr:nvGrpSpPr>
        <xdr:cNvPr id="2" name="1 Grupo">
          <a:extLst>
            <a:ext uri="{FF2B5EF4-FFF2-40B4-BE49-F238E27FC236}">
              <a16:creationId xmlns:a16="http://schemas.microsoft.com/office/drawing/2014/main" id="{00000000-0008-0000-0000-000002000000}"/>
            </a:ext>
          </a:extLst>
        </xdr:cNvPr>
        <xdr:cNvGrpSpPr/>
      </xdr:nvGrpSpPr>
      <xdr:grpSpPr>
        <a:xfrm>
          <a:off x="30912092" y="2401042"/>
          <a:ext cx="2050511" cy="685125"/>
          <a:chOff x="26878768" y="922579"/>
          <a:chExt cx="1970262" cy="742275"/>
        </a:xfrm>
      </xdr:grpSpPr>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6878768" y="922579"/>
            <a:ext cx="1970262" cy="742275"/>
          </a:xfrm>
          <a:prstGeom prst="roundRect">
            <a:avLst/>
          </a:prstGeom>
          <a:solidFill>
            <a:schemeClr val="bg1">
              <a:lumMod val="85000"/>
            </a:schemeClr>
          </a:solidFill>
          <a:ln>
            <a:solidFill>
              <a:schemeClr val="bg1">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500" b="1">
                <a:solidFill>
                  <a:schemeClr val="tx1"/>
                </a:solidFill>
                <a:latin typeface="Segoe UI" panose="020B0502040204020203" pitchFamily="34" charset="0"/>
                <a:ea typeface="Segoe UI" panose="020B0502040204020203" pitchFamily="34" charset="0"/>
                <a:cs typeface="Segoe UI" panose="020B0502040204020203" pitchFamily="34" charset="0"/>
              </a:rPr>
              <a:t>Gráficas</a:t>
            </a:r>
          </a:p>
        </xdr:txBody>
      </xdr:sp>
      <xdr:pic>
        <xdr:nvPicPr>
          <xdr:cNvPr id="9" name="8 Imagen" descr="Resultado de imagen para grafico&quot;">
            <a:hlinkClick xmlns:r="http://schemas.openxmlformats.org/officeDocument/2006/relationships" r:id="rId3"/>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013938" y="1017739"/>
            <a:ext cx="666331" cy="5541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15</xdr:col>
      <xdr:colOff>381007</xdr:colOff>
      <xdr:row>2</xdr:row>
      <xdr:rowOff>64242</xdr:rowOff>
    </xdr:from>
    <xdr:to>
      <xdr:col>16</xdr:col>
      <xdr:colOff>1795327</xdr:colOff>
      <xdr:row>2</xdr:row>
      <xdr:rowOff>806517</xdr:rowOff>
    </xdr:to>
    <xdr:grpSp>
      <xdr:nvGrpSpPr>
        <xdr:cNvPr id="10" name="9 Grupo">
          <a:extLst>
            <a:ext uri="{FF2B5EF4-FFF2-40B4-BE49-F238E27FC236}">
              <a16:creationId xmlns:a16="http://schemas.microsoft.com/office/drawing/2014/main" id="{00000000-0008-0000-0000-00000A000000}"/>
            </a:ext>
          </a:extLst>
        </xdr:cNvPr>
        <xdr:cNvGrpSpPr/>
      </xdr:nvGrpSpPr>
      <xdr:grpSpPr>
        <a:xfrm>
          <a:off x="33099382" y="2416917"/>
          <a:ext cx="2995470" cy="666075"/>
          <a:chOff x="29025828" y="938454"/>
          <a:chExt cx="2445815" cy="742275"/>
        </a:xfrm>
      </xdr:grpSpPr>
      <xdr:sp macro="" textlink="">
        <xdr:nvSpPr>
          <xdr:cNvPr id="7" name="6 Rectángulo redondeado">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29025828" y="938454"/>
            <a:ext cx="2445815" cy="742275"/>
          </a:xfrm>
          <a:prstGeom prst="roundRect">
            <a:avLst/>
          </a:prstGeom>
          <a:solidFill>
            <a:schemeClr val="bg1">
              <a:lumMod val="85000"/>
            </a:schemeClr>
          </a:solidFill>
          <a:ln>
            <a:solidFill>
              <a:schemeClr val="bg1">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500" b="1">
                <a:solidFill>
                  <a:schemeClr val="tx1"/>
                </a:solidFill>
                <a:latin typeface="Segoe UI" panose="020B0502040204020203" pitchFamily="34" charset="0"/>
                <a:ea typeface="Segoe UI" panose="020B0502040204020203" pitchFamily="34" charset="0"/>
                <a:cs typeface="Segoe UI" panose="020B0502040204020203" pitchFamily="34" charset="0"/>
              </a:rPr>
              <a:t>Control de cambios</a:t>
            </a:r>
          </a:p>
        </xdr:txBody>
      </xdr:sp>
      <xdr:pic>
        <xdr:nvPicPr>
          <xdr:cNvPr id="4" name="3 Imagen">
            <a:hlinkClick xmlns:r="http://schemas.openxmlformats.org/officeDocument/2006/relationships" r:id="rId5"/>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6"/>
          <a:srcRect t="8686"/>
          <a:stretch/>
        </xdr:blipFill>
        <xdr:spPr>
          <a:xfrm>
            <a:off x="30695966" y="1030787"/>
            <a:ext cx="645200" cy="589153"/>
          </a:xfrm>
          <a:prstGeom prst="rect">
            <a:avLst/>
          </a:prstGeom>
        </xdr:spPr>
      </xdr:pic>
    </xdr:grpSp>
    <xdr:clientData/>
  </xdr:twoCellAnchor>
  <xdr:twoCellAnchor editAs="oneCell">
    <xdr:from>
      <xdr:col>10</xdr:col>
      <xdr:colOff>486520</xdr:colOff>
      <xdr:row>2</xdr:row>
      <xdr:rowOff>67719</xdr:rowOff>
    </xdr:from>
    <xdr:to>
      <xdr:col>10</xdr:col>
      <xdr:colOff>1406770</xdr:colOff>
      <xdr:row>3</xdr:row>
      <xdr:rowOff>95874</xdr:rowOff>
    </xdr:to>
    <xdr:pic>
      <xdr:nvPicPr>
        <xdr:cNvPr id="11" name="10 Imagen" descr="Resultado de imagen para atención&quot;">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28477" y="937393"/>
          <a:ext cx="920250" cy="758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152403</xdr:colOff>
      <xdr:row>12</xdr:row>
      <xdr:rowOff>196264</xdr:rowOff>
    </xdr:from>
    <xdr:to>
      <xdr:col>14</xdr:col>
      <xdr:colOff>580261</xdr:colOff>
      <xdr:row>18</xdr:row>
      <xdr:rowOff>153237</xdr:rowOff>
    </xdr:to>
    <xdr:sp macro="" textlink="">
      <xdr:nvSpPr>
        <xdr:cNvPr id="4" name="CuadroTexto 5">
          <a:extLst>
            <a:ext uri="{FF2B5EF4-FFF2-40B4-BE49-F238E27FC236}">
              <a16:creationId xmlns:a16="http://schemas.microsoft.com/office/drawing/2014/main" id="{00000000-0008-0000-0200-000004000000}"/>
            </a:ext>
          </a:extLst>
        </xdr:cNvPr>
        <xdr:cNvSpPr txBox="1"/>
      </xdr:nvSpPr>
      <xdr:spPr>
        <a:xfrm rot="16200000">
          <a:off x="8250733" y="5737734"/>
          <a:ext cx="1680998" cy="427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Probabilidad</a:t>
          </a:r>
          <a:r>
            <a:rPr lang="es-CO" sz="1000" baseline="0">
              <a:solidFill>
                <a:schemeClr val="tx1"/>
              </a:solidFill>
              <a:latin typeface="Segoe UI" panose="020B0502040204020203" pitchFamily="34" charset="0"/>
              <a:ea typeface="Segoe UI" panose="020B0502040204020203" pitchFamily="34" charset="0"/>
              <a:cs typeface="Segoe UI" panose="020B0502040204020203" pitchFamily="34" charset="0"/>
            </a:rPr>
            <a:t> de ocurrrencia</a:t>
          </a:r>
          <a:endParaRPr lang="es-CO" sz="10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17</xdr:col>
      <xdr:colOff>227369</xdr:colOff>
      <xdr:row>19</xdr:row>
      <xdr:rowOff>157732</xdr:rowOff>
    </xdr:from>
    <xdr:to>
      <xdr:col>19</xdr:col>
      <xdr:colOff>633761</xdr:colOff>
      <xdr:row>19</xdr:row>
      <xdr:rowOff>390526</xdr:rowOff>
    </xdr:to>
    <xdr:sp macro="" textlink="">
      <xdr:nvSpPr>
        <xdr:cNvPr id="5" name="CuadroTexto 6">
          <a:extLst>
            <a:ext uri="{FF2B5EF4-FFF2-40B4-BE49-F238E27FC236}">
              <a16:creationId xmlns:a16="http://schemas.microsoft.com/office/drawing/2014/main" id="{00000000-0008-0000-0200-000005000000}"/>
            </a:ext>
          </a:extLst>
        </xdr:cNvPr>
        <xdr:cNvSpPr txBox="1"/>
      </xdr:nvSpPr>
      <xdr:spPr>
        <a:xfrm>
          <a:off x="12639177" y="8569040"/>
          <a:ext cx="1842469" cy="232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Impacto</a:t>
          </a:r>
        </a:p>
      </xdr:txBody>
    </xdr:sp>
    <xdr:clientData/>
  </xdr:twoCellAnchor>
  <xdr:twoCellAnchor>
    <xdr:from>
      <xdr:col>16</xdr:col>
      <xdr:colOff>248037</xdr:colOff>
      <xdr:row>4</xdr:row>
      <xdr:rowOff>183308</xdr:rowOff>
    </xdr:from>
    <xdr:to>
      <xdr:col>24</xdr:col>
      <xdr:colOff>324237</xdr:colOff>
      <xdr:row>9</xdr:row>
      <xdr:rowOff>245220</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269635</xdr:colOff>
      <xdr:row>12</xdr:row>
      <xdr:rowOff>196264</xdr:rowOff>
    </xdr:from>
    <xdr:to>
      <xdr:col>1</xdr:col>
      <xdr:colOff>697493</xdr:colOff>
      <xdr:row>18</xdr:row>
      <xdr:rowOff>153237</xdr:rowOff>
    </xdr:to>
    <xdr:sp macro="" textlink="">
      <xdr:nvSpPr>
        <xdr:cNvPr id="9" name="CuadroTexto 5">
          <a:extLst>
            <a:ext uri="{FF2B5EF4-FFF2-40B4-BE49-F238E27FC236}">
              <a16:creationId xmlns:a16="http://schemas.microsoft.com/office/drawing/2014/main" id="{00000000-0008-0000-0200-000009000000}"/>
            </a:ext>
          </a:extLst>
        </xdr:cNvPr>
        <xdr:cNvSpPr txBox="1"/>
      </xdr:nvSpPr>
      <xdr:spPr>
        <a:xfrm rot="16200000">
          <a:off x="80115" y="6437822"/>
          <a:ext cx="3004973" cy="427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Probabilidad</a:t>
          </a:r>
          <a:r>
            <a:rPr lang="es-CO" sz="1000" baseline="0">
              <a:solidFill>
                <a:schemeClr val="tx1"/>
              </a:solidFill>
              <a:latin typeface="Segoe UI" panose="020B0502040204020203" pitchFamily="34" charset="0"/>
              <a:ea typeface="Segoe UI" panose="020B0502040204020203" pitchFamily="34" charset="0"/>
              <a:cs typeface="Segoe UI" panose="020B0502040204020203" pitchFamily="34" charset="0"/>
            </a:rPr>
            <a:t> de ocurrrencia</a:t>
          </a:r>
          <a:endParaRPr lang="es-CO" sz="10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4</xdr:col>
      <xdr:colOff>240316</xdr:colOff>
      <xdr:row>19</xdr:row>
      <xdr:rowOff>157732</xdr:rowOff>
    </xdr:from>
    <xdr:to>
      <xdr:col>6</xdr:col>
      <xdr:colOff>646708</xdr:colOff>
      <xdr:row>19</xdr:row>
      <xdr:rowOff>390526</xdr:rowOff>
    </xdr:to>
    <xdr:sp macro="" textlink="">
      <xdr:nvSpPr>
        <xdr:cNvPr id="10" name="CuadroTexto 6">
          <a:extLst>
            <a:ext uri="{FF2B5EF4-FFF2-40B4-BE49-F238E27FC236}">
              <a16:creationId xmlns:a16="http://schemas.microsoft.com/office/drawing/2014/main" id="{00000000-0008-0000-0200-00000A000000}"/>
            </a:ext>
          </a:extLst>
        </xdr:cNvPr>
        <xdr:cNvSpPr txBox="1"/>
      </xdr:nvSpPr>
      <xdr:spPr>
        <a:xfrm>
          <a:off x="3713278" y="8569040"/>
          <a:ext cx="1842468" cy="232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Impacto</a:t>
          </a:r>
        </a:p>
      </xdr:txBody>
    </xdr:sp>
    <xdr:clientData/>
  </xdr:twoCellAnchor>
  <xdr:twoCellAnchor>
    <xdr:from>
      <xdr:col>3</xdr:col>
      <xdr:colOff>209159</xdr:colOff>
      <xdr:row>4</xdr:row>
      <xdr:rowOff>183309</xdr:rowOff>
    </xdr:from>
    <xdr:to>
      <xdr:col>11</xdr:col>
      <xdr:colOff>109141</xdr:colOff>
      <xdr:row>9</xdr:row>
      <xdr:rowOff>245221</xdr:rowOff>
    </xdr:to>
    <xdr:graphicFrame macro="">
      <xdr:nvGraphicFramePr>
        <xdr:cNvPr id="11" name="10 Gráfico">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378919</xdr:colOff>
      <xdr:row>0</xdr:row>
      <xdr:rowOff>179102</xdr:rowOff>
    </xdr:from>
    <xdr:to>
      <xdr:col>1</xdr:col>
      <xdr:colOff>448361</xdr:colOff>
      <xdr:row>0</xdr:row>
      <xdr:rowOff>651283</xdr:rowOff>
    </xdr:to>
    <xdr:pic>
      <xdr:nvPicPr>
        <xdr:cNvPr id="13" name="12 Imagen" descr="cid:image005.png@01D50FB1.DC90E8D0">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78919" y="179102"/>
          <a:ext cx="1168480" cy="472181"/>
        </a:xfrm>
        <a:prstGeom prst="rect">
          <a:avLst/>
        </a:prstGeom>
        <a:noFill/>
        <a:ln>
          <a:noFill/>
        </a:ln>
      </xdr:spPr>
    </xdr:pic>
    <xdr:clientData/>
  </xdr:twoCellAnchor>
  <xdr:twoCellAnchor>
    <xdr:from>
      <xdr:col>1</xdr:col>
      <xdr:colOff>483582</xdr:colOff>
      <xdr:row>12</xdr:row>
      <xdr:rowOff>344366</xdr:rowOff>
    </xdr:from>
    <xdr:to>
      <xdr:col>1</xdr:col>
      <xdr:colOff>776660</xdr:colOff>
      <xdr:row>17</xdr:row>
      <xdr:rowOff>241789</xdr:rowOff>
    </xdr:to>
    <xdr:sp macro="" textlink="">
      <xdr:nvSpPr>
        <xdr:cNvPr id="12" name="11 Flecha derecha">
          <a:extLst>
            <a:ext uri="{FF2B5EF4-FFF2-40B4-BE49-F238E27FC236}">
              <a16:creationId xmlns:a16="http://schemas.microsoft.com/office/drawing/2014/main" id="{00000000-0008-0000-0200-00000C000000}"/>
            </a:ext>
          </a:extLst>
        </xdr:cNvPr>
        <xdr:cNvSpPr/>
      </xdr:nvSpPr>
      <xdr:spPr>
        <a:xfrm rot="16200000">
          <a:off x="520216" y="6359770"/>
          <a:ext cx="2417885"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381001</xdr:colOff>
      <xdr:row>12</xdr:row>
      <xdr:rowOff>344366</xdr:rowOff>
    </xdr:from>
    <xdr:to>
      <xdr:col>14</xdr:col>
      <xdr:colOff>674079</xdr:colOff>
      <xdr:row>17</xdr:row>
      <xdr:rowOff>241789</xdr:rowOff>
    </xdr:to>
    <xdr:sp macro="" textlink="">
      <xdr:nvSpPr>
        <xdr:cNvPr id="14" name="13 Flecha derecha">
          <a:extLst>
            <a:ext uri="{FF2B5EF4-FFF2-40B4-BE49-F238E27FC236}">
              <a16:creationId xmlns:a16="http://schemas.microsoft.com/office/drawing/2014/main" id="{00000000-0008-0000-0200-00000E000000}"/>
            </a:ext>
          </a:extLst>
        </xdr:cNvPr>
        <xdr:cNvSpPr/>
      </xdr:nvSpPr>
      <xdr:spPr>
        <a:xfrm rot="16200000">
          <a:off x="9459059" y="6125308"/>
          <a:ext cx="1948961"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187070</xdr:colOff>
      <xdr:row>18</xdr:row>
      <xdr:rowOff>333375</xdr:rowOff>
    </xdr:from>
    <xdr:to>
      <xdr:col>6</xdr:col>
      <xdr:colOff>699955</xdr:colOff>
      <xdr:row>19</xdr:row>
      <xdr:rowOff>216145</xdr:rowOff>
    </xdr:to>
    <xdr:sp macro="" textlink="">
      <xdr:nvSpPr>
        <xdr:cNvPr id="15" name="14 Flecha derecha">
          <a:extLst>
            <a:ext uri="{FF2B5EF4-FFF2-40B4-BE49-F238E27FC236}">
              <a16:creationId xmlns:a16="http://schemas.microsoft.com/office/drawing/2014/main" id="{00000000-0008-0000-0200-00000F000000}"/>
            </a:ext>
          </a:extLst>
        </xdr:cNvPr>
        <xdr:cNvSpPr/>
      </xdr:nvSpPr>
      <xdr:spPr>
        <a:xfrm>
          <a:off x="3660032" y="8334375"/>
          <a:ext cx="1948961"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174122</xdr:colOff>
      <xdr:row>18</xdr:row>
      <xdr:rowOff>333375</xdr:rowOff>
    </xdr:from>
    <xdr:to>
      <xdr:col>19</xdr:col>
      <xdr:colOff>687007</xdr:colOff>
      <xdr:row>19</xdr:row>
      <xdr:rowOff>216145</xdr:rowOff>
    </xdr:to>
    <xdr:sp macro="" textlink="">
      <xdr:nvSpPr>
        <xdr:cNvPr id="16" name="15 Flecha derecha">
          <a:extLst>
            <a:ext uri="{FF2B5EF4-FFF2-40B4-BE49-F238E27FC236}">
              <a16:creationId xmlns:a16="http://schemas.microsoft.com/office/drawing/2014/main" id="{00000000-0008-0000-0200-000010000000}"/>
            </a:ext>
          </a:extLst>
        </xdr:cNvPr>
        <xdr:cNvSpPr/>
      </xdr:nvSpPr>
      <xdr:spPr>
        <a:xfrm>
          <a:off x="12585930" y="8334375"/>
          <a:ext cx="1948962"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23</xdr:col>
      <xdr:colOff>310983</xdr:colOff>
      <xdr:row>0</xdr:row>
      <xdr:rowOff>73268</xdr:rowOff>
    </xdr:from>
    <xdr:to>
      <xdr:col>23</xdr:col>
      <xdr:colOff>926446</xdr:colOff>
      <xdr:row>0</xdr:row>
      <xdr:rowOff>688731</xdr:rowOff>
    </xdr:to>
    <xdr:pic>
      <xdr:nvPicPr>
        <xdr:cNvPr id="21" name="Picture 2">
          <a:hlinkClick xmlns:r="http://schemas.openxmlformats.org/officeDocument/2006/relationships" r:id="rId5"/>
          <a:extLst>
            <a:ext uri="{FF2B5EF4-FFF2-40B4-BE49-F238E27FC236}">
              <a16:creationId xmlns:a16="http://schemas.microsoft.com/office/drawing/2014/main" id="{00000000-0008-0000-0200-000015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6149" t="37812" r="83309" b="43438"/>
        <a:stretch/>
      </xdr:blipFill>
      <xdr:spPr bwMode="auto">
        <a:xfrm>
          <a:off x="16532791" y="73268"/>
          <a:ext cx="615463" cy="61546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482957</xdr:colOff>
      <xdr:row>0</xdr:row>
      <xdr:rowOff>93909</xdr:rowOff>
    </xdr:from>
    <xdr:to>
      <xdr:col>17</xdr:col>
      <xdr:colOff>333737</xdr:colOff>
      <xdr:row>0</xdr:row>
      <xdr:rowOff>709372</xdr:rowOff>
    </xdr:to>
    <xdr:pic>
      <xdr:nvPicPr>
        <xdr:cNvPr id="5" name="Picture 2">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49" t="37812" r="83309" b="43438"/>
        <a:stretch/>
      </xdr:blipFill>
      <xdr:spPr bwMode="auto">
        <a:xfrm>
          <a:off x="13026443" y="93909"/>
          <a:ext cx="615463" cy="61546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0</xdr:col>
      <xdr:colOff>456125</xdr:colOff>
      <xdr:row>0</xdr:row>
      <xdr:rowOff>120738</xdr:rowOff>
    </xdr:from>
    <xdr:to>
      <xdr:col>1</xdr:col>
      <xdr:colOff>256225</xdr:colOff>
      <xdr:row>0</xdr:row>
      <xdr:rowOff>592919</xdr:rowOff>
    </xdr:to>
    <xdr:pic>
      <xdr:nvPicPr>
        <xdr:cNvPr id="6" name="5 Imagen" descr="cid:image005.png@01D50FB1.DC90E8D0">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56125" y="120738"/>
          <a:ext cx="1168480" cy="472181"/>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burgos" refreshedDate="43980.358832407408" createdVersion="5" refreshedVersion="5" minRefreshableVersion="3" recordCount="40" xr:uid="{00000000-000A-0000-FFFF-FFFF00000000}">
  <cacheSource type="worksheet">
    <worksheetSource ref="B7:Q36" sheet="MAPA DE RIESGOS CONSOLIDADO"/>
  </cacheSource>
  <cacheFields count="15">
    <cacheField name="TIPO DE PROCESO" numFmtId="0">
      <sharedItems containsBlank="1"/>
    </cacheField>
    <cacheField name="PROCESO" numFmtId="0">
      <sharedItems containsBlank="1" count="11">
        <s v="Direccionamiento estratégico"/>
        <m/>
        <s v="Producción estadística"/>
        <s v="Gestión de bienes y servicios"/>
        <s v="Gestión tecnológica"/>
        <s v="Gestión de información y documental"/>
        <s v="Gestión contractual"/>
        <s v="Gestión del talento humano"/>
        <s v="Gestión jurídica"/>
        <s v="Gestión de proveedores de datos"/>
        <s v="Aprendizaje institucional"/>
      </sharedItems>
    </cacheField>
    <cacheField name="TIPO DE RIESGO" numFmtId="0">
      <sharedItems containsBlank="1"/>
    </cacheField>
    <cacheField name="RIESGO" numFmtId="0">
      <sharedItems containsBlank="1" longText="1"/>
    </cacheField>
    <cacheField name="VULNERABILIDADES" numFmtId="0">
      <sharedItems containsBlank="1" longText="1"/>
    </cacheField>
    <cacheField name="CONSECUENCIAS" numFmtId="0">
      <sharedItems containsBlank="1" longText="1"/>
    </cacheField>
    <cacheField name="EL RIESGO APLICA EN TERRITORIALES?" numFmtId="0">
      <sharedItems containsBlank="1"/>
    </cacheField>
    <cacheField name="PROBABILIDAD" numFmtId="0">
      <sharedItems containsBlank="1"/>
    </cacheField>
    <cacheField name="IMPACTO" numFmtId="0">
      <sharedItems containsBlank="1"/>
    </cacheField>
    <cacheField name="NIVEL DE SEVERIDAD_x000a_(Zona de riesgo inherente)" numFmtId="0">
      <sharedItems containsBlank="1"/>
    </cacheField>
    <cacheField name="CONTROLES" numFmtId="0">
      <sharedItems longText="1"/>
    </cacheField>
    <cacheField name="SEDE EN DONDE SE APLICA EL CONTROL" numFmtId="0">
      <sharedItems/>
    </cacheField>
    <cacheField name="PROBABILIDAD2" numFmtId="0">
      <sharedItems containsBlank="1"/>
    </cacheField>
    <cacheField name="IMPACTO2" numFmtId="0">
      <sharedItems containsBlank="1"/>
    </cacheField>
    <cacheField name="NIVEL DE SEVERIDAD_x000a_(Zona de riesgo residu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s v="Estratégico"/>
    <x v="0"/>
    <s v="De corrupción"/>
    <s v="Manipular la definición técnica de prioridades estratégicas a incluir en los planes institucionales, buscando beneficio propio o de terceros en detrimento del colectivo."/>
    <s v="Ausencia de herramientas y criterios técnicos para realizar la priorización de necesidades estratégicas de la entidad._x000a_Toma de decisiones no transparente._x000a_Ausencia en la socialización de la priorización de necesidades estratégicas."/>
    <s v="Desatención de las necesidades de información estadística de grupos de interés y la ciudadanía._x000a_Ejecución de recursos errónea en necesidades no priorizadas técnicamente._x000a_Pérdida de imagen, confianza y credibilidad en la gestión de la entidad a nivel nacional._x000a_Investigaciones y sanciones disciplinarias."/>
    <s v="NO"/>
    <s v="Improbable"/>
    <s v="Catastrófico"/>
    <s v="Extrema"/>
    <s v="Aplicación de la metodología y herramientas técnicas para la identificación de priorización de necesidades estratégicas en la formulación de los planes estratégicos institucionales."/>
    <s v="DANE Central"/>
    <s v="Rara vez"/>
    <s v="Catastrófico"/>
    <s v="Extrema"/>
  </r>
  <r>
    <m/>
    <x v="1"/>
    <m/>
    <m/>
    <m/>
    <m/>
    <m/>
    <m/>
    <m/>
    <m/>
    <s v="Toma de decisiones de priorización de necesidades socializada en los comités, cuando se formulan los planes estratégicos institucionales."/>
    <s v="DANE Central"/>
    <m/>
    <m/>
    <m/>
  </r>
  <r>
    <m/>
    <x v="1"/>
    <m/>
    <m/>
    <m/>
    <m/>
    <m/>
    <m/>
    <m/>
    <m/>
    <s v="Publicación de los productos del subproceso de identificar y priorizar necesidades estratégicas de la entidad, cuando se realice la formulación de planes estratégicos institucionales."/>
    <s v="DANE Central"/>
    <m/>
    <m/>
    <m/>
  </r>
  <r>
    <s v="Misional"/>
    <x v="2"/>
    <s v="De corrupción"/>
    <s v="Manipulación y uso indebido de la información recolectada y producida para beneficio propio o de terceros."/>
    <s v="Ausencia o laxitud en la aplicación de políticas, procedimientos o lineamientos relacionados con el manejo de la información."/>
    <s v="Sanciones disciplinarias a los responsables del manejo de la información de bases de datos._x000a_Pérdida de confianza y credibilidad en la gestión de la Entidad._x000a_Afectación de la información insumo para la toma de decisiones y formulación de políticas públicas._x000a_Demandas en contra de la Entidad._x000a_Renuencia de las fuentes a la entrega de información a causa de un mal tratamiento de la misma."/>
    <s v="SI"/>
    <s v="Posible"/>
    <s v="Catastrófico"/>
    <s v="Extrema"/>
    <s v="Definir roles y asignar los permisos de acceso a la información acorde con las actividades desarrolladas en los subprocesos que aplique."/>
    <s v="DANE Central"/>
    <s v="Rara vez"/>
    <s v="Catastrófico"/>
    <s v="Extrema"/>
  </r>
  <r>
    <m/>
    <x v="1"/>
    <m/>
    <m/>
    <m/>
    <m/>
    <m/>
    <m/>
    <m/>
    <m/>
    <s v="Verificar que se encuentren debidamente diligenciados y firmados los acuerdos de confidencialidad de la información de las operaciones estadísticas que aplique."/>
    <s v="DANE Central - Sede - Subsede"/>
    <m/>
    <m/>
    <m/>
  </r>
  <r>
    <s v="De apoyo"/>
    <x v="3"/>
    <s v="De corrupción"/>
    <s v="Manejo o uso inadecuado de la información resultante de los levantamientos físicos de los inventarios o de los bienes que se encuentren en custodia de la entidad para beneficio particular"/>
    <s v="Debilidades en la aplicación de controles en sitio por parte del almacenista en las territoriales relacionados con el levantamiento y manejo de la información relativa a los bienes._x000a_Falta de apropiación de valores éticos del personal encargado de la custodia de los elementos."/>
    <s v="Investigaciones y sanciones disciplinarias._x000a_Desgaste administrativo._x000a_Afectación de la prestación del servicio._x000a_Pérdida de bienes y de recursos."/>
    <s v="SI"/>
    <s v="Rara vez"/>
    <s v="Mayor"/>
    <s v="Alta"/>
    <s v="Efectuar las muestras aleatorias y los levantamientos físicos de inventarios de acuerdo con los lineamientos establecidos."/>
    <s v="DANE Central - Sede - Subsede"/>
    <s v="Rara vez"/>
    <s v="Mayor"/>
    <s v="Alta"/>
  </r>
  <r>
    <m/>
    <x v="1"/>
    <m/>
    <m/>
    <m/>
    <m/>
    <m/>
    <m/>
    <m/>
    <m/>
    <s v="Realizar control físico en sitio en sedes, subsedes y oficinas de acuerdo con la disponibilidad de recursos."/>
    <s v="DANE Central - Sede - Subsede"/>
    <m/>
    <m/>
    <m/>
  </r>
  <r>
    <m/>
    <x v="1"/>
    <m/>
    <m/>
    <m/>
    <m/>
    <m/>
    <m/>
    <m/>
    <m/>
    <s v="Informar la situación para que se realice el debido proceso disciplinario ante la autoridad competente."/>
    <s v="DANE Central - Sede - Subsede"/>
    <m/>
    <m/>
    <m/>
  </r>
  <r>
    <s v="De apoyo"/>
    <x v="4"/>
    <s v="De corrupción"/>
    <s v="Que por acción, omisión o en uso del poder, se presente daño en componentes tecnológicos para un beneficio particular o de un tercero"/>
    <s v="Baja capacidad para controlar el estado de la totalidad de los componentes tecnológicos a cargo._x000a_Debilidades en la infraestructura física y tecnológica de algunas subsedes._x000a_Falta de arraigo de valores éticos por parte del personal responsable del manejo de los componentes tecnológicos."/>
    <s v="Detrimento al patrimonio público._x000a_Investigaciones disciplinarias._x000a_Suspensión de los servicios."/>
    <s v="SI"/>
    <s v="Rara vez"/>
    <s v="Catastrófico"/>
    <s v="Extrema"/>
    <s v="Tener control del inventario individual de los dispositivos de TI asignados y su estado de funcionamiento"/>
    <s v="DANE Central - Sede - Subsede"/>
    <s v="Rara vez"/>
    <s v="Catastrófico"/>
    <s v="Extrema"/>
  </r>
  <r>
    <m/>
    <x v="1"/>
    <m/>
    <m/>
    <m/>
    <m/>
    <m/>
    <m/>
    <m/>
    <m/>
    <s v="Identificar las necesidades de mantenimiento correctivo o preventivo y hacerles seguimiento."/>
    <s v="DANE Central - Sede - Subsede"/>
    <m/>
    <m/>
    <m/>
  </r>
  <r>
    <m/>
    <x v="1"/>
    <m/>
    <m/>
    <m/>
    <m/>
    <m/>
    <m/>
    <m/>
    <m/>
    <s v="Controlar el acceso al Data Center."/>
    <s v="DANE Central"/>
    <m/>
    <m/>
    <m/>
  </r>
  <r>
    <m/>
    <x v="1"/>
    <m/>
    <m/>
    <m/>
    <m/>
    <m/>
    <m/>
    <m/>
    <s v=""/>
    <s v="Controlar el acceso a los cuartos de comunicación en Sedes y Subsedes."/>
    <s v="DANE Central - Sede - Subsede"/>
    <m/>
    <m/>
    <s v=""/>
  </r>
  <r>
    <s v="De apoyo"/>
    <x v="4"/>
    <s v="De corrupción"/>
    <s v="Que por acción, omisión o en uso del poder, se usen o se apropien los componentes tecnológicos para un beneficio particular o de un tercero"/>
    <s v="Falta de control en el uso de los componentes tecnológicos._x000a_Falta de arraigo de valores éticos por parte del personal que usa los componentes tecnológicos._x000a_Debilidades en el control de inventarios de los componentes tecnológicos._x000a_Debilidades en mecanismos de acceso a los componentes de software o sistemas de información."/>
    <s v="Investigaciones disciplinarias._x000a_Suspensión de los servicios."/>
    <s v="SI"/>
    <s v="Probable"/>
    <s v="Mayor"/>
    <s v="Extrema"/>
    <s v="Monitoreo remoto para los dispositivos de red y DMCs."/>
    <s v="DANE Central"/>
    <s v="Posible"/>
    <s v="Mayor"/>
    <s v="Extrema"/>
  </r>
  <r>
    <m/>
    <x v="1"/>
    <m/>
    <m/>
    <m/>
    <m/>
    <m/>
    <m/>
    <m/>
    <m/>
    <s v="Tener control del inventario individual de los dispositivos de TI asignados"/>
    <s v="DANE Central - Sede - Subsede"/>
    <m/>
    <m/>
    <m/>
  </r>
  <r>
    <m/>
    <x v="1"/>
    <m/>
    <m/>
    <m/>
    <m/>
    <m/>
    <m/>
    <m/>
    <m/>
    <s v="Controlar el acceso de funcionarios y contratistas a los componentes de software o sistemas de información."/>
    <s v="DANE Central"/>
    <m/>
    <m/>
    <m/>
  </r>
  <r>
    <m/>
    <x v="1"/>
    <m/>
    <m/>
    <m/>
    <m/>
    <m/>
    <m/>
    <m/>
    <m/>
    <s v="Controlar el acceso de funcionarios y contratistas a los componentes de hardware."/>
    <s v="DANE Central - Sede - Subsede"/>
    <m/>
    <m/>
    <m/>
  </r>
  <r>
    <s v="De apoyo"/>
    <x v="5"/>
    <s v="De corrupción"/>
    <s v="Que por acción, omisión o en uso del poder, se presente fuga de información institucional para un beneficio particular o de un tercero."/>
    <s v="Debilidades en la implementación de políticas y buenas prácticas de seguridad de la información._x000a_Falta de control por parte del propietario de la información sobre los permisos de acceso a la misma._x000a_Debilidades en la identificación de clasificación de información."/>
    <s v="Afectación a alguna de las partes interesadas usuarias de la información del DANE, debido a su uso inadecuado._x000a_Detrimento de la imagen institucional y pérdida de credibilidad."/>
    <s v="SI"/>
    <s v="Rara vez"/>
    <s v="Mayor"/>
    <s v="Alta"/>
    <s v="Verificar la publicación de tips informáticos en la Intranet, así como el número de visitas."/>
    <s v="DANE Central"/>
    <s v="Rara vez"/>
    <s v="Mayor"/>
    <s v="Alta"/>
  </r>
  <r>
    <m/>
    <x v="1"/>
    <m/>
    <m/>
    <m/>
    <m/>
    <m/>
    <m/>
    <m/>
    <m/>
    <s v="Controlar el acceso de funcionarios y/o contratistas a los servidores de la Entidad mediante el diligenciamiento del formato de acceso a servidores."/>
    <s v="DANE Central - Sede - Subsede"/>
    <m/>
    <m/>
    <m/>
  </r>
  <r>
    <m/>
    <x v="1"/>
    <m/>
    <m/>
    <m/>
    <m/>
    <m/>
    <m/>
    <m/>
    <m/>
    <s v="Controlar la fuga de información de la entidad evitando el uso de dispositivos extraíbles."/>
    <s v="DANE Central - Sede - Subsede"/>
    <m/>
    <m/>
    <m/>
  </r>
  <r>
    <m/>
    <x v="1"/>
    <m/>
    <m/>
    <m/>
    <m/>
    <m/>
    <m/>
    <m/>
    <s v=""/>
    <s v="Verificar que cada proceso identifique y clasifique la información de acuerdo con la Guía para la actualización del Inventario de Activos de Información."/>
    <s v="DANE Central - Sede - Subsede"/>
    <m/>
    <m/>
    <s v=""/>
  </r>
  <r>
    <s v="De apoyo"/>
    <x v="5"/>
    <s v="De corrupción"/>
    <s v="Que por acción, omisión o en uso del poder, se altere, modifique, sustraiga, o eliminen los datos o la información físicos, electrónicos o digitales para un beneficio particular o de un tercero."/>
    <s v="Debilidades en la identificación de clasificación de información._x000a_Debilidades en el control de acceso a los servidores de información que se encuentren en las instalaciones del DANE._x000a_Desorden y debilidades en la custodia de la información."/>
    <s v="Pérdida de la memoria institucional_x000a_Deterioro de la imagen institucional_x000a_Investigaciones y sanciones disciplinarias."/>
    <s v="SI"/>
    <s v="Rara vez"/>
    <s v="Catastrófico"/>
    <s v="Extrema"/>
    <s v="Verificar la correcta clasificación de la información pública y reservada en la matriz de activos de información."/>
    <s v="DANE Central"/>
    <s v="Rara vez"/>
    <s v="Catastrófico"/>
    <s v="Extrema"/>
  </r>
  <r>
    <m/>
    <x v="1"/>
    <m/>
    <m/>
    <m/>
    <m/>
    <m/>
    <m/>
    <m/>
    <m/>
    <s v="Actualizar y aplicar las TRD a los archivos físicos y digitales."/>
    <s v="DANE Central - Sede - Subsede"/>
    <m/>
    <m/>
    <m/>
  </r>
  <r>
    <m/>
    <x v="1"/>
    <m/>
    <m/>
    <m/>
    <m/>
    <m/>
    <m/>
    <m/>
    <m/>
    <s v="Controlar el acceso de funcionarios y/o contratistas a los servidores de información de la Entidad mediante el diligenciamiento del formato de acceso a servidores."/>
    <s v="DANE Central"/>
    <m/>
    <m/>
    <m/>
  </r>
  <r>
    <m/>
    <x v="1"/>
    <m/>
    <m/>
    <m/>
    <m/>
    <m/>
    <m/>
    <m/>
    <s v=""/>
    <s v="Verificar el grado de reserva del documento solicitado y hacer seguimiento a los préstamos de documentos a través de la planilla de control de documentos del archivo central."/>
    <s v="DANE Central"/>
    <m/>
    <m/>
    <s v=""/>
  </r>
  <r>
    <m/>
    <x v="1"/>
    <m/>
    <m/>
    <m/>
    <m/>
    <m/>
    <m/>
    <m/>
    <s v=""/>
    <s v="Verificar el grado de reserva del documento solicitado y hacer seguimiento a los préstamos de documentos a través de la planilla de control de documentos del archivo central."/>
    <s v="DANE Central - Sede"/>
    <m/>
    <m/>
    <s v=""/>
  </r>
  <r>
    <s v="De apoyo"/>
    <x v="6"/>
    <s v="De corrupción"/>
    <s v="Ofrecer o recibir dádivas con respecto al cumplimiento de los requisitos establecidos en las diferentes etapas de contratación para beneficio particular"/>
    <s v="Falta de arraigo de los valores éticos._x000a_Discrecionalidad, interpretación subjetiva o desconocimiento en la aplicación de normas, procedimientos o requisitos."/>
    <s v="Pérdida de imagen y confianza en la gestión de la Entidad._x000a_Incumplimiento del principio de selección objetiva._x000a_Afectación del principio de transparencia._x000a_Sanciones legales, multas, investigaciones disciplinarias, fiscales o penales."/>
    <s v="SI"/>
    <s v="Probable"/>
    <s v="Catastrófico"/>
    <s v="Extrema"/>
    <s v="Socializar las normas, procedimientos o requisitos vigentes en materia contractual a quienes intervienen en las diferentes etapas de la contratación, con el fin de que éstas se desarrollen de conformidad."/>
    <s v="DANE Central - Sede - Subsede"/>
    <s v="Improbable"/>
    <s v="Catastrófico"/>
    <s v="Extrema"/>
  </r>
  <r>
    <m/>
    <x v="1"/>
    <m/>
    <m/>
    <m/>
    <m/>
    <m/>
    <m/>
    <m/>
    <m/>
    <s v="Publicar los procesos de contratación de acuerdo con los lineamientos establecidos por el ente rector de los proceso de compras y contratación pública del país."/>
    <s v="DANE Central - Sede - Subsede"/>
    <m/>
    <m/>
    <m/>
  </r>
  <r>
    <s v="De apoyo"/>
    <x v="7"/>
    <s v="De corrupción"/>
    <s v="Provisión de personal que no se ajuste a los perfiles del cargo, con el fin de obtener dádivas o beneficios a nombre propio o de un tercero."/>
    <s v="Análisis inadecuado e incompleto de los soportes aportados por los aspirantes para el cargo a proveer._x000a_Desconocer u omitir los controles para la validación de los requisitos."/>
    <s v="Afectación de la gestión del proceso._x000a_Investigaciones disciplinarias para la administración._x000a_Procesos administrativos, fiscales, penales, disciplinarios para el funcionario vinculado._x000a_Afectación de la imagen institucional."/>
    <s v="NO"/>
    <s v="Improbable"/>
    <s v="Catastrófico"/>
    <s v="Extrema"/>
    <s v="Verifica que los soportes presentados por los aspirantes sean veraces y que correspondan a lo establecido en el Manual Específico de Funciones y Competencias Laborales."/>
    <s v="DANE Central"/>
    <s v="Rara vez"/>
    <s v="Catastrófico"/>
    <s v="Extrema"/>
  </r>
  <r>
    <m/>
    <x v="1"/>
    <m/>
    <m/>
    <m/>
    <m/>
    <m/>
    <m/>
    <m/>
    <m/>
    <s v="Verifica que el profesional designado del GIT Evaluación y Carrera Administrativa cumpla con la debida aplicación de los controles establecidos en los procedimientos para la provisión de empleo. "/>
    <s v="DANE Central"/>
    <m/>
    <m/>
    <m/>
  </r>
  <r>
    <s v="De apoyo"/>
    <x v="7"/>
    <s v="De corrupción"/>
    <s v="Proferir fallos ilegales o arbitrarios que lesionen derechos e intereses, por parte de la administración de la entidad."/>
    <s v="Falta de control y seguimiento a las decisiones tomadas dentro de las diferentes etapas procesales por parte de quien ejerce la supervisión y vigilancia del ejercicio de las actuaciones administrativas."/>
    <s v="Demandas contra la entidad._x000a_Impacto financiero y detrimento patrimonial._x000a_Responsabilidad disciplinaria."/>
    <s v="NO"/>
    <s v="Posible"/>
    <s v="Mayor"/>
    <s v="Extrema"/>
    <s v="Luego de que el abogado hace la sustanciación inicial, se revisa que la decisión tomada frente a la situación objeto de análisis, esté debidamente pronunciada frente a la ley disciplinaria para verificar si hubo un daño para la entidad y/o se cometió una conducta que atente contra los deberes y prohibiciones establecidos en la normatividad."/>
    <s v="DANE Central"/>
    <s v="Improbable"/>
    <s v="Mayor"/>
    <s v="Alta"/>
  </r>
  <r>
    <s v="De apoyo"/>
    <x v="8"/>
    <s v="De corrupción"/>
    <s v="Indebida gestión de representación legal, por acción, omisión o uso de poder, para favorecer un interés propio o de un tercero."/>
    <s v="Debilidad en la aplicación de los controles establecidos para hacer seguimiento a las actuaciones"/>
    <s v="Impacto económico, financiero, daño antijurídico y detrimento patrimonial._x000a_Responsabilidad disciplinaria."/>
    <s v="NO"/>
    <s v="Posible"/>
    <s v="Mayor"/>
    <s v="Extrema"/>
    <s v="Efectuar seguimiento a las actuaciones mediante al aplicativo EKOGUI."/>
    <s v="DANE Central"/>
    <s v="Rara vez"/>
    <s v="Mayor"/>
    <s v="Alta"/>
  </r>
  <r>
    <m/>
    <x v="1"/>
    <m/>
    <m/>
    <m/>
    <m/>
    <m/>
    <m/>
    <m/>
    <s v=""/>
    <s v="Hacer seguimiento a las actuaciones mediante bases de datos de procesos judiciales, acciones de tutela y actuaciones administrativas"/>
    <s v="DANE Central"/>
    <m/>
    <m/>
    <s v=""/>
  </r>
  <r>
    <s v="De apoyo"/>
    <x v="9"/>
    <s v="De corrupción"/>
    <s v="Recibir o solicitar dádivas a cambio de exonerar a un proveedor de datos del suministro de información"/>
    <s v="Falta de arraigo de valores éticos._x000a__x000a_Discrecionalidad o laxitud en la aplicación de normas, procedimientos o requisitos."/>
    <s v="Desgaste administrativo._x000a__x000a_Pérdida de imagen, confianza y credibilidad en la gestión de la entidad, a nivel nacional._x000a__x000a_Sanciones disciplinaria."/>
    <s v="SI"/>
    <s v="Rara vez"/>
    <s v="Catastrófico"/>
    <s v="Extrema"/>
    <s v="Verificar que se apliquen los valores éticos establecidos por el DANE."/>
    <s v="DANE Central - Sede - Subsede"/>
    <s v="Rara vez"/>
    <s v="Catastrófico"/>
    <s v="Extrema"/>
  </r>
  <r>
    <m/>
    <x v="1"/>
    <m/>
    <m/>
    <m/>
    <m/>
    <m/>
    <m/>
    <m/>
    <s v=""/>
    <s v="Realizar seguimiento a la aplicación de normas, procedimientos o requisitos."/>
    <s v="DANE Central - Sede - Subsede"/>
    <m/>
    <m/>
    <s v=""/>
  </r>
  <r>
    <s v="Evaluación y seguimiento"/>
    <x v="10"/>
    <s v="De corrupción"/>
    <s v="En el seguimiento, evaluación y auditorías independientes se presenten posibles alteraciones u omisión de evidencias y/o resultados que no permiten detectar malas prácticas o indebidos manejos en la gestión institucional, en beneficio propio o de un particular."/>
    <s v="Falta de apropiación de los valores éticos institucionales."/>
    <s v="Investigaciones y/o sanciones fiscales, disciplinarias y penales._x000a_Pérdida de credibilidad en la función de auditoría._x000a_Afectación de la imagen Institucional._x000a_Inducir a toma de decisiones o políticas públicas inapropiadas."/>
    <s v="SI"/>
    <s v="Rara vez"/>
    <s v="Mayor"/>
    <s v="Alta"/>
    <s v="Certificar que no se encuentra incurso, ni inhabilitado para liderar o hacer parte del equipo de auditoría para el cual fue escogido."/>
    <s v="DANE Central"/>
    <s v="Rara vez"/>
    <s v="Mayor"/>
    <s v="Alta"/>
  </r>
  <r>
    <m/>
    <x v="1"/>
    <m/>
    <m/>
    <m/>
    <m/>
    <m/>
    <m/>
    <m/>
    <s v=""/>
    <s v="Evaluar auditores."/>
    <s v="DANE Central"/>
    <m/>
    <m/>
    <s v=""/>
  </r>
  <r>
    <s v="Evaluación y seguimiento"/>
    <x v="10"/>
    <s v="De corrupción"/>
    <s v="Posibles alteraciones de información para obtener la certificación de la calidad estadística, en beneficio propio o de un particular."/>
    <s v="Falta de competencia por parte del equipo evaluador._x000a_Debilidades en la documentación de los criterios que permitan asegurar la imparcialidad en la evaluación."/>
    <s v="Investigaciones y/o sanciones fiscales, disciplinarias y penales._x000a_Pérdida de credibilidad en la función de auditoría._x000a_Afectación de la imagen Institucional._x000a_Inducir a toma de decisiones o políticas públicas inapropiadas."/>
    <s v="NO"/>
    <s v="Improbable"/>
    <s v="Mayor"/>
    <s v="Alta"/>
    <s v="Verificar el perfil y competencia de los integrantes del equipo evaluador durante su proceso de contratación (competencias: experto temático, experto en proceso, experto estadístico, analista de base de datos y auditor líder)"/>
    <s v="DANE Central"/>
    <s v="Rara vez"/>
    <s v="Mayor"/>
    <s v="Alta"/>
  </r>
  <r>
    <m/>
    <x v="1"/>
    <m/>
    <m/>
    <m/>
    <m/>
    <m/>
    <m/>
    <m/>
    <m/>
    <s v="Realizar sensibilización de la norma NTCPE 1000 y del proceso de evaluación"/>
    <s v="DANE Central"/>
    <m/>
    <m/>
    <m/>
  </r>
  <r>
    <m/>
    <x v="1"/>
    <m/>
    <m/>
    <m/>
    <m/>
    <m/>
    <m/>
    <m/>
    <m/>
    <s v="Verificar durante el proceso de selección del equipo evaluador, que cumplan con condiciones de imparcialidad y conflicto de interés, a través de mecanimos como entrevistas y verificación de requisitos"/>
    <s v="DANE Central"/>
    <m/>
    <m/>
    <m/>
  </r>
  <r>
    <m/>
    <x v="1"/>
    <m/>
    <m/>
    <m/>
    <m/>
    <m/>
    <m/>
    <m/>
    <s v=""/>
    <s v="Desarrollo de Comité de certificación como instancia independiente para la toma de desiciones sobre las operaciones estadísticas evaluadas"/>
    <s v="DANE Central"/>
    <m/>
    <m/>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1" cacheId="2110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B13" firstHeaderRow="1" firstDataRow="1" firstDataCol="1"/>
  <pivotFields count="15">
    <pivotField showAll="0"/>
    <pivotField axis="axisRow" showAll="0">
      <items count="12">
        <item x="10"/>
        <item x="0"/>
        <item x="6"/>
        <item x="3"/>
        <item x="5"/>
        <item x="9"/>
        <item x="7"/>
        <item x="8"/>
        <item x="4"/>
        <item x="2"/>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2">
    <i>
      <x/>
    </i>
    <i>
      <x v="1"/>
    </i>
    <i>
      <x v="2"/>
    </i>
    <i>
      <x v="3"/>
    </i>
    <i>
      <x v="4"/>
    </i>
    <i>
      <x v="5"/>
    </i>
    <i>
      <x v="6"/>
    </i>
    <i>
      <x v="7"/>
    </i>
    <i>
      <x v="8"/>
    </i>
    <i>
      <x v="9"/>
    </i>
    <i>
      <x v="10"/>
    </i>
    <i t="grand">
      <x/>
    </i>
  </rowItems>
  <colItems count="1">
    <i/>
  </colItems>
  <dataFields count="1">
    <dataField name="Cuenta de RIESGO" fld="3" subtotal="count" baseField="0" baseItem="0"/>
  </dataFields>
  <formats count="6">
    <format dxfId="138">
      <pivotArea type="all" dataOnly="0" outline="0" fieldPosition="0"/>
    </format>
    <format dxfId="139">
      <pivotArea outline="0" collapsedLevelsAreSubtotals="1" fieldPosition="0"/>
    </format>
    <format dxfId="140">
      <pivotArea field="1" type="button" dataOnly="0" labelOnly="1" outline="0" axis="axisRow" fieldPosition="0"/>
    </format>
    <format dxfId="141">
      <pivotArea dataOnly="0" labelOnly="1" outline="0" axis="axisValues" fieldPosition="0"/>
    </format>
    <format dxfId="142">
      <pivotArea dataOnly="0" labelOnly="1" fieldPosition="0">
        <references count="1">
          <reference field="1" count="0"/>
        </references>
      </pivotArea>
    </format>
    <format dxfId="14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6"/>
  <sheetViews>
    <sheetView showGridLines="0" showRowColHeaders="0" tabSelected="1" view="pageBreakPreview" zoomScale="40" zoomScaleNormal="50" zoomScaleSheetLayoutView="40" workbookViewId="0">
      <selection activeCell="J13" sqref="J13:J14"/>
    </sheetView>
  </sheetViews>
  <sheetFormatPr defaultColWidth="0" defaultRowHeight="314.25" customHeight="1"/>
  <cols>
    <col min="1" max="1" width="9.42578125" style="79" customWidth="1"/>
    <col min="2" max="2" width="18" style="79" customWidth="1"/>
    <col min="3" max="3" width="24" style="79" customWidth="1"/>
    <col min="4" max="4" width="25.140625" style="79" customWidth="1"/>
    <col min="5" max="6" width="43.42578125" style="79" customWidth="1"/>
    <col min="7" max="7" width="57.28515625" style="79" customWidth="1"/>
    <col min="8" max="8" width="47.42578125" style="79" customWidth="1"/>
    <col min="9" max="9" width="17.42578125" style="79" customWidth="1"/>
    <col min="10" max="10" width="30.85546875" style="79" customWidth="1"/>
    <col min="11" max="11" width="23.7109375" style="79" customWidth="1"/>
    <col min="12" max="12" width="27.7109375" style="79" customWidth="1"/>
    <col min="13" max="13" width="72.7109375" style="79" customWidth="1"/>
    <col min="14" max="14" width="20.7109375" style="79" customWidth="1"/>
    <col min="15" max="15" width="29.42578125" style="79" customWidth="1"/>
    <col min="16" max="16" width="23.7109375" style="79" customWidth="1"/>
    <col min="17" max="17" width="27.7109375" style="79" customWidth="1"/>
    <col min="18" max="16384" width="11.42578125" style="79" hidden="1"/>
  </cols>
  <sheetData>
    <row r="1" spans="1:26" s="145" customFormat="1" ht="158.1" customHeight="1">
      <c r="A1" s="143" t="s">
        <v>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1:26" s="93" customFormat="1" ht="27.95">
      <c r="B2" s="94"/>
      <c r="C2" s="94"/>
      <c r="D2" s="94"/>
      <c r="E2" s="94"/>
      <c r="F2" s="94"/>
      <c r="G2" s="95"/>
      <c r="H2" s="95"/>
      <c r="I2" s="95"/>
      <c r="J2" s="95"/>
      <c r="K2" s="95"/>
      <c r="L2" s="95"/>
      <c r="M2" s="95"/>
      <c r="N2" s="95"/>
      <c r="O2" s="96"/>
      <c r="P2" s="96"/>
      <c r="Q2" s="96"/>
    </row>
    <row r="3" spans="1:26" s="93" customFormat="1" ht="57.95">
      <c r="A3" s="147" t="s">
        <v>1</v>
      </c>
      <c r="B3" s="148"/>
      <c r="C3" s="97">
        <v>2023</v>
      </c>
      <c r="D3" s="98" t="s">
        <v>2</v>
      </c>
      <c r="E3" s="141" t="s">
        <v>3</v>
      </c>
      <c r="F3" s="142"/>
      <c r="G3" s="98" t="s">
        <v>4</v>
      </c>
      <c r="H3" s="99">
        <v>44967</v>
      </c>
      <c r="I3" s="98" t="s">
        <v>5</v>
      </c>
      <c r="J3" s="100">
        <v>2</v>
      </c>
      <c r="L3" s="140" t="s">
        <v>6</v>
      </c>
      <c r="M3" s="140"/>
      <c r="N3" s="140"/>
      <c r="O3" s="101"/>
      <c r="P3" s="96"/>
      <c r="Q3" s="96"/>
    </row>
    <row r="4" spans="1:26" s="93" customFormat="1" ht="27.95">
      <c r="B4" s="94"/>
      <c r="C4" s="94"/>
      <c r="D4" s="94"/>
      <c r="E4" s="94"/>
      <c r="F4" s="94"/>
      <c r="G4" s="95"/>
      <c r="H4" s="95"/>
      <c r="I4" s="95"/>
      <c r="J4" s="95"/>
      <c r="K4" s="95"/>
      <c r="L4" s="95"/>
      <c r="M4" s="95"/>
      <c r="N4" s="95"/>
      <c r="O4" s="96"/>
      <c r="P4" s="96"/>
      <c r="Q4" s="96"/>
    </row>
    <row r="5" spans="1:26" s="93" customFormat="1" ht="27.95">
      <c r="A5" s="149" t="s">
        <v>7</v>
      </c>
      <c r="B5" s="149"/>
      <c r="C5" s="150"/>
      <c r="D5" s="136" t="s">
        <v>8</v>
      </c>
      <c r="E5" s="137"/>
      <c r="F5" s="137"/>
      <c r="G5" s="137"/>
      <c r="H5" s="137"/>
      <c r="I5" s="138"/>
      <c r="J5" s="135" t="s">
        <v>9</v>
      </c>
      <c r="K5" s="135"/>
      <c r="L5" s="135"/>
      <c r="M5" s="135"/>
      <c r="N5" s="135"/>
      <c r="O5" s="135"/>
      <c r="P5" s="135"/>
      <c r="Q5" s="135"/>
    </row>
    <row r="6" spans="1:26" s="93" customFormat="1" ht="27.95">
      <c r="A6" s="149"/>
      <c r="B6" s="149"/>
      <c r="C6" s="150"/>
      <c r="D6" s="139"/>
      <c r="E6" s="133"/>
      <c r="F6" s="133"/>
      <c r="G6" s="133"/>
      <c r="H6" s="133"/>
      <c r="I6" s="134"/>
      <c r="J6" s="132" t="s">
        <v>10</v>
      </c>
      <c r="K6" s="132"/>
      <c r="L6" s="132"/>
      <c r="M6" s="133"/>
      <c r="N6" s="134"/>
      <c r="O6" s="132" t="s">
        <v>11</v>
      </c>
      <c r="P6" s="132"/>
      <c r="Q6" s="132"/>
    </row>
    <row r="7" spans="1:26" s="93" customFormat="1" ht="174">
      <c r="A7" s="102" t="s">
        <v>12</v>
      </c>
      <c r="B7" s="102" t="s">
        <v>13</v>
      </c>
      <c r="C7" s="102" t="s">
        <v>14</v>
      </c>
      <c r="D7" s="102" t="s">
        <v>15</v>
      </c>
      <c r="E7" s="102" t="s">
        <v>16</v>
      </c>
      <c r="F7" s="102" t="s">
        <v>17</v>
      </c>
      <c r="G7" s="102" t="s">
        <v>18</v>
      </c>
      <c r="H7" s="102" t="s">
        <v>19</v>
      </c>
      <c r="I7" s="102" t="s">
        <v>20</v>
      </c>
      <c r="J7" s="102" t="s">
        <v>21</v>
      </c>
      <c r="K7" s="102" t="s">
        <v>22</v>
      </c>
      <c r="L7" s="102" t="s">
        <v>23</v>
      </c>
      <c r="M7" s="103" t="s">
        <v>24</v>
      </c>
      <c r="N7" s="102" t="s">
        <v>25</v>
      </c>
      <c r="O7" s="102" t="s">
        <v>21</v>
      </c>
      <c r="P7" s="102" t="s">
        <v>22</v>
      </c>
      <c r="Q7" s="102" t="s">
        <v>26</v>
      </c>
    </row>
    <row r="8" spans="1:26" ht="68.099999999999994">
      <c r="A8" s="119">
        <v>1</v>
      </c>
      <c r="B8" s="110" t="s">
        <v>27</v>
      </c>
      <c r="C8" s="115" t="s">
        <v>28</v>
      </c>
      <c r="D8" s="115" t="s">
        <v>29</v>
      </c>
      <c r="E8" s="115" t="s">
        <v>30</v>
      </c>
      <c r="F8" s="86" t="s">
        <v>31</v>
      </c>
      <c r="G8" s="115" t="s">
        <v>32</v>
      </c>
      <c r="H8" s="115" t="s">
        <v>33</v>
      </c>
      <c r="I8" s="110" t="s">
        <v>34</v>
      </c>
      <c r="J8" s="110" t="s">
        <v>35</v>
      </c>
      <c r="K8" s="110" t="s">
        <v>36</v>
      </c>
      <c r="L8" s="113" t="s">
        <v>37</v>
      </c>
      <c r="M8" s="105" t="s">
        <v>38</v>
      </c>
      <c r="N8" s="86" t="s">
        <v>39</v>
      </c>
      <c r="O8" s="110" t="s">
        <v>40</v>
      </c>
      <c r="P8" s="110" t="s">
        <v>36</v>
      </c>
      <c r="Q8" s="113" t="s">
        <v>37</v>
      </c>
    </row>
    <row r="9" spans="1:26" ht="51">
      <c r="A9" s="120"/>
      <c r="B9" s="112"/>
      <c r="C9" s="118"/>
      <c r="D9" s="118"/>
      <c r="E9" s="118"/>
      <c r="F9" s="118" t="s">
        <v>41</v>
      </c>
      <c r="G9" s="118"/>
      <c r="H9" s="118"/>
      <c r="I9" s="112"/>
      <c r="J9" s="112"/>
      <c r="K9" s="112"/>
      <c r="L9" s="114"/>
      <c r="M9" s="105" t="s">
        <v>42</v>
      </c>
      <c r="N9" s="86" t="s">
        <v>43</v>
      </c>
      <c r="O9" s="112"/>
      <c r="P9" s="112"/>
      <c r="Q9" s="114"/>
    </row>
    <row r="10" spans="1:26" ht="99" customHeight="1">
      <c r="A10" s="120"/>
      <c r="B10" s="112"/>
      <c r="C10" s="118"/>
      <c r="D10" s="118"/>
      <c r="E10" s="116"/>
      <c r="F10" s="116"/>
      <c r="G10" s="118"/>
      <c r="H10" s="118"/>
      <c r="I10" s="112"/>
      <c r="J10" s="112"/>
      <c r="K10" s="112"/>
      <c r="L10" s="114"/>
      <c r="M10" s="105" t="s">
        <v>44</v>
      </c>
      <c r="N10" s="86" t="s">
        <v>45</v>
      </c>
      <c r="O10" s="112"/>
      <c r="P10" s="112"/>
      <c r="Q10" s="114"/>
    </row>
    <row r="11" spans="1:26" ht="33.950000000000003">
      <c r="A11" s="119">
        <v>2</v>
      </c>
      <c r="B11" s="110" t="s">
        <v>46</v>
      </c>
      <c r="C11" s="115" t="s">
        <v>47</v>
      </c>
      <c r="D11" s="115" t="s">
        <v>29</v>
      </c>
      <c r="E11" s="115" t="s">
        <v>48</v>
      </c>
      <c r="F11" s="115" t="s">
        <v>49</v>
      </c>
      <c r="G11" s="115" t="s">
        <v>50</v>
      </c>
      <c r="H11" s="115" t="s">
        <v>51</v>
      </c>
      <c r="I11" s="110" t="s">
        <v>34</v>
      </c>
      <c r="J11" s="110" t="s">
        <v>35</v>
      </c>
      <c r="K11" s="110" t="s">
        <v>52</v>
      </c>
      <c r="L11" s="113" t="s">
        <v>37</v>
      </c>
      <c r="M11" s="105" t="s">
        <v>53</v>
      </c>
      <c r="N11" s="86" t="s">
        <v>45</v>
      </c>
      <c r="O11" s="110" t="s">
        <v>54</v>
      </c>
      <c r="P11" s="110" t="s">
        <v>52</v>
      </c>
      <c r="Q11" s="113" t="s">
        <v>55</v>
      </c>
    </row>
    <row r="12" spans="1:26" ht="51">
      <c r="A12" s="120"/>
      <c r="B12" s="112"/>
      <c r="C12" s="118"/>
      <c r="D12" s="118"/>
      <c r="E12" s="116"/>
      <c r="F12" s="116"/>
      <c r="G12" s="118"/>
      <c r="H12" s="118"/>
      <c r="I12" s="112"/>
      <c r="J12" s="112"/>
      <c r="K12" s="112"/>
      <c r="L12" s="114"/>
      <c r="M12" s="105" t="s">
        <v>56</v>
      </c>
      <c r="N12" s="86" t="s">
        <v>45</v>
      </c>
      <c r="O12" s="112"/>
      <c r="P12" s="112"/>
      <c r="Q12" s="114"/>
    </row>
    <row r="13" spans="1:26" ht="68.099999999999994">
      <c r="A13" s="119">
        <v>3</v>
      </c>
      <c r="B13" s="110" t="s">
        <v>46</v>
      </c>
      <c r="C13" s="115" t="s">
        <v>57</v>
      </c>
      <c r="D13" s="115" t="s">
        <v>29</v>
      </c>
      <c r="E13" s="115" t="s">
        <v>58</v>
      </c>
      <c r="F13" s="86" t="s">
        <v>59</v>
      </c>
      <c r="G13" s="115" t="s">
        <v>60</v>
      </c>
      <c r="H13" s="115" t="s">
        <v>61</v>
      </c>
      <c r="I13" s="110" t="s">
        <v>34</v>
      </c>
      <c r="J13" s="110" t="s">
        <v>35</v>
      </c>
      <c r="K13" s="110" t="s">
        <v>52</v>
      </c>
      <c r="L13" s="113" t="s">
        <v>37</v>
      </c>
      <c r="M13" s="105" t="s">
        <v>62</v>
      </c>
      <c r="N13" s="86" t="s">
        <v>45</v>
      </c>
      <c r="O13" s="110" t="s">
        <v>40</v>
      </c>
      <c r="P13" s="110" t="s">
        <v>52</v>
      </c>
      <c r="Q13" s="113" t="s">
        <v>55</v>
      </c>
    </row>
    <row r="14" spans="1:26" ht="51">
      <c r="A14" s="120"/>
      <c r="B14" s="112"/>
      <c r="C14" s="118"/>
      <c r="D14" s="118"/>
      <c r="E14" s="118"/>
      <c r="F14" s="86" t="s">
        <v>63</v>
      </c>
      <c r="G14" s="118"/>
      <c r="H14" s="118"/>
      <c r="I14" s="112"/>
      <c r="J14" s="112"/>
      <c r="K14" s="112"/>
      <c r="L14" s="114"/>
      <c r="M14" s="105" t="s">
        <v>64</v>
      </c>
      <c r="N14" s="86" t="s">
        <v>45</v>
      </c>
      <c r="O14" s="112"/>
      <c r="P14" s="112"/>
      <c r="Q14" s="114"/>
    </row>
    <row r="15" spans="1:26" ht="128.1" customHeight="1">
      <c r="A15" s="119">
        <v>4</v>
      </c>
      <c r="B15" s="110" t="s">
        <v>46</v>
      </c>
      <c r="C15" s="115" t="s">
        <v>65</v>
      </c>
      <c r="D15" s="115" t="s">
        <v>29</v>
      </c>
      <c r="E15" s="115" t="s">
        <v>66</v>
      </c>
      <c r="F15" s="86" t="s">
        <v>67</v>
      </c>
      <c r="G15" s="115" t="s">
        <v>68</v>
      </c>
      <c r="H15" s="115" t="s">
        <v>69</v>
      </c>
      <c r="I15" s="110" t="s">
        <v>70</v>
      </c>
      <c r="J15" s="110" t="s">
        <v>35</v>
      </c>
      <c r="K15" s="110" t="s">
        <v>52</v>
      </c>
      <c r="L15" s="113" t="s">
        <v>37</v>
      </c>
      <c r="M15" s="105" t="s">
        <v>71</v>
      </c>
      <c r="N15" s="86" t="s">
        <v>45</v>
      </c>
      <c r="O15" s="110" t="s">
        <v>40</v>
      </c>
      <c r="P15" s="110" t="s">
        <v>52</v>
      </c>
      <c r="Q15" s="113" t="s">
        <v>55</v>
      </c>
    </row>
    <row r="16" spans="1:26" ht="68.099999999999994">
      <c r="A16" s="120"/>
      <c r="B16" s="112"/>
      <c r="C16" s="118"/>
      <c r="D16" s="118"/>
      <c r="E16" s="118"/>
      <c r="F16" s="115" t="s">
        <v>72</v>
      </c>
      <c r="G16" s="118"/>
      <c r="H16" s="118"/>
      <c r="I16" s="112"/>
      <c r="J16" s="112"/>
      <c r="K16" s="112"/>
      <c r="L16" s="114"/>
      <c r="M16" s="105" t="s">
        <v>73</v>
      </c>
      <c r="N16" s="86" t="s">
        <v>45</v>
      </c>
      <c r="O16" s="112"/>
      <c r="P16" s="112"/>
      <c r="Q16" s="114"/>
    </row>
    <row r="17" spans="1:17" ht="132.94999999999999" customHeight="1">
      <c r="A17" s="121"/>
      <c r="B17" s="112"/>
      <c r="C17" s="118"/>
      <c r="D17" s="118"/>
      <c r="E17" s="118"/>
      <c r="F17" s="118"/>
      <c r="G17" s="118"/>
      <c r="H17" s="118"/>
      <c r="I17" s="112"/>
      <c r="J17" s="112"/>
      <c r="K17" s="112"/>
      <c r="L17" s="114"/>
      <c r="M17" s="106" t="s">
        <v>74</v>
      </c>
      <c r="N17" s="85" t="s">
        <v>45</v>
      </c>
      <c r="O17" s="112"/>
      <c r="P17" s="112"/>
      <c r="Q17" s="114"/>
    </row>
    <row r="18" spans="1:17" s="88" customFormat="1" ht="33.950000000000003">
      <c r="A18" s="119">
        <v>5</v>
      </c>
      <c r="B18" s="112"/>
      <c r="C18" s="118"/>
      <c r="D18" s="118"/>
      <c r="E18" s="115" t="s">
        <v>66</v>
      </c>
      <c r="F18" s="115" t="s">
        <v>75</v>
      </c>
      <c r="G18" s="115" t="s">
        <v>76</v>
      </c>
      <c r="H18" s="115" t="s">
        <v>69</v>
      </c>
      <c r="I18" s="110" t="s">
        <v>34</v>
      </c>
      <c r="J18" s="110" t="s">
        <v>54</v>
      </c>
      <c r="K18" s="110" t="s">
        <v>52</v>
      </c>
      <c r="L18" s="113" t="s">
        <v>55</v>
      </c>
      <c r="M18" s="105" t="s">
        <v>77</v>
      </c>
      <c r="N18" s="91" t="s">
        <v>43</v>
      </c>
      <c r="O18" s="110" t="s">
        <v>40</v>
      </c>
      <c r="P18" s="110" t="s">
        <v>52</v>
      </c>
      <c r="Q18" s="113" t="s">
        <v>55</v>
      </c>
    </row>
    <row r="19" spans="1:17" ht="51">
      <c r="A19" s="121"/>
      <c r="B19" s="111"/>
      <c r="C19" s="116"/>
      <c r="D19" s="116"/>
      <c r="E19" s="116"/>
      <c r="F19" s="116"/>
      <c r="G19" s="116"/>
      <c r="H19" s="116"/>
      <c r="I19" s="111"/>
      <c r="J19" s="111"/>
      <c r="K19" s="111"/>
      <c r="L19" s="117"/>
      <c r="M19" s="107" t="s">
        <v>78</v>
      </c>
      <c r="N19" s="91" t="s">
        <v>43</v>
      </c>
      <c r="O19" s="111"/>
      <c r="P19" s="111"/>
      <c r="Q19" s="117"/>
    </row>
    <row r="20" spans="1:17" ht="68.099999999999994">
      <c r="A20" s="146">
        <v>6</v>
      </c>
      <c r="B20" s="110" t="s">
        <v>46</v>
      </c>
      <c r="C20" s="115" t="s">
        <v>79</v>
      </c>
      <c r="D20" s="115" t="s">
        <v>29</v>
      </c>
      <c r="E20" s="115" t="s">
        <v>80</v>
      </c>
      <c r="F20" s="115" t="s">
        <v>81</v>
      </c>
      <c r="G20" s="115" t="s">
        <v>82</v>
      </c>
      <c r="H20" s="115" t="s">
        <v>83</v>
      </c>
      <c r="I20" s="110" t="s">
        <v>70</v>
      </c>
      <c r="J20" s="110" t="s">
        <v>35</v>
      </c>
      <c r="K20" s="110" t="s">
        <v>52</v>
      </c>
      <c r="L20" s="113" t="s">
        <v>37</v>
      </c>
      <c r="M20" s="108" t="s">
        <v>84</v>
      </c>
      <c r="N20" s="91" t="s">
        <v>45</v>
      </c>
      <c r="O20" s="110" t="s">
        <v>40</v>
      </c>
      <c r="P20" s="110" t="s">
        <v>52</v>
      </c>
      <c r="Q20" s="113" t="s">
        <v>55</v>
      </c>
    </row>
    <row r="21" spans="1:17" ht="102">
      <c r="A21" s="146"/>
      <c r="B21" s="112"/>
      <c r="C21" s="118"/>
      <c r="D21" s="118"/>
      <c r="E21" s="118"/>
      <c r="F21" s="116"/>
      <c r="G21" s="118"/>
      <c r="H21" s="118"/>
      <c r="I21" s="112"/>
      <c r="J21" s="112"/>
      <c r="K21" s="112"/>
      <c r="L21" s="114"/>
      <c r="M21" s="109" t="s">
        <v>85</v>
      </c>
      <c r="N21" s="86" t="s">
        <v>45</v>
      </c>
      <c r="O21" s="112"/>
      <c r="P21" s="112"/>
      <c r="Q21" s="114"/>
    </row>
    <row r="22" spans="1:17" ht="68.099999999999994">
      <c r="A22" s="146"/>
      <c r="B22" s="112"/>
      <c r="C22" s="118"/>
      <c r="D22" s="118"/>
      <c r="E22" s="90" t="s">
        <v>86</v>
      </c>
      <c r="F22" s="91" t="s">
        <v>87</v>
      </c>
      <c r="G22" s="116"/>
      <c r="H22" s="116"/>
      <c r="I22" s="111"/>
      <c r="J22" s="111"/>
      <c r="K22" s="111"/>
      <c r="L22" s="117"/>
      <c r="M22" s="105" t="s">
        <v>88</v>
      </c>
      <c r="N22" s="85" t="s">
        <v>45</v>
      </c>
      <c r="O22" s="111"/>
      <c r="P22" s="111"/>
      <c r="Q22" s="117"/>
    </row>
    <row r="23" spans="1:17" ht="68.099999999999994">
      <c r="A23" s="120">
        <v>7</v>
      </c>
      <c r="B23" s="112"/>
      <c r="C23" s="118"/>
      <c r="D23" s="118"/>
      <c r="E23" s="86" t="s">
        <v>89</v>
      </c>
      <c r="F23" s="90" t="s">
        <v>90</v>
      </c>
      <c r="G23" s="115" t="s">
        <v>91</v>
      </c>
      <c r="H23" s="115" t="s">
        <v>92</v>
      </c>
      <c r="I23" s="110" t="s">
        <v>70</v>
      </c>
      <c r="J23" s="110" t="s">
        <v>93</v>
      </c>
      <c r="K23" s="110" t="s">
        <v>52</v>
      </c>
      <c r="L23" s="113" t="s">
        <v>37</v>
      </c>
      <c r="M23" s="105" t="s">
        <v>94</v>
      </c>
      <c r="N23" s="86" t="s">
        <v>45</v>
      </c>
      <c r="O23" s="110" t="s">
        <v>35</v>
      </c>
      <c r="P23" s="110" t="s">
        <v>52</v>
      </c>
      <c r="Q23" s="113" t="s">
        <v>37</v>
      </c>
    </row>
    <row r="24" spans="1:17" ht="68.099999999999994">
      <c r="A24" s="121"/>
      <c r="B24" s="112"/>
      <c r="C24" s="118"/>
      <c r="D24" s="118"/>
      <c r="E24" s="85" t="s">
        <v>86</v>
      </c>
      <c r="F24" s="91" t="s">
        <v>95</v>
      </c>
      <c r="G24" s="116"/>
      <c r="H24" s="116"/>
      <c r="I24" s="111"/>
      <c r="J24" s="111"/>
      <c r="K24" s="111"/>
      <c r="L24" s="117"/>
      <c r="M24" s="105" t="s">
        <v>96</v>
      </c>
      <c r="N24" s="86" t="s">
        <v>45</v>
      </c>
      <c r="O24" s="111"/>
      <c r="P24" s="111"/>
      <c r="Q24" s="117"/>
    </row>
    <row r="25" spans="1:17" ht="51">
      <c r="A25" s="146">
        <v>8</v>
      </c>
      <c r="B25" s="129" t="s">
        <v>46</v>
      </c>
      <c r="C25" s="125" t="s">
        <v>97</v>
      </c>
      <c r="D25" s="125" t="s">
        <v>29</v>
      </c>
      <c r="E25" s="115" t="s">
        <v>98</v>
      </c>
      <c r="F25" s="110" t="s">
        <v>99</v>
      </c>
      <c r="G25" s="125" t="s">
        <v>100</v>
      </c>
      <c r="H25" s="125" t="s">
        <v>101</v>
      </c>
      <c r="I25" s="129" t="s">
        <v>70</v>
      </c>
      <c r="J25" s="129" t="s">
        <v>54</v>
      </c>
      <c r="K25" s="129" t="s">
        <v>102</v>
      </c>
      <c r="L25" s="130" t="s">
        <v>103</v>
      </c>
      <c r="M25" s="105" t="s">
        <v>104</v>
      </c>
      <c r="N25" s="86" t="s">
        <v>45</v>
      </c>
      <c r="O25" s="110" t="s">
        <v>40</v>
      </c>
      <c r="P25" s="110" t="s">
        <v>102</v>
      </c>
      <c r="Q25" s="113" t="s">
        <v>103</v>
      </c>
    </row>
    <row r="26" spans="1:17" ht="84.95">
      <c r="A26" s="146"/>
      <c r="B26" s="129"/>
      <c r="C26" s="125"/>
      <c r="D26" s="125"/>
      <c r="E26" s="116"/>
      <c r="F26" s="111"/>
      <c r="G26" s="125"/>
      <c r="H26" s="125"/>
      <c r="I26" s="129"/>
      <c r="J26" s="129"/>
      <c r="K26" s="129"/>
      <c r="L26" s="131"/>
      <c r="M26" s="105" t="s">
        <v>105</v>
      </c>
      <c r="N26" s="86" t="s">
        <v>45</v>
      </c>
      <c r="O26" s="112"/>
      <c r="P26" s="112"/>
      <c r="Q26" s="114"/>
    </row>
    <row r="27" spans="1:17" ht="167.1" customHeight="1">
      <c r="A27" s="104">
        <v>9</v>
      </c>
      <c r="B27" s="89" t="s">
        <v>46</v>
      </c>
      <c r="C27" s="90" t="s">
        <v>106</v>
      </c>
      <c r="D27" s="90" t="s">
        <v>29</v>
      </c>
      <c r="E27" s="90" t="s">
        <v>107</v>
      </c>
      <c r="F27" s="90" t="s">
        <v>108</v>
      </c>
      <c r="G27" s="90" t="s">
        <v>109</v>
      </c>
      <c r="H27" s="90" t="s">
        <v>110</v>
      </c>
      <c r="I27" s="89" t="s">
        <v>34</v>
      </c>
      <c r="J27" s="89" t="s">
        <v>111</v>
      </c>
      <c r="K27" s="89" t="s">
        <v>52</v>
      </c>
      <c r="L27" s="92" t="s">
        <v>37</v>
      </c>
      <c r="M27" s="105" t="s">
        <v>112</v>
      </c>
      <c r="N27" s="86" t="s">
        <v>43</v>
      </c>
      <c r="O27" s="89" t="s">
        <v>54</v>
      </c>
      <c r="P27" s="89" t="s">
        <v>52</v>
      </c>
      <c r="Q27" s="92" t="s">
        <v>55</v>
      </c>
    </row>
    <row r="28" spans="1:17" ht="84.95">
      <c r="A28" s="126">
        <v>10</v>
      </c>
      <c r="B28" s="110" t="s">
        <v>46</v>
      </c>
      <c r="C28" s="115" t="s">
        <v>113</v>
      </c>
      <c r="D28" s="115" t="s">
        <v>29</v>
      </c>
      <c r="E28" s="115" t="s">
        <v>114</v>
      </c>
      <c r="F28" s="115" t="s">
        <v>115</v>
      </c>
      <c r="G28" s="115" t="s">
        <v>116</v>
      </c>
      <c r="H28" s="115" t="s">
        <v>117</v>
      </c>
      <c r="I28" s="110" t="s">
        <v>70</v>
      </c>
      <c r="J28" s="110" t="s">
        <v>40</v>
      </c>
      <c r="K28" s="110" t="s">
        <v>52</v>
      </c>
      <c r="L28" s="113" t="s">
        <v>55</v>
      </c>
      <c r="M28" s="105" t="s">
        <v>118</v>
      </c>
      <c r="N28" s="91" t="s">
        <v>45</v>
      </c>
      <c r="O28" s="110" t="s">
        <v>40</v>
      </c>
      <c r="P28" s="110" t="s">
        <v>52</v>
      </c>
      <c r="Q28" s="113" t="s">
        <v>55</v>
      </c>
    </row>
    <row r="29" spans="1:17" ht="51">
      <c r="A29" s="127"/>
      <c r="B29" s="112"/>
      <c r="C29" s="118"/>
      <c r="D29" s="118"/>
      <c r="E29" s="118"/>
      <c r="F29" s="118"/>
      <c r="G29" s="118"/>
      <c r="H29" s="118"/>
      <c r="I29" s="112"/>
      <c r="J29" s="112"/>
      <c r="K29" s="112"/>
      <c r="L29" s="114"/>
      <c r="M29" s="105" t="s">
        <v>119</v>
      </c>
      <c r="N29" s="91" t="s">
        <v>45</v>
      </c>
      <c r="O29" s="112"/>
      <c r="P29" s="112"/>
      <c r="Q29" s="114"/>
    </row>
    <row r="30" spans="1:17" ht="33.950000000000003">
      <c r="A30" s="128"/>
      <c r="B30" s="111"/>
      <c r="C30" s="116"/>
      <c r="D30" s="116"/>
      <c r="E30" s="90" t="s">
        <v>86</v>
      </c>
      <c r="F30" s="90" t="s">
        <v>120</v>
      </c>
      <c r="G30" s="116"/>
      <c r="H30" s="116"/>
      <c r="I30" s="111"/>
      <c r="J30" s="111"/>
      <c r="K30" s="111"/>
      <c r="L30" s="117"/>
      <c r="M30" s="105" t="s">
        <v>121</v>
      </c>
      <c r="N30" s="91" t="s">
        <v>45</v>
      </c>
      <c r="O30" s="111"/>
      <c r="P30" s="111"/>
      <c r="Q30" s="117"/>
    </row>
    <row r="31" spans="1:17" ht="84.95">
      <c r="A31" s="122">
        <v>10</v>
      </c>
      <c r="B31" s="110" t="s">
        <v>122</v>
      </c>
      <c r="C31" s="115" t="s">
        <v>123</v>
      </c>
      <c r="D31" s="115" t="s">
        <v>29</v>
      </c>
      <c r="E31" s="90" t="s">
        <v>124</v>
      </c>
      <c r="F31" s="90" t="s">
        <v>125</v>
      </c>
      <c r="G31" s="115" t="s">
        <v>126</v>
      </c>
      <c r="H31" s="115" t="s">
        <v>127</v>
      </c>
      <c r="I31" s="110" t="s">
        <v>70</v>
      </c>
      <c r="J31" s="110" t="s">
        <v>54</v>
      </c>
      <c r="K31" s="110" t="s">
        <v>52</v>
      </c>
      <c r="L31" s="113" t="s">
        <v>55</v>
      </c>
      <c r="M31" s="105" t="s">
        <v>128</v>
      </c>
      <c r="N31" s="86" t="s">
        <v>43</v>
      </c>
      <c r="O31" s="110" t="s">
        <v>40</v>
      </c>
      <c r="P31" s="110" t="s">
        <v>52</v>
      </c>
      <c r="Q31" s="113" t="s">
        <v>55</v>
      </c>
    </row>
    <row r="32" spans="1:17" ht="84.95">
      <c r="A32" s="122"/>
      <c r="B32" s="112"/>
      <c r="C32" s="118"/>
      <c r="D32" s="118"/>
      <c r="E32" s="90" t="s">
        <v>124</v>
      </c>
      <c r="F32" s="90" t="s">
        <v>129</v>
      </c>
      <c r="G32" s="116"/>
      <c r="H32" s="116"/>
      <c r="I32" s="111"/>
      <c r="J32" s="111"/>
      <c r="K32" s="111"/>
      <c r="L32" s="117"/>
      <c r="M32" s="105" t="s">
        <v>130</v>
      </c>
      <c r="N32" s="86" t="s">
        <v>43</v>
      </c>
      <c r="O32" s="111"/>
      <c r="P32" s="111"/>
      <c r="Q32" s="114"/>
    </row>
    <row r="33" spans="1:17" ht="84.95">
      <c r="A33" s="122">
        <v>11</v>
      </c>
      <c r="B33" s="112"/>
      <c r="C33" s="118"/>
      <c r="D33" s="118"/>
      <c r="E33" s="123" t="s">
        <v>124</v>
      </c>
      <c r="F33" s="125" t="s">
        <v>131</v>
      </c>
      <c r="G33" s="115" t="s">
        <v>132</v>
      </c>
      <c r="H33" s="115" t="s">
        <v>133</v>
      </c>
      <c r="I33" s="110" t="s">
        <v>70</v>
      </c>
      <c r="J33" s="110" t="s">
        <v>35</v>
      </c>
      <c r="K33" s="110" t="s">
        <v>52</v>
      </c>
      <c r="L33" s="113" t="s">
        <v>37</v>
      </c>
      <c r="M33" s="105" t="s">
        <v>134</v>
      </c>
      <c r="N33" s="87" t="s">
        <v>45</v>
      </c>
      <c r="O33" s="110" t="s">
        <v>40</v>
      </c>
      <c r="P33" s="110" t="s">
        <v>52</v>
      </c>
      <c r="Q33" s="113" t="s">
        <v>55</v>
      </c>
    </row>
    <row r="34" spans="1:17" ht="51">
      <c r="A34" s="122"/>
      <c r="B34" s="112"/>
      <c r="C34" s="118"/>
      <c r="D34" s="118"/>
      <c r="E34" s="124"/>
      <c r="F34" s="125"/>
      <c r="G34" s="118"/>
      <c r="H34" s="118"/>
      <c r="I34" s="112"/>
      <c r="J34" s="112"/>
      <c r="K34" s="112"/>
      <c r="L34" s="114"/>
      <c r="M34" s="105" t="s">
        <v>135</v>
      </c>
      <c r="N34" s="87" t="s">
        <v>45</v>
      </c>
      <c r="O34" s="112"/>
      <c r="P34" s="112"/>
      <c r="Q34" s="114"/>
    </row>
    <row r="35" spans="1:17" ht="33.950000000000003">
      <c r="A35" s="122"/>
      <c r="B35" s="112"/>
      <c r="C35" s="118"/>
      <c r="D35" s="118"/>
      <c r="E35" s="115" t="s">
        <v>124</v>
      </c>
      <c r="F35" s="115" t="s">
        <v>136</v>
      </c>
      <c r="G35" s="118"/>
      <c r="H35" s="118"/>
      <c r="I35" s="112"/>
      <c r="J35" s="112"/>
      <c r="K35" s="112"/>
      <c r="L35" s="114"/>
      <c r="M35" s="105" t="s">
        <v>137</v>
      </c>
      <c r="N35" s="87" t="s">
        <v>45</v>
      </c>
      <c r="O35" s="112"/>
      <c r="P35" s="112"/>
      <c r="Q35" s="114"/>
    </row>
    <row r="36" spans="1:17" ht="72.95" customHeight="1">
      <c r="A36" s="122"/>
      <c r="B36" s="111"/>
      <c r="C36" s="116"/>
      <c r="D36" s="116"/>
      <c r="E36" s="116"/>
      <c r="F36" s="116"/>
      <c r="G36" s="116"/>
      <c r="H36" s="116"/>
      <c r="I36" s="111"/>
      <c r="J36" s="111"/>
      <c r="K36" s="111"/>
      <c r="L36" s="117"/>
      <c r="M36" s="105" t="s">
        <v>138</v>
      </c>
      <c r="N36" s="87" t="s">
        <v>45</v>
      </c>
      <c r="O36" s="111"/>
      <c r="P36" s="111"/>
      <c r="Q36" s="114"/>
    </row>
  </sheetData>
  <sheetProtection formatCells="0" formatColumns="0" formatRows="0" autoFilter="0" pivotTables="0"/>
  <autoFilter ref="A1:Z7"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autoFilter>
  <mergeCells count="163">
    <mergeCell ref="E20:E21"/>
    <mergeCell ref="F20:F21"/>
    <mergeCell ref="G20:G22"/>
    <mergeCell ref="I18:I19"/>
    <mergeCell ref="J18:J19"/>
    <mergeCell ref="K18:K19"/>
    <mergeCell ref="L18:L19"/>
    <mergeCell ref="O20:O22"/>
    <mergeCell ref="P20:P22"/>
    <mergeCell ref="Q20:Q22"/>
    <mergeCell ref="A20:A22"/>
    <mergeCell ref="C20:C24"/>
    <mergeCell ref="B20:B24"/>
    <mergeCell ref="D20:D24"/>
    <mergeCell ref="G23:G24"/>
    <mergeCell ref="H23:H24"/>
    <mergeCell ref="I23:I24"/>
    <mergeCell ref="J23:J24"/>
    <mergeCell ref="K23:K24"/>
    <mergeCell ref="L23:L24"/>
    <mergeCell ref="O23:O24"/>
    <mergeCell ref="P23:P24"/>
    <mergeCell ref="Q23:Q24"/>
    <mergeCell ref="A23:A24"/>
    <mergeCell ref="Q18:Q19"/>
    <mergeCell ref="C15:C19"/>
    <mergeCell ref="B15:B19"/>
    <mergeCell ref="P18:P19"/>
    <mergeCell ref="K20:K22"/>
    <mergeCell ref="L20:L22"/>
    <mergeCell ref="A1:XFD1"/>
    <mergeCell ref="A25:A26"/>
    <mergeCell ref="A3:B3"/>
    <mergeCell ref="A5:C6"/>
    <mergeCell ref="A8:A10"/>
    <mergeCell ref="A11:A12"/>
    <mergeCell ref="A13:A14"/>
    <mergeCell ref="B11:B12"/>
    <mergeCell ref="C11:C12"/>
    <mergeCell ref="K13:K14"/>
    <mergeCell ref="E11:E12"/>
    <mergeCell ref="F11:F12"/>
    <mergeCell ref="H13:H14"/>
    <mergeCell ref="I13:I14"/>
    <mergeCell ref="J13:J14"/>
    <mergeCell ref="P13:P14"/>
    <mergeCell ref="H15:H17"/>
    <mergeCell ref="H20:H22"/>
    <mergeCell ref="I20:I22"/>
    <mergeCell ref="J20:J22"/>
    <mergeCell ref="G18:G19"/>
    <mergeCell ref="Q13:Q14"/>
    <mergeCell ref="Q11:Q12"/>
    <mergeCell ref="P11:P12"/>
    <mergeCell ref="L15:L17"/>
    <mergeCell ref="L13:L14"/>
    <mergeCell ref="L11:L12"/>
    <mergeCell ref="P15:P17"/>
    <mergeCell ref="Q15:Q17"/>
    <mergeCell ref="O15:O17"/>
    <mergeCell ref="O11:O12"/>
    <mergeCell ref="O13:O14"/>
    <mergeCell ref="O6:Q6"/>
    <mergeCell ref="M6:N6"/>
    <mergeCell ref="J5:Q5"/>
    <mergeCell ref="D5:I6"/>
    <mergeCell ref="L3:N3"/>
    <mergeCell ref="E3:F3"/>
    <mergeCell ref="G8:G10"/>
    <mergeCell ref="H8:H10"/>
    <mergeCell ref="I8:I10"/>
    <mergeCell ref="F9:F10"/>
    <mergeCell ref="K8:K10"/>
    <mergeCell ref="J8:J10"/>
    <mergeCell ref="J6:L6"/>
    <mergeCell ref="E8:E10"/>
    <mergeCell ref="L8:L10"/>
    <mergeCell ref="O8:O10"/>
    <mergeCell ref="P8:P10"/>
    <mergeCell ref="Q8:Q10"/>
    <mergeCell ref="P25:P26"/>
    <mergeCell ref="D11:D12"/>
    <mergeCell ref="G11:G12"/>
    <mergeCell ref="B8:B10"/>
    <mergeCell ref="C8:C10"/>
    <mergeCell ref="D8:D10"/>
    <mergeCell ref="H11:H12"/>
    <mergeCell ref="I11:I12"/>
    <mergeCell ref="J11:J12"/>
    <mergeCell ref="E15:E17"/>
    <mergeCell ref="B13:B14"/>
    <mergeCell ref="C13:C14"/>
    <mergeCell ref="D13:D14"/>
    <mergeCell ref="G13:G14"/>
    <mergeCell ref="E13:E14"/>
    <mergeCell ref="G15:G17"/>
    <mergeCell ref="F16:F17"/>
    <mergeCell ref="D15:D19"/>
    <mergeCell ref="E18:E19"/>
    <mergeCell ref="F18:F19"/>
    <mergeCell ref="I15:I17"/>
    <mergeCell ref="J15:J17"/>
    <mergeCell ref="K15:K17"/>
    <mergeCell ref="K11:K12"/>
    <mergeCell ref="Q25:Q26"/>
    <mergeCell ref="F25:F26"/>
    <mergeCell ref="D28:D30"/>
    <mergeCell ref="C28:C30"/>
    <mergeCell ref="B28:B30"/>
    <mergeCell ref="A28:A30"/>
    <mergeCell ref="G28:G30"/>
    <mergeCell ref="E28:E29"/>
    <mergeCell ref="F28:F29"/>
    <mergeCell ref="J28:J30"/>
    <mergeCell ref="K28:K30"/>
    <mergeCell ref="L28:L30"/>
    <mergeCell ref="I28:I30"/>
    <mergeCell ref="H28:H30"/>
    <mergeCell ref="O28:O30"/>
    <mergeCell ref="P28:P30"/>
    <mergeCell ref="Q28:Q30"/>
    <mergeCell ref="B25:B26"/>
    <mergeCell ref="C25:C26"/>
    <mergeCell ref="D25:D26"/>
    <mergeCell ref="G25:G26"/>
    <mergeCell ref="H25:H26"/>
    <mergeCell ref="I25:I26"/>
    <mergeCell ref="J25:J26"/>
    <mergeCell ref="G33:G36"/>
    <mergeCell ref="L33:L36"/>
    <mergeCell ref="K33:K36"/>
    <mergeCell ref="I33:I36"/>
    <mergeCell ref="J33:J36"/>
    <mergeCell ref="O33:O36"/>
    <mergeCell ref="A15:A17"/>
    <mergeCell ref="A18:A19"/>
    <mergeCell ref="B31:B36"/>
    <mergeCell ref="C31:C36"/>
    <mergeCell ref="D31:D36"/>
    <mergeCell ref="G31:G32"/>
    <mergeCell ref="A31:A32"/>
    <mergeCell ref="A33:A36"/>
    <mergeCell ref="E33:E34"/>
    <mergeCell ref="F33:F34"/>
    <mergeCell ref="E35:E36"/>
    <mergeCell ref="F35:F36"/>
    <mergeCell ref="K25:K26"/>
    <mergeCell ref="L25:L26"/>
    <mergeCell ref="E25:E26"/>
    <mergeCell ref="O25:O26"/>
    <mergeCell ref="O18:O19"/>
    <mergeCell ref="H18:H19"/>
    <mergeCell ref="P31:P32"/>
    <mergeCell ref="P33:P36"/>
    <mergeCell ref="Q31:Q32"/>
    <mergeCell ref="Q33:Q36"/>
    <mergeCell ref="H31:H32"/>
    <mergeCell ref="I31:I32"/>
    <mergeCell ref="K31:K32"/>
    <mergeCell ref="L31:L32"/>
    <mergeCell ref="J31:J32"/>
    <mergeCell ref="O31:O32"/>
    <mergeCell ref="H33:H36"/>
  </mergeCells>
  <conditionalFormatting sqref="L8:L10 N21 M24:N24 M15:M20">
    <cfRule type="cellIs" dxfId="137" priority="429" operator="equal">
      <formula>"Extrema"</formula>
    </cfRule>
    <cfRule type="cellIs" dxfId="136" priority="430" operator="equal">
      <formula>"Alta"</formula>
    </cfRule>
    <cfRule type="cellIs" dxfId="135" priority="431" operator="equal">
      <formula>"Moderada"</formula>
    </cfRule>
    <cfRule type="cellIs" dxfId="134" priority="432" operator="equal">
      <formula>"Baja"</formula>
    </cfRule>
  </conditionalFormatting>
  <conditionalFormatting sqref="Q8:Q10">
    <cfRule type="cellIs" dxfId="133" priority="421" operator="equal">
      <formula>"Extrema"</formula>
    </cfRule>
    <cfRule type="cellIs" dxfId="132" priority="422" operator="equal">
      <formula>"Alta"</formula>
    </cfRule>
    <cfRule type="cellIs" dxfId="131" priority="423" operator="equal">
      <formula>"Moderada"</formula>
    </cfRule>
    <cfRule type="cellIs" dxfId="130" priority="424" operator="equal">
      <formula>"Baja"</formula>
    </cfRule>
  </conditionalFormatting>
  <conditionalFormatting sqref="M8:N10">
    <cfRule type="cellIs" dxfId="129" priority="405" operator="equal">
      <formula>"Extrema"</formula>
    </cfRule>
    <cfRule type="cellIs" dxfId="128" priority="406" operator="equal">
      <formula>"Alta"</formula>
    </cfRule>
    <cfRule type="cellIs" dxfId="127" priority="407" operator="equal">
      <formula>"Moderada"</formula>
    </cfRule>
    <cfRule type="cellIs" dxfId="126" priority="408" operator="equal">
      <formula>"Baja"</formula>
    </cfRule>
  </conditionalFormatting>
  <conditionalFormatting sqref="L11:L14">
    <cfRule type="cellIs" dxfId="125" priority="401" operator="equal">
      <formula>"Extrema"</formula>
    </cfRule>
    <cfRule type="cellIs" dxfId="124" priority="402" operator="equal">
      <formula>"Alta"</formula>
    </cfRule>
    <cfRule type="cellIs" dxfId="123" priority="403" operator="equal">
      <formula>"Moderada"</formula>
    </cfRule>
    <cfRule type="cellIs" dxfId="122" priority="404" operator="equal">
      <formula>"Baja"</formula>
    </cfRule>
  </conditionalFormatting>
  <conditionalFormatting sqref="Q11:Q12">
    <cfRule type="cellIs" dxfId="121" priority="397" operator="equal">
      <formula>"Extrema"</formula>
    </cfRule>
    <cfRule type="cellIs" dxfId="120" priority="398" operator="equal">
      <formula>"Alta"</formula>
    </cfRule>
    <cfRule type="cellIs" dxfId="119" priority="399" operator="equal">
      <formula>"Moderada"</formula>
    </cfRule>
    <cfRule type="cellIs" dxfId="118" priority="400" operator="equal">
      <formula>"Baja"</formula>
    </cfRule>
  </conditionalFormatting>
  <conditionalFormatting sqref="Q13:Q14">
    <cfRule type="cellIs" dxfId="117" priority="381" operator="equal">
      <formula>"Extrema"</formula>
    </cfRule>
    <cfRule type="cellIs" dxfId="116" priority="382" operator="equal">
      <formula>"Alta"</formula>
    </cfRule>
    <cfRule type="cellIs" dxfId="115" priority="383" operator="equal">
      <formula>"Moderada"</formula>
    </cfRule>
    <cfRule type="cellIs" dxfId="114" priority="384" operator="equal">
      <formula>"Baja"</formula>
    </cfRule>
  </conditionalFormatting>
  <conditionalFormatting sqref="M13:M14">
    <cfRule type="cellIs" dxfId="113" priority="373" operator="equal">
      <formula>"Extrema"</formula>
    </cfRule>
    <cfRule type="cellIs" dxfId="112" priority="374" operator="equal">
      <formula>"Alta"</formula>
    </cfRule>
    <cfRule type="cellIs" dxfId="111" priority="375" operator="equal">
      <formula>"Moderada"</formula>
    </cfRule>
    <cfRule type="cellIs" dxfId="110" priority="376" operator="equal">
      <formula>"Baja"</formula>
    </cfRule>
  </conditionalFormatting>
  <conditionalFormatting sqref="L15:L18">
    <cfRule type="cellIs" dxfId="109" priority="353" operator="equal">
      <formula>"Extrema"</formula>
    </cfRule>
    <cfRule type="cellIs" dxfId="108" priority="354" operator="equal">
      <formula>"Alta"</formula>
    </cfRule>
    <cfRule type="cellIs" dxfId="107" priority="355" operator="equal">
      <formula>"Moderada"</formula>
    </cfRule>
    <cfRule type="cellIs" dxfId="106" priority="356" operator="equal">
      <formula>"Baja"</formula>
    </cfRule>
  </conditionalFormatting>
  <conditionalFormatting sqref="Q15:Q18">
    <cfRule type="cellIs" dxfId="105" priority="349" operator="equal">
      <formula>"Extrema"</formula>
    </cfRule>
    <cfRule type="cellIs" dxfId="104" priority="350" operator="equal">
      <formula>"Alta"</formula>
    </cfRule>
    <cfRule type="cellIs" dxfId="103" priority="351" operator="equal">
      <formula>"Moderada"</formula>
    </cfRule>
    <cfRule type="cellIs" dxfId="102" priority="352" operator="equal">
      <formula>"Baja"</formula>
    </cfRule>
  </conditionalFormatting>
  <conditionalFormatting sqref="N15:N20">
    <cfRule type="cellIs" dxfId="101" priority="341" operator="equal">
      <formula>"Extrema"</formula>
    </cfRule>
    <cfRule type="cellIs" dxfId="100" priority="342" operator="equal">
      <formula>"Alta"</formula>
    </cfRule>
    <cfRule type="cellIs" dxfId="99" priority="343" operator="equal">
      <formula>"Moderada"</formula>
    </cfRule>
    <cfRule type="cellIs" dxfId="98" priority="344" operator="equal">
      <formula>"Baja"</formula>
    </cfRule>
  </conditionalFormatting>
  <conditionalFormatting sqref="L23">
    <cfRule type="cellIs" dxfId="97" priority="289" operator="equal">
      <formula>"Extrema"</formula>
    </cfRule>
    <cfRule type="cellIs" dxfId="96" priority="290" operator="equal">
      <formula>"Alta"</formula>
    </cfRule>
    <cfRule type="cellIs" dxfId="95" priority="291" operator="equal">
      <formula>"Moderada"</formula>
    </cfRule>
    <cfRule type="cellIs" dxfId="94" priority="292" operator="equal">
      <formula>"Baja"</formula>
    </cfRule>
  </conditionalFormatting>
  <conditionalFormatting sqref="Q23">
    <cfRule type="cellIs" dxfId="93" priority="285" operator="equal">
      <formula>"Extrema"</formula>
    </cfRule>
    <cfRule type="cellIs" dxfId="92" priority="286" operator="equal">
      <formula>"Alta"</formula>
    </cfRule>
    <cfRule type="cellIs" dxfId="91" priority="287" operator="equal">
      <formula>"Moderada"</formula>
    </cfRule>
    <cfRule type="cellIs" dxfId="90" priority="288" operator="equal">
      <formula>"Baja"</formula>
    </cfRule>
  </conditionalFormatting>
  <conditionalFormatting sqref="N22:N23">
    <cfRule type="cellIs" dxfId="89" priority="277" operator="equal">
      <formula>"Extrema"</formula>
    </cfRule>
    <cfRule type="cellIs" dxfId="88" priority="278" operator="equal">
      <formula>"Alta"</formula>
    </cfRule>
    <cfRule type="cellIs" dxfId="87" priority="279" operator="equal">
      <formula>"Moderada"</formula>
    </cfRule>
    <cfRule type="cellIs" dxfId="86" priority="280" operator="equal">
      <formula>"Baja"</formula>
    </cfRule>
  </conditionalFormatting>
  <conditionalFormatting sqref="L27:L28">
    <cfRule type="cellIs" dxfId="85" priority="257" operator="equal">
      <formula>"Extrema"</formula>
    </cfRule>
    <cfRule type="cellIs" dxfId="84" priority="258" operator="equal">
      <formula>"Alta"</formula>
    </cfRule>
    <cfRule type="cellIs" dxfId="83" priority="259" operator="equal">
      <formula>"Moderada"</formula>
    </cfRule>
    <cfRule type="cellIs" dxfId="82" priority="260" operator="equal">
      <formula>"Baja"</formula>
    </cfRule>
  </conditionalFormatting>
  <conditionalFormatting sqref="Q27:Q28">
    <cfRule type="cellIs" dxfId="81" priority="253" operator="equal">
      <formula>"Extrema"</formula>
    </cfRule>
    <cfRule type="cellIs" dxfId="80" priority="254" operator="equal">
      <formula>"Alta"</formula>
    </cfRule>
    <cfRule type="cellIs" dxfId="79" priority="255" operator="equal">
      <formula>"Moderada"</formula>
    </cfRule>
    <cfRule type="cellIs" dxfId="78" priority="256" operator="equal">
      <formula>"Baja"</formula>
    </cfRule>
  </conditionalFormatting>
  <conditionalFormatting sqref="L25:L26">
    <cfRule type="cellIs" dxfId="77" priority="161" operator="equal">
      <formula>"Extrema"</formula>
    </cfRule>
    <cfRule type="cellIs" dxfId="76" priority="162" operator="equal">
      <formula>"Alta"</formula>
    </cfRule>
    <cfRule type="cellIs" dxfId="75" priority="163" operator="equal">
      <formula>"Moderada"</formula>
    </cfRule>
    <cfRule type="cellIs" dxfId="74" priority="164" operator="equal">
      <formula>"Baja"</formula>
    </cfRule>
  </conditionalFormatting>
  <conditionalFormatting sqref="Q25:Q26">
    <cfRule type="cellIs" dxfId="73" priority="157" operator="equal">
      <formula>"Extrema"</formula>
    </cfRule>
    <cfRule type="cellIs" dxfId="72" priority="158" operator="equal">
      <formula>"Alta"</formula>
    </cfRule>
    <cfRule type="cellIs" dxfId="71" priority="159" operator="equal">
      <formula>"Moderada"</formula>
    </cfRule>
    <cfRule type="cellIs" dxfId="70" priority="160" operator="equal">
      <formula>"Baja"</formula>
    </cfRule>
  </conditionalFormatting>
  <conditionalFormatting sqref="M25">
    <cfRule type="cellIs" dxfId="69" priority="149" operator="equal">
      <formula>"Extrema"</formula>
    </cfRule>
    <cfRule type="cellIs" dxfId="68" priority="150" operator="equal">
      <formula>"Alta"</formula>
    </cfRule>
    <cfRule type="cellIs" dxfId="67" priority="151" operator="equal">
      <formula>"Moderada"</formula>
    </cfRule>
    <cfRule type="cellIs" dxfId="66" priority="152" operator="equal">
      <formula>"Baja"</formula>
    </cfRule>
  </conditionalFormatting>
  <conditionalFormatting sqref="M22:M23">
    <cfRule type="cellIs" dxfId="65" priority="137" operator="equal">
      <formula>"Extrema"</formula>
    </cfRule>
    <cfRule type="cellIs" dxfId="64" priority="138" operator="equal">
      <formula>"Alta"</formula>
    </cfRule>
    <cfRule type="cellIs" dxfId="63" priority="139" operator="equal">
      <formula>"Moderada"</formula>
    </cfRule>
    <cfRule type="cellIs" dxfId="62" priority="140" operator="equal">
      <formula>"Baja"</formula>
    </cfRule>
  </conditionalFormatting>
  <conditionalFormatting sqref="L20">
    <cfRule type="cellIs" dxfId="61" priority="125" operator="equal">
      <formula>"Extrema"</formula>
    </cfRule>
    <cfRule type="cellIs" dxfId="60" priority="126" operator="equal">
      <formula>"Alta"</formula>
    </cfRule>
    <cfRule type="cellIs" dxfId="59" priority="127" operator="equal">
      <formula>"Moderada"</formula>
    </cfRule>
    <cfRule type="cellIs" dxfId="58" priority="128" operator="equal">
      <formula>"Baja"</formula>
    </cfRule>
  </conditionalFormatting>
  <conditionalFormatting sqref="M11:M12">
    <cfRule type="cellIs" dxfId="57" priority="89" operator="equal">
      <formula>"Extrema"</formula>
    </cfRule>
    <cfRule type="cellIs" dxfId="56" priority="90" operator="equal">
      <formula>"Alta"</formula>
    </cfRule>
    <cfRule type="cellIs" dxfId="55" priority="91" operator="equal">
      <formula>"Moderada"</formula>
    </cfRule>
    <cfRule type="cellIs" dxfId="54" priority="92" operator="equal">
      <formula>"Baja"</formula>
    </cfRule>
  </conditionalFormatting>
  <conditionalFormatting sqref="N11">
    <cfRule type="cellIs" dxfId="53" priority="85" operator="equal">
      <formula>"Extrema"</formula>
    </cfRule>
    <cfRule type="cellIs" dxfId="52" priority="86" operator="equal">
      <formula>"Alta"</formula>
    </cfRule>
    <cfRule type="cellIs" dxfId="51" priority="87" operator="equal">
      <formula>"Moderada"</formula>
    </cfRule>
    <cfRule type="cellIs" dxfId="50" priority="88" operator="equal">
      <formula>"Baja"</formula>
    </cfRule>
  </conditionalFormatting>
  <conditionalFormatting sqref="N12">
    <cfRule type="cellIs" dxfId="49" priority="81" operator="equal">
      <formula>"Extrema"</formula>
    </cfRule>
    <cfRule type="cellIs" dxfId="48" priority="82" operator="equal">
      <formula>"Alta"</formula>
    </cfRule>
    <cfRule type="cellIs" dxfId="47" priority="83" operator="equal">
      <formula>"Moderada"</formula>
    </cfRule>
    <cfRule type="cellIs" dxfId="46" priority="84" operator="equal">
      <formula>"Baja"</formula>
    </cfRule>
  </conditionalFormatting>
  <conditionalFormatting sqref="N13">
    <cfRule type="cellIs" dxfId="45" priority="73" operator="equal">
      <formula>"Extrema"</formula>
    </cfRule>
    <cfRule type="cellIs" dxfId="44" priority="74" operator="equal">
      <formula>"Alta"</formula>
    </cfRule>
    <cfRule type="cellIs" dxfId="43" priority="75" operator="equal">
      <formula>"Moderada"</formula>
    </cfRule>
    <cfRule type="cellIs" dxfId="42" priority="76" operator="equal">
      <formula>"Baja"</formula>
    </cfRule>
  </conditionalFormatting>
  <conditionalFormatting sqref="N14">
    <cfRule type="cellIs" dxfId="41" priority="69" operator="equal">
      <formula>"Extrema"</formula>
    </cfRule>
    <cfRule type="cellIs" dxfId="40" priority="70" operator="equal">
      <formula>"Alta"</formula>
    </cfRule>
    <cfRule type="cellIs" dxfId="39" priority="71" operator="equal">
      <formula>"Moderada"</formula>
    </cfRule>
    <cfRule type="cellIs" dxfId="38" priority="72" operator="equal">
      <formula>"Baja"</formula>
    </cfRule>
  </conditionalFormatting>
  <conditionalFormatting sqref="N25">
    <cfRule type="cellIs" dxfId="37" priority="33" operator="equal">
      <formula>"Extrema"</formula>
    </cfRule>
    <cfRule type="cellIs" dxfId="36" priority="34" operator="equal">
      <formula>"Alta"</formula>
    </cfRule>
    <cfRule type="cellIs" dxfId="35" priority="35" operator="equal">
      <formula>"Moderada"</formula>
    </cfRule>
    <cfRule type="cellIs" dxfId="34" priority="36" operator="equal">
      <formula>"Baja"</formula>
    </cfRule>
  </conditionalFormatting>
  <conditionalFormatting sqref="N26">
    <cfRule type="cellIs" dxfId="33" priority="29" operator="equal">
      <formula>"Extrema"</formula>
    </cfRule>
    <cfRule type="cellIs" dxfId="32" priority="30" operator="equal">
      <formula>"Alta"</formula>
    </cfRule>
    <cfRule type="cellIs" dxfId="31" priority="31" operator="equal">
      <formula>"Moderada"</formula>
    </cfRule>
    <cfRule type="cellIs" dxfId="30" priority="32" operator="equal">
      <formula>"Baja"</formula>
    </cfRule>
  </conditionalFormatting>
  <conditionalFormatting sqref="M26:M36">
    <cfRule type="cellIs" dxfId="29" priority="25" operator="equal">
      <formula>"Extrema"</formula>
    </cfRule>
    <cfRule type="cellIs" dxfId="28" priority="26" operator="equal">
      <formula>"Alta"</formula>
    </cfRule>
    <cfRule type="cellIs" dxfId="27" priority="27" operator="equal">
      <formula>"Moderada"</formula>
    </cfRule>
    <cfRule type="cellIs" dxfId="26" priority="28" operator="equal">
      <formula>"Baja"</formula>
    </cfRule>
  </conditionalFormatting>
  <conditionalFormatting sqref="N27:N30">
    <cfRule type="cellIs" dxfId="25" priority="21" operator="equal">
      <formula>"Extrema"</formula>
    </cfRule>
    <cfRule type="cellIs" dxfId="24" priority="22" operator="equal">
      <formula>"Alta"</formula>
    </cfRule>
    <cfRule type="cellIs" dxfId="23" priority="23" operator="equal">
      <formula>"Moderada"</formula>
    </cfRule>
    <cfRule type="cellIs" dxfId="22" priority="24" operator="equal">
      <formula>"Baja"</formula>
    </cfRule>
  </conditionalFormatting>
  <conditionalFormatting sqref="Q20">
    <cfRule type="cellIs" dxfId="21" priority="17" operator="equal">
      <formula>"Extrema"</formula>
    </cfRule>
    <cfRule type="cellIs" dxfId="20" priority="18" operator="equal">
      <formula>"Alta"</formula>
    </cfRule>
    <cfRule type="cellIs" dxfId="19" priority="19" operator="equal">
      <formula>"Moderada"</formula>
    </cfRule>
    <cfRule type="cellIs" dxfId="18" priority="20" operator="equal">
      <formula>"Baja"</formula>
    </cfRule>
  </conditionalFormatting>
  <conditionalFormatting sqref="N31:N32">
    <cfRule type="cellIs" dxfId="17" priority="13" operator="equal">
      <formula>"Extrema"</formula>
    </cfRule>
    <cfRule type="cellIs" dxfId="16" priority="14" operator="equal">
      <formula>"Alta"</formula>
    </cfRule>
    <cfRule type="cellIs" dxfId="15" priority="15" operator="equal">
      <formula>"Moderada"</formula>
    </cfRule>
    <cfRule type="cellIs" dxfId="14" priority="16" operator="equal">
      <formula>"Baja"</formula>
    </cfRule>
  </conditionalFormatting>
  <conditionalFormatting sqref="L31">
    <cfRule type="cellIs" dxfId="13" priority="9" operator="equal">
      <formula>"Extrema"</formula>
    </cfRule>
    <cfRule type="cellIs" dxfId="12" priority="10" operator="equal">
      <formula>"Alta"</formula>
    </cfRule>
    <cfRule type="cellIs" dxfId="11" priority="11" operator="equal">
      <formula>"Moderada"</formula>
    </cfRule>
    <cfRule type="cellIs" dxfId="10" priority="12" operator="equal">
      <formula>"Baja"</formula>
    </cfRule>
  </conditionalFormatting>
  <conditionalFormatting sqref="L33">
    <cfRule type="cellIs" dxfId="9" priority="5" operator="equal">
      <formula>"Extrema"</formula>
    </cfRule>
    <cfRule type="cellIs" dxfId="8" priority="6" operator="equal">
      <formula>"Alta"</formula>
    </cfRule>
    <cfRule type="cellIs" dxfId="7" priority="7" operator="equal">
      <formula>"Moderada"</formula>
    </cfRule>
    <cfRule type="cellIs" dxfId="6" priority="8" operator="equal">
      <formula>"Baja"</formula>
    </cfRule>
  </conditionalFormatting>
  <conditionalFormatting sqref="Q31:Q33">
    <cfRule type="cellIs" dxfId="5" priority="1" operator="equal">
      <formula>"Extrema"</formula>
    </cfRule>
    <cfRule type="cellIs" dxfId="4" priority="2" operator="equal">
      <formula>"Alta"</formula>
    </cfRule>
    <cfRule type="cellIs" dxfId="3" priority="3" operator="equal">
      <formula>"Moderada"</formula>
    </cfRule>
    <cfRule type="cellIs" dxfId="2" priority="4" operator="equal">
      <formula>"Baja"</formula>
    </cfRule>
  </conditionalFormatting>
  <dataValidations count="3">
    <dataValidation allowBlank="1" showInputMessage="1" showErrorMessage="1" promptTitle="ATENCIÓN" prompt="ESCRIBA SOLO UN CONTROL POR CELDA. Puede indicar hasta 2 controles para cada vulnerabilidad (debilidad, falla o causa)" sqref="M15:M18 M27:M36" xr:uid="{00000000-0002-0000-0000-000000000000}"/>
    <dataValidation allowBlank="1" showInputMessage="1" showErrorMessage="1" promptTitle="ATENCIÓN" prompt="Registre un riesgo por cada fila" sqref="E8:E10 G23 G8:G18 G20 G25:G29" xr:uid="{00000000-0002-0000-0000-000001000000}"/>
    <dataValidation allowBlank="1" showInputMessage="1" showErrorMessage="1" promptTitle="ATENCIÓN" prompt="ESCRIBA SOLO UN CONTROL POR CELDA. Puede indicar hasta 2 controles por cada vulnerabilidad (debilidad, falla o causa)" sqref="M11:M12" xr:uid="{00000000-0002-0000-0000-000002000000}"/>
  </dataValidations>
  <printOptions horizontalCentered="1"/>
  <pageMargins left="0" right="0" top="0.35433070866141736" bottom="0.35433070866141736" header="0.31496062992125984" footer="0.31496062992125984"/>
  <pageSetup scale="10" orientation="landscape" r:id="rId1"/>
  <headerFooter>
    <oddFooter>&amp;LMapa de riesgos de gestión consolidado&amp;RPágina &amp;P de &amp;N</oddFooter>
  </headerFooter>
  <rowBreaks count="1" manualBreakCount="1">
    <brk id="19" max="16"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DATOS!$A$2:$A$5</xm:f>
          </x14:formula1>
          <xm:sqref>B20 B8:B15 B25:B29 B31</xm:sqref>
        </x14:dataValidation>
        <x14:dataValidation type="list" allowBlank="1" showInputMessage="1" showErrorMessage="1" xr:uid="{00000000-0002-0000-0000-000004000000}">
          <x14:formula1>
            <xm:f>DATOS!$C$2:$C$10</xm:f>
          </x14:formula1>
          <xm:sqref>D20 D8:D15 D25:D29 D31</xm:sqref>
        </x14:dataValidation>
        <x14:dataValidation type="list" allowBlank="1" showInputMessage="1" showErrorMessage="1" xr:uid="{00000000-0002-0000-0000-000005000000}">
          <x14:formula1>
            <xm:f>DATOS!$B$2:$B$16</xm:f>
          </x14:formula1>
          <xm:sqref>C20 C8:C15 C25:C29 C31</xm:sqref>
        </x14:dataValidation>
        <x14:dataValidation type="list" allowBlank="1" showInputMessage="1" showErrorMessage="1" xr:uid="{00000000-0002-0000-0000-000006000000}">
          <x14:formula1>
            <xm:f>DATOS!$I$3:$I$7</xm:f>
          </x14:formula1>
          <xm:sqref>P23 K8:K18 P8:P18 K23 K20 K31:K36 K25:K28 P25:P36</xm:sqref>
        </x14:dataValidation>
        <x14:dataValidation type="list" allowBlank="1" showInputMessage="1" showErrorMessage="1" xr:uid="{00000000-0002-0000-0000-000007000000}">
          <x14:formula1>
            <xm:f>DATOS!$G$3:$G$7</xm:f>
          </x14:formula1>
          <xm:sqref>O23 J8:J18 O8:O18 J23 J20 J25:J28 O25:O28 J31:J36 O31 O33:O36</xm:sqref>
        </x14:dataValidation>
        <x14:dataValidation type="list" allowBlank="1" showInputMessage="1" showErrorMessage="1" xr:uid="{00000000-0002-0000-0000-000008000000}">
          <x14:formula1>
            <xm:f>DATOS!$J$2:$J$4</xm:f>
          </x14:formula1>
          <xm:sqref>E3:F3</xm:sqref>
        </x14:dataValidation>
        <x14:dataValidation type="list" allowBlank="1" showInputMessage="1" showErrorMessage="1" xr:uid="{00000000-0002-0000-0000-000009000000}">
          <x14:formula1>
            <xm:f>DATOS!$D$2:$D$3</xm:f>
          </x14:formula1>
          <xm:sqref>I23 I8:I18 I20 I25:I28 I31:I36</xm:sqref>
        </x14:dataValidation>
        <x14:dataValidation type="list" allowBlank="1" showInputMessage="1" showErrorMessage="1" xr:uid="{00000000-0002-0000-0000-00000A000000}">
          <x14:formula1>
            <xm:f>DATOS!$E$2:$E$4</xm:f>
          </x14:formula1>
          <xm:sqref>N8:N36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workbookViewId="0">
      <selection activeCell="B7" sqref="B7"/>
    </sheetView>
  </sheetViews>
  <sheetFormatPr defaultColWidth="11.42578125" defaultRowHeight="14.1"/>
  <cols>
    <col min="1" max="1" width="24.42578125" style="12" customWidth="1"/>
    <col min="2" max="2" width="32.7109375" style="12" customWidth="1"/>
    <col min="3" max="4" width="24.42578125" style="12" customWidth="1"/>
    <col min="5" max="5" width="19.85546875" style="1" customWidth="1"/>
    <col min="6" max="6" width="10.42578125" style="1" customWidth="1"/>
    <col min="7" max="7" width="11.42578125" style="1" customWidth="1"/>
    <col min="8" max="8" width="10.42578125" style="1" customWidth="1"/>
    <col min="9" max="9" width="11.42578125" style="1" customWidth="1"/>
    <col min="10" max="10" width="15.28515625" style="1" customWidth="1"/>
    <col min="11" max="16384" width="11.42578125" style="12"/>
  </cols>
  <sheetData>
    <row r="1" spans="1:10" ht="14.25" customHeight="1">
      <c r="A1" s="82" t="s">
        <v>13</v>
      </c>
      <c r="B1" s="82" t="s">
        <v>14</v>
      </c>
      <c r="C1" s="82" t="s">
        <v>15</v>
      </c>
      <c r="D1" s="82" t="s">
        <v>139</v>
      </c>
      <c r="E1" s="82" t="s">
        <v>140</v>
      </c>
      <c r="F1" s="151" t="s">
        <v>21</v>
      </c>
      <c r="G1" s="151"/>
      <c r="H1" s="151" t="s">
        <v>22</v>
      </c>
      <c r="I1" s="151"/>
      <c r="J1" s="82" t="s">
        <v>141</v>
      </c>
    </row>
    <row r="2" spans="1:10" ht="22.5" customHeight="1">
      <c r="A2" s="13" t="s">
        <v>142</v>
      </c>
      <c r="B2" s="1" t="s">
        <v>143</v>
      </c>
      <c r="C2" s="1" t="s">
        <v>142</v>
      </c>
      <c r="D2" s="12" t="s">
        <v>34</v>
      </c>
      <c r="E2" s="13" t="s">
        <v>45</v>
      </c>
      <c r="J2" s="1" t="s">
        <v>3</v>
      </c>
    </row>
    <row r="3" spans="1:10" ht="22.5" customHeight="1">
      <c r="A3" s="13" t="s">
        <v>27</v>
      </c>
      <c r="B3" s="1" t="s">
        <v>144</v>
      </c>
      <c r="C3" s="1" t="s">
        <v>145</v>
      </c>
      <c r="D3" s="12" t="s">
        <v>70</v>
      </c>
      <c r="E3" s="13" t="s">
        <v>43</v>
      </c>
      <c r="F3" s="14">
        <v>1</v>
      </c>
      <c r="G3" s="15" t="s">
        <v>40</v>
      </c>
      <c r="H3" s="14">
        <v>1</v>
      </c>
      <c r="I3" s="15" t="s">
        <v>146</v>
      </c>
      <c r="J3" s="1" t="s">
        <v>147</v>
      </c>
    </row>
    <row r="4" spans="1:10" ht="22.5" customHeight="1">
      <c r="A4" s="13" t="s">
        <v>46</v>
      </c>
      <c r="B4" s="1" t="s">
        <v>123</v>
      </c>
      <c r="C4" s="1" t="s">
        <v>148</v>
      </c>
      <c r="E4" s="13" t="s">
        <v>39</v>
      </c>
      <c r="F4" s="14">
        <v>2</v>
      </c>
      <c r="G4" s="16" t="s">
        <v>54</v>
      </c>
      <c r="H4" s="14">
        <v>2</v>
      </c>
      <c r="I4" s="16" t="s">
        <v>149</v>
      </c>
      <c r="J4" s="1" t="s">
        <v>150</v>
      </c>
    </row>
    <row r="5" spans="1:10" ht="22.5" customHeight="1">
      <c r="A5" s="13" t="s">
        <v>122</v>
      </c>
      <c r="B5" s="1" t="s">
        <v>106</v>
      </c>
      <c r="C5" s="1" t="s">
        <v>151</v>
      </c>
      <c r="E5" s="14"/>
      <c r="F5" s="14">
        <v>3</v>
      </c>
      <c r="G5" s="17" t="s">
        <v>35</v>
      </c>
      <c r="H5" s="14">
        <v>3</v>
      </c>
      <c r="I5" s="17" t="s">
        <v>102</v>
      </c>
      <c r="J5" s="13"/>
    </row>
    <row r="6" spans="1:10" ht="22.5" customHeight="1">
      <c r="B6" s="1" t="s">
        <v>47</v>
      </c>
      <c r="C6" s="1" t="s">
        <v>152</v>
      </c>
      <c r="E6" s="14"/>
      <c r="F6" s="14">
        <v>4</v>
      </c>
      <c r="G6" s="18" t="s">
        <v>111</v>
      </c>
      <c r="H6" s="14">
        <v>4</v>
      </c>
      <c r="I6" s="18" t="s">
        <v>52</v>
      </c>
      <c r="J6" s="13"/>
    </row>
    <row r="7" spans="1:10" ht="22.5" customHeight="1">
      <c r="B7" s="1" t="s">
        <v>65</v>
      </c>
      <c r="C7" s="1" t="s">
        <v>153</v>
      </c>
      <c r="E7" s="14"/>
      <c r="F7" s="14">
        <v>5</v>
      </c>
      <c r="G7" s="19" t="s">
        <v>93</v>
      </c>
      <c r="H7" s="14">
        <v>5</v>
      </c>
      <c r="I7" s="19" t="s">
        <v>36</v>
      </c>
      <c r="J7" s="13"/>
    </row>
    <row r="8" spans="1:10" ht="22.5" customHeight="1">
      <c r="B8" s="1" t="s">
        <v>79</v>
      </c>
      <c r="C8" s="1" t="s">
        <v>154</v>
      </c>
      <c r="E8" s="14"/>
      <c r="G8" s="1" t="s">
        <v>155</v>
      </c>
      <c r="I8" s="1" t="s">
        <v>155</v>
      </c>
      <c r="J8" s="13"/>
    </row>
    <row r="9" spans="1:10" ht="22.5" customHeight="1">
      <c r="B9" s="1" t="s">
        <v>97</v>
      </c>
      <c r="C9" s="12" t="s">
        <v>29</v>
      </c>
      <c r="E9" s="14"/>
      <c r="J9" s="13"/>
    </row>
    <row r="10" spans="1:10" ht="22.5" customHeight="1">
      <c r="B10" s="1" t="s">
        <v>156</v>
      </c>
      <c r="C10" s="12" t="s">
        <v>157</v>
      </c>
      <c r="E10" s="14"/>
      <c r="J10" s="13"/>
    </row>
    <row r="11" spans="1:10" ht="22.5" customHeight="1">
      <c r="B11" s="1" t="s">
        <v>113</v>
      </c>
      <c r="E11" s="14"/>
      <c r="J11" s="13"/>
    </row>
    <row r="12" spans="1:10" ht="22.5" customHeight="1">
      <c r="B12" s="1" t="s">
        <v>158</v>
      </c>
      <c r="E12" s="14"/>
      <c r="J12" s="13"/>
    </row>
    <row r="13" spans="1:10" ht="22.5" customHeight="1">
      <c r="B13" s="1" t="s">
        <v>57</v>
      </c>
      <c r="E13" s="14"/>
      <c r="F13" s="152" t="s">
        <v>159</v>
      </c>
      <c r="G13" s="152"/>
      <c r="H13" s="152"/>
      <c r="I13" s="152"/>
      <c r="J13" s="13"/>
    </row>
    <row r="14" spans="1:10" ht="22.5" customHeight="1">
      <c r="B14" s="1" t="s">
        <v>28</v>
      </c>
      <c r="E14" s="14"/>
      <c r="J14" s="13"/>
    </row>
    <row r="15" spans="1:10" ht="22.5" customHeight="1">
      <c r="B15" s="1" t="s">
        <v>160</v>
      </c>
      <c r="E15" s="14"/>
      <c r="F15" s="14">
        <v>5</v>
      </c>
      <c r="G15" s="19" t="s">
        <v>93</v>
      </c>
      <c r="H15" s="14">
        <v>5</v>
      </c>
      <c r="I15" s="19" t="s">
        <v>36</v>
      </c>
      <c r="J15" s="13"/>
    </row>
    <row r="16" spans="1:10" ht="22.5" customHeight="1">
      <c r="B16" s="1" t="s">
        <v>161</v>
      </c>
      <c r="E16" s="14"/>
      <c r="F16" s="14">
        <v>2</v>
      </c>
      <c r="G16" s="16" t="s">
        <v>54</v>
      </c>
      <c r="H16" s="14">
        <v>1</v>
      </c>
      <c r="I16" s="15" t="s">
        <v>146</v>
      </c>
      <c r="J16" s="13"/>
    </row>
    <row r="17" spans="2:10" ht="22.5" customHeight="1">
      <c r="B17" s="13"/>
      <c r="F17" s="14">
        <v>3</v>
      </c>
      <c r="G17" s="17" t="s">
        <v>35</v>
      </c>
      <c r="H17" s="14">
        <v>4</v>
      </c>
      <c r="I17" s="18" t="s">
        <v>52</v>
      </c>
    </row>
    <row r="18" spans="2:10" ht="22.5" customHeight="1">
      <c r="B18" s="13"/>
      <c r="F18" s="14">
        <v>4</v>
      </c>
      <c r="G18" s="18" t="s">
        <v>111</v>
      </c>
      <c r="H18" s="14">
        <v>2</v>
      </c>
      <c r="I18" s="16" t="s">
        <v>149</v>
      </c>
    </row>
    <row r="19" spans="2:10" ht="22.5" customHeight="1">
      <c r="B19" s="14"/>
      <c r="F19" s="14">
        <v>1</v>
      </c>
      <c r="G19" s="15" t="s">
        <v>40</v>
      </c>
      <c r="H19" s="14">
        <v>3</v>
      </c>
      <c r="I19" s="17" t="s">
        <v>102</v>
      </c>
    </row>
    <row r="20" spans="2:10" ht="22.5" customHeight="1">
      <c r="B20" s="13"/>
    </row>
    <row r="21" spans="2:10" ht="22.5" customHeight="1">
      <c r="B21" s="13"/>
    </row>
    <row r="22" spans="2:10" ht="22.5" customHeight="1">
      <c r="B22" s="13"/>
      <c r="E22" s="20" t="s">
        <v>93</v>
      </c>
      <c r="F22" s="21" t="s">
        <v>55</v>
      </c>
      <c r="G22" s="21" t="s">
        <v>55</v>
      </c>
      <c r="H22" s="22" t="s">
        <v>37</v>
      </c>
      <c r="I22" s="22" t="s">
        <v>37</v>
      </c>
      <c r="J22" s="22" t="s">
        <v>37</v>
      </c>
    </row>
    <row r="23" spans="2:10" ht="22.5" customHeight="1">
      <c r="B23" s="13"/>
      <c r="E23" s="20" t="s">
        <v>111</v>
      </c>
      <c r="F23" s="23" t="s">
        <v>103</v>
      </c>
      <c r="G23" s="21" t="s">
        <v>55</v>
      </c>
      <c r="H23" s="21" t="s">
        <v>55</v>
      </c>
      <c r="I23" s="22" t="s">
        <v>37</v>
      </c>
      <c r="J23" s="22" t="s">
        <v>37</v>
      </c>
    </row>
    <row r="24" spans="2:10" ht="22.5" customHeight="1">
      <c r="B24" s="13"/>
      <c r="E24" s="20" t="s">
        <v>35</v>
      </c>
      <c r="F24" s="24" t="s">
        <v>162</v>
      </c>
      <c r="G24" s="23" t="s">
        <v>103</v>
      </c>
      <c r="H24" s="21" t="s">
        <v>55</v>
      </c>
      <c r="I24" s="22" t="s">
        <v>37</v>
      </c>
      <c r="J24" s="22" t="s">
        <v>37</v>
      </c>
    </row>
    <row r="25" spans="2:10" ht="22.5" customHeight="1">
      <c r="B25" s="13"/>
      <c r="E25" s="20" t="s">
        <v>54</v>
      </c>
      <c r="F25" s="24" t="s">
        <v>162</v>
      </c>
      <c r="G25" s="24" t="s">
        <v>162</v>
      </c>
      <c r="H25" s="23" t="s">
        <v>103</v>
      </c>
      <c r="I25" s="21" t="s">
        <v>55</v>
      </c>
      <c r="J25" s="22" t="s">
        <v>37</v>
      </c>
    </row>
    <row r="26" spans="2:10" ht="22.5" customHeight="1">
      <c r="B26" s="13"/>
      <c r="E26" s="20" t="s">
        <v>40</v>
      </c>
      <c r="F26" s="24" t="s">
        <v>162</v>
      </c>
      <c r="G26" s="24" t="s">
        <v>162</v>
      </c>
      <c r="H26" s="23" t="s">
        <v>103</v>
      </c>
      <c r="I26" s="21" t="s">
        <v>55</v>
      </c>
      <c r="J26" s="22" t="s">
        <v>37</v>
      </c>
    </row>
    <row r="27" spans="2:10" ht="22.5" customHeight="1">
      <c r="B27" s="13"/>
      <c r="E27" s="25"/>
      <c r="F27" s="20" t="s">
        <v>146</v>
      </c>
      <c r="G27" s="20" t="s">
        <v>149</v>
      </c>
      <c r="H27" s="20" t="s">
        <v>102</v>
      </c>
      <c r="I27" s="20" t="s">
        <v>52</v>
      </c>
      <c r="J27" s="20" t="s">
        <v>36</v>
      </c>
    </row>
    <row r="28" spans="2:10">
      <c r="B28" s="13"/>
    </row>
    <row r="29" spans="2:10">
      <c r="B29" s="13"/>
    </row>
    <row r="30" spans="2:10">
      <c r="B30" s="13"/>
    </row>
    <row r="31" spans="2:10">
      <c r="B31" s="13"/>
    </row>
    <row r="32" spans="2:10">
      <c r="B32" s="13"/>
    </row>
  </sheetData>
  <mergeCells count="3">
    <mergeCell ref="F1:G1"/>
    <mergeCell ref="H1:I1"/>
    <mergeCell ref="F13:I13"/>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0"/>
  <sheetViews>
    <sheetView showGridLines="0" showRowColHeaders="0" zoomScale="95" zoomScaleNormal="95" workbookViewId="0">
      <selection activeCell="F2" sqref="F2"/>
    </sheetView>
  </sheetViews>
  <sheetFormatPr defaultColWidth="0" defaultRowHeight="32.25" customHeight="1" zeroHeight="1"/>
  <cols>
    <col min="1" max="1" width="16.42578125" style="2" customWidth="1"/>
    <col min="2" max="2" width="13.42578125" style="2" customWidth="1"/>
    <col min="3" max="3" width="11.42578125" style="2" customWidth="1"/>
    <col min="4" max="8" width="10.7109375" style="2" customWidth="1"/>
    <col min="9" max="9" width="2.42578125" style="2" customWidth="1"/>
    <col min="10" max="10" width="7.140625" style="2" customWidth="1"/>
    <col min="11" max="11" width="14.85546875" style="2" customWidth="1"/>
    <col min="12" max="12" width="4.85546875" style="2" customWidth="1"/>
    <col min="13" max="13" width="11.42578125" style="2" customWidth="1"/>
    <col min="14" max="14" width="20.42578125" style="2" customWidth="1"/>
    <col min="15" max="16" width="11.42578125" style="2" customWidth="1"/>
    <col min="17" max="21" width="10.7109375" style="2" customWidth="1"/>
    <col min="22" max="22" width="2.42578125" style="2" customWidth="1"/>
    <col min="23" max="23" width="7.140625" style="2" customWidth="1"/>
    <col min="24" max="24" width="14.85546875" style="2" customWidth="1"/>
    <col min="25" max="25" width="4.85546875" style="2" customWidth="1"/>
    <col min="26" max="16384" width="11.42578125" style="2" hidden="1"/>
  </cols>
  <sheetData>
    <row r="1" spans="1:25" ht="61.5" customHeight="1">
      <c r="A1" s="158"/>
      <c r="B1" s="159"/>
      <c r="C1" s="160" t="s">
        <v>163</v>
      </c>
      <c r="D1" s="161"/>
      <c r="E1" s="161"/>
      <c r="F1" s="161"/>
      <c r="G1" s="161"/>
      <c r="H1" s="161"/>
      <c r="I1" s="161"/>
      <c r="J1" s="161"/>
      <c r="K1" s="161"/>
      <c r="L1" s="161"/>
      <c r="M1" s="161"/>
      <c r="N1" s="161"/>
      <c r="O1" s="161"/>
      <c r="P1" s="161"/>
      <c r="Q1" s="161"/>
      <c r="R1" s="161"/>
      <c r="S1" s="161"/>
      <c r="T1" s="161"/>
      <c r="U1" s="161"/>
      <c r="V1" s="161"/>
      <c r="W1" s="161"/>
      <c r="X1" s="37"/>
      <c r="Y1" s="38"/>
    </row>
    <row r="2" spans="1:25" ht="6.95" customHeight="1">
      <c r="A2" s="3"/>
      <c r="B2" s="4"/>
      <c r="C2" s="4"/>
      <c r="D2" s="4"/>
      <c r="E2" s="4"/>
      <c r="F2" s="4"/>
      <c r="G2" s="4"/>
      <c r="H2" s="4"/>
      <c r="I2" s="4"/>
      <c r="Y2" s="5"/>
    </row>
    <row r="3" spans="1:25" ht="28.5" customHeight="1">
      <c r="A3" s="29" t="s">
        <v>164</v>
      </c>
      <c r="B3" s="43">
        <f>'MAPA DE RIESGOS CONSOLIDADO'!C3</f>
        <v>2023</v>
      </c>
      <c r="C3" s="6"/>
      <c r="D3" s="6"/>
      <c r="E3" s="6"/>
      <c r="F3" s="6"/>
      <c r="G3" s="6"/>
      <c r="H3" s="6"/>
      <c r="I3" s="6"/>
      <c r="Y3" s="5"/>
    </row>
    <row r="4" spans="1:25" ht="6.95" customHeight="1">
      <c r="A4" s="7"/>
      <c r="Y4" s="5"/>
    </row>
    <row r="5" spans="1:25" ht="47.25" customHeight="1">
      <c r="A5" s="153" t="s">
        <v>165</v>
      </c>
      <c r="B5" s="154"/>
      <c r="C5" s="155"/>
      <c r="D5" s="44"/>
      <c r="E5" s="45"/>
      <c r="F5" s="45"/>
      <c r="G5" s="45"/>
      <c r="H5" s="45"/>
      <c r="I5" s="45"/>
      <c r="J5" s="45"/>
      <c r="K5" s="45"/>
      <c r="L5" s="46"/>
      <c r="N5" s="156" t="s">
        <v>166</v>
      </c>
      <c r="O5" s="156"/>
      <c r="P5" s="156"/>
      <c r="Q5" s="44"/>
      <c r="R5" s="45"/>
      <c r="S5" s="45"/>
      <c r="T5" s="45"/>
      <c r="U5" s="45"/>
      <c r="V5" s="45"/>
      <c r="W5" s="45"/>
      <c r="X5" s="45"/>
      <c r="Y5" s="46"/>
    </row>
    <row r="6" spans="1:25" ht="32.25" customHeight="1">
      <c r="A6" s="54" t="s">
        <v>167</v>
      </c>
      <c r="B6" s="62">
        <f>COUNTIF('MAPA DE RIESGOS CONSOLIDADO'!$L$8:$L$36,"Extrema")</f>
        <v>8</v>
      </c>
      <c r="C6" s="55">
        <f>IFERROR(B6/B$10,"")</f>
        <v>0.66666666666666663</v>
      </c>
      <c r="D6" s="47"/>
      <c r="L6" s="48"/>
      <c r="N6" s="54" t="s">
        <v>167</v>
      </c>
      <c r="O6" s="62">
        <f>COUNTIF('MAPA DE RIESGOS CONSOLIDADO'!$Q$8:$Q$36,"Extrema")</f>
        <v>2</v>
      </c>
      <c r="P6" s="52">
        <f>IFERROR(O6/O$10,"")</f>
        <v>0.16666666666666666</v>
      </c>
      <c r="Q6" s="47"/>
      <c r="Y6" s="48"/>
    </row>
    <row r="7" spans="1:25" ht="32.25" customHeight="1">
      <c r="A7" s="56" t="s">
        <v>168</v>
      </c>
      <c r="B7" s="63">
        <f>COUNTIF('MAPA DE RIESGOS CONSOLIDADO'!$L$8:$L$36,"Alta")</f>
        <v>3</v>
      </c>
      <c r="C7" s="55">
        <f t="shared" ref="C7:C9" si="0">IFERROR(B7/B$10,"")</f>
        <v>0.25</v>
      </c>
      <c r="D7" s="47"/>
      <c r="L7" s="48"/>
      <c r="N7" s="56" t="s">
        <v>168</v>
      </c>
      <c r="O7" s="63">
        <f>COUNTIF('MAPA DE RIESGOS CONSOLIDADO'!$Q$8:$Q$36,"Alta")</f>
        <v>9</v>
      </c>
      <c r="P7" s="52">
        <f t="shared" ref="P7:P9" si="1">IFERROR(O7/O$10,"")</f>
        <v>0.75</v>
      </c>
      <c r="Q7" s="47"/>
      <c r="Y7" s="48"/>
    </row>
    <row r="8" spans="1:25" ht="32.25" customHeight="1">
      <c r="A8" s="57" t="s">
        <v>169</v>
      </c>
      <c r="B8" s="64">
        <f>COUNTIF('MAPA DE RIESGOS CONSOLIDADO'!$L$8:$L$36,"Moderada")</f>
        <v>1</v>
      </c>
      <c r="C8" s="55">
        <f t="shared" si="0"/>
        <v>8.3333333333333329E-2</v>
      </c>
      <c r="D8" s="47"/>
      <c r="L8" s="48"/>
      <c r="N8" s="57" t="s">
        <v>169</v>
      </c>
      <c r="O8" s="64">
        <f>COUNTIF('MAPA DE RIESGOS CONSOLIDADO'!$Q$8:$Q$36,"Moderada")</f>
        <v>1</v>
      </c>
      <c r="P8" s="52">
        <f t="shared" si="1"/>
        <v>8.3333333333333329E-2</v>
      </c>
      <c r="Q8" s="47"/>
      <c r="Y8" s="48"/>
    </row>
    <row r="9" spans="1:25" ht="32.25" customHeight="1">
      <c r="A9" s="58" t="s">
        <v>170</v>
      </c>
      <c r="B9" s="65">
        <f>COUNTIF('MAPA DE RIESGOS CONSOLIDADO'!$L$8:$L$36,"Baja")</f>
        <v>0</v>
      </c>
      <c r="C9" s="55">
        <f t="shared" si="0"/>
        <v>0</v>
      </c>
      <c r="D9" s="47"/>
      <c r="L9" s="48"/>
      <c r="N9" s="58" t="s">
        <v>170</v>
      </c>
      <c r="O9" s="65">
        <f>COUNTIF('MAPA DE RIESGOS CONSOLIDADO'!$Q$8:$Q$36,"Baja")</f>
        <v>0</v>
      </c>
      <c r="P9" s="52">
        <f t="shared" si="1"/>
        <v>0</v>
      </c>
      <c r="Q9" s="47"/>
      <c r="Y9" s="48"/>
    </row>
    <row r="10" spans="1:25" ht="32.25" customHeight="1">
      <c r="A10" s="59" t="s">
        <v>171</v>
      </c>
      <c r="B10" s="60">
        <f>SUBTOTAL(9,B6:B9)</f>
        <v>12</v>
      </c>
      <c r="C10" s="61">
        <f>SUBTOTAL(9,C6:C9)</f>
        <v>1</v>
      </c>
      <c r="D10" s="49"/>
      <c r="E10" s="50"/>
      <c r="F10" s="50"/>
      <c r="G10" s="50"/>
      <c r="H10" s="50"/>
      <c r="I10" s="50"/>
      <c r="J10" s="50"/>
      <c r="K10" s="50"/>
      <c r="L10" s="51"/>
      <c r="N10" s="59" t="s">
        <v>171</v>
      </c>
      <c r="O10" s="66">
        <f>SUBTOTAL(9,O6:O9)</f>
        <v>12</v>
      </c>
      <c r="P10" s="53">
        <f>SUBTOTAL(9,P6:P9)</f>
        <v>1</v>
      </c>
      <c r="Q10" s="49"/>
      <c r="R10" s="50"/>
      <c r="S10" s="50"/>
      <c r="T10" s="50"/>
      <c r="U10" s="50"/>
      <c r="V10" s="50"/>
      <c r="W10" s="50"/>
      <c r="X10" s="50"/>
      <c r="Y10" s="51"/>
    </row>
    <row r="11" spans="1:25" ht="32.25" customHeight="1">
      <c r="A11" s="7"/>
      <c r="Y11" s="5"/>
    </row>
    <row r="12" spans="1:25" ht="53.25" customHeight="1">
      <c r="A12" s="156" t="s">
        <v>172</v>
      </c>
      <c r="B12" s="156"/>
      <c r="C12" s="156"/>
      <c r="D12" s="156"/>
      <c r="E12" s="156"/>
      <c r="F12" s="156"/>
      <c r="G12" s="156"/>
      <c r="H12" s="156"/>
      <c r="I12" s="156"/>
      <c r="J12" s="156"/>
      <c r="K12" s="157"/>
      <c r="L12" s="156"/>
      <c r="M12" s="8"/>
      <c r="N12" s="156" t="s">
        <v>173</v>
      </c>
      <c r="O12" s="156"/>
      <c r="P12" s="156"/>
      <c r="Q12" s="156"/>
      <c r="R12" s="156"/>
      <c r="S12" s="156"/>
      <c r="T12" s="156"/>
      <c r="U12" s="156"/>
      <c r="V12" s="156"/>
      <c r="W12" s="156"/>
      <c r="X12" s="157"/>
      <c r="Y12" s="156"/>
    </row>
    <row r="13" spans="1:25" s="10" customFormat="1" ht="32.25" customHeight="1" thickBot="1">
      <c r="A13" s="67"/>
      <c r="B13" s="68"/>
      <c r="C13" s="68"/>
      <c r="D13" s="69"/>
      <c r="E13" s="69"/>
      <c r="F13" s="70"/>
      <c r="G13" s="70"/>
      <c r="H13" s="70"/>
      <c r="I13" s="71"/>
      <c r="J13" s="71"/>
      <c r="K13" s="68"/>
      <c r="L13" s="72"/>
      <c r="M13" s="9"/>
      <c r="N13" s="67"/>
      <c r="O13" s="68"/>
      <c r="P13" s="68"/>
      <c r="Q13" s="69"/>
      <c r="R13" s="69"/>
      <c r="S13" s="70"/>
      <c r="T13" s="70"/>
      <c r="U13" s="70"/>
      <c r="V13" s="71"/>
      <c r="W13" s="71"/>
      <c r="X13" s="71"/>
      <c r="Y13" s="72"/>
    </row>
    <row r="14" spans="1:25" s="10" customFormat="1" ht="41.25" customHeight="1" thickTop="1" thickBot="1">
      <c r="A14" s="73"/>
      <c r="B14" s="30"/>
      <c r="C14" s="31" t="s">
        <v>93</v>
      </c>
      <c r="D14" s="27">
        <f>COUNTIFS('MAPA DE RIESGOS CONSOLIDADO'!$J$8:$J$36,"Casi seguro",'MAPA DE RIESGOS CONSOLIDADO'!$K$8:$K$36,"Insignificante")</f>
        <v>0</v>
      </c>
      <c r="E14" s="27">
        <f>COUNTIFS('MAPA DE RIESGOS CONSOLIDADO'!$J$8:$J$36,"Casi seguro",'MAPA DE RIESGOS CONSOLIDADO'!$K$8:$K$36,"Menor")</f>
        <v>0</v>
      </c>
      <c r="F14" s="26">
        <f>COUNTIFS('MAPA DE RIESGOS CONSOLIDADO'!$J$8:$J$36,"Casi seguro",'MAPA DE RIESGOS CONSOLIDADO'!$K$8:$K$36,"Moderado")</f>
        <v>0</v>
      </c>
      <c r="G14" s="26">
        <f>COUNTIFS('MAPA DE RIESGOS CONSOLIDADO'!$J$8:$J$36,"Casi seguro",'MAPA DE RIESGOS CONSOLIDADO'!$K$8:$K$36,"Mayor")</f>
        <v>1</v>
      </c>
      <c r="H14" s="26">
        <f>COUNTIFS('MAPA DE RIESGOS CONSOLIDADO'!$J$8:$J$36,"Casi seguro",'MAPA DE RIESGOS CONSOLIDADO'!$K$8:$K$36,"Catastrófico")</f>
        <v>0</v>
      </c>
      <c r="I14" s="9"/>
      <c r="J14" s="26">
        <f>F14+G14+H14+G15+H15+G16+H16+H17+H18</f>
        <v>8</v>
      </c>
      <c r="K14" s="32" t="s">
        <v>167</v>
      </c>
      <c r="L14" s="74"/>
      <c r="M14" s="9"/>
      <c r="N14" s="73"/>
      <c r="O14" s="30"/>
      <c r="P14" s="31" t="s">
        <v>93</v>
      </c>
      <c r="Q14" s="27">
        <f>COUNTIFS('MAPA DE RIESGOS CONSOLIDADO'!$O$8:$O$36,"Casi seguro",'MAPA DE RIESGOS CONSOLIDADO'!$P$8:$P$36,"Insignificante")</f>
        <v>0</v>
      </c>
      <c r="R14" s="27">
        <f>COUNTIFS('MAPA DE RIESGOS CONSOLIDADO'!$O$8:$O$36,"Casi seguro",'MAPA DE RIESGOS CONSOLIDADO'!$P$8:$P$36,"Menor")</f>
        <v>0</v>
      </c>
      <c r="S14" s="26">
        <f>COUNTIFS('MAPA DE RIESGOS CONSOLIDADO'!$O$8:$O$36,"Casi seguro",'MAPA DE RIESGOS CONSOLIDADO'!$P$8:$P$36,"Moderado")</f>
        <v>0</v>
      </c>
      <c r="T14" s="26">
        <f>COUNTIFS('MAPA DE RIESGOS CONSOLIDADO'!$O$8:$O$36,"Casi seguro",'MAPA DE RIESGOS CONSOLIDADO'!$P$8:$P$36,"Mayor")</f>
        <v>0</v>
      </c>
      <c r="U14" s="26">
        <f>COUNTIFS('MAPA DE RIESGOS CONSOLIDADO'!$O$8:$O$36,"Casi seguro",'MAPA DE RIESGOS CONSOLIDADO'!$P$8:$P$36,"Catastrófico")</f>
        <v>0</v>
      </c>
      <c r="V14" s="9"/>
      <c r="W14" s="26">
        <f>S14+T14+U14+T15+U15+T16+U16+U17+U18</f>
        <v>2</v>
      </c>
      <c r="X14" s="32" t="s">
        <v>167</v>
      </c>
      <c r="Y14" s="74"/>
    </row>
    <row r="15" spans="1:25" s="10" customFormat="1" ht="41.25" customHeight="1" thickTop="1" thickBot="1">
      <c r="A15" s="73"/>
      <c r="B15" s="30"/>
      <c r="C15" s="31" t="s">
        <v>111</v>
      </c>
      <c r="D15" s="33">
        <f>COUNTIFS('MAPA DE RIESGOS CONSOLIDADO'!$J$8:$J$36,"Probable",'MAPA DE RIESGOS CONSOLIDADO'!$K$8:$K$36,"Insignificante")</f>
        <v>0</v>
      </c>
      <c r="E15" s="27">
        <f>COUNTIFS('MAPA DE RIESGOS CONSOLIDADO'!$J$8:$J$36,"Probable",'MAPA DE RIESGOS CONSOLIDADO'!$K$8:$K$36,"Menor")</f>
        <v>0</v>
      </c>
      <c r="F15" s="27">
        <f>COUNTIFS('MAPA DE RIESGOS CONSOLIDADO'!$J$8:$J$36,"Probable",'MAPA DE RIESGOS CONSOLIDADO'!$K$8:$K$36,"Moderado")</f>
        <v>0</v>
      </c>
      <c r="G15" s="26">
        <f>COUNTIFS('MAPA DE RIESGOS CONSOLIDADO'!$J$8:$J$36,"Probable",'MAPA DE RIESGOS CONSOLIDADO'!$K$8:$K$36,"Mayor")</f>
        <v>1</v>
      </c>
      <c r="H15" s="26">
        <f>COUNTIFS('MAPA DE RIESGOS CONSOLIDADO'!$J$8:$J$36,"Probable",'MAPA DE RIESGOS CONSOLIDADO'!$K$8:$K$36,"Catastrófico")</f>
        <v>0</v>
      </c>
      <c r="I15" s="9"/>
      <c r="J15" s="27">
        <f>D14+E14+E15+F15+F16+G17+G18</f>
        <v>3</v>
      </c>
      <c r="K15" s="32" t="s">
        <v>168</v>
      </c>
      <c r="L15" s="74"/>
      <c r="M15" s="9"/>
      <c r="N15" s="73"/>
      <c r="O15" s="30"/>
      <c r="P15" s="31" t="s">
        <v>111</v>
      </c>
      <c r="Q15" s="33">
        <f>COUNTIFS('MAPA DE RIESGOS CONSOLIDADO'!$O$8:$O$36,"Probable",'MAPA DE RIESGOS CONSOLIDADO'!$P$8:$P$36,"Insignificante")</f>
        <v>0</v>
      </c>
      <c r="R15" s="27">
        <f>COUNTIFS('MAPA DE RIESGOS CONSOLIDADO'!$O$8:$O$36,"Probable",'MAPA DE RIESGOS CONSOLIDADO'!$P$8:$P$36,"Menor")</f>
        <v>0</v>
      </c>
      <c r="S15" s="27">
        <f>COUNTIFS('MAPA DE RIESGOS CONSOLIDADO'!$O$8:$O$36,"Probable",'MAPA DE RIESGOS CONSOLIDADO'!$P$8:$P$36,"Moderado")</f>
        <v>0</v>
      </c>
      <c r="T15" s="26">
        <f>COUNTIFS('MAPA DE RIESGOS CONSOLIDADO'!$O$8:$O$36,"Probable",'MAPA DE RIESGOS CONSOLIDADO'!$P$8:$P$36,"Mayor")</f>
        <v>0</v>
      </c>
      <c r="U15" s="26">
        <f>COUNTIFS('MAPA DE RIESGOS CONSOLIDADO'!$O$8:$O$36,"Probable",'MAPA DE RIESGOS CONSOLIDADO'!$P$8:$P$36,"Catastrófico")</f>
        <v>0</v>
      </c>
      <c r="V15" s="9"/>
      <c r="W15" s="27">
        <f>Q14+R14+R15+S15+S16+T17+T18</f>
        <v>9</v>
      </c>
      <c r="X15" s="32" t="s">
        <v>168</v>
      </c>
      <c r="Y15" s="74"/>
    </row>
    <row r="16" spans="1:25" s="10" customFormat="1" ht="41.25" customHeight="1" thickTop="1" thickBot="1">
      <c r="A16" s="73"/>
      <c r="B16" s="30"/>
      <c r="C16" s="31" t="s">
        <v>35</v>
      </c>
      <c r="D16" s="34">
        <f>COUNTIFS('MAPA DE RIESGOS CONSOLIDADO'!$J$8:$J$36,"Posible",'MAPA DE RIESGOS CONSOLIDADO'!$K$8:$K$36,"Insignificante")</f>
        <v>0</v>
      </c>
      <c r="E16" s="33">
        <f>COUNTIFS('MAPA DE RIESGOS CONSOLIDADO'!$J$8:$J$36,"Posible",'MAPA DE RIESGOS CONSOLIDADO'!$K$8:$K$36,"Menor")</f>
        <v>0</v>
      </c>
      <c r="F16" s="27">
        <f>COUNTIFS('MAPA DE RIESGOS CONSOLIDADO'!$J$8:$J$36,"Posible",'MAPA DE RIESGOS CONSOLIDADO'!$K$8:$K$36,"Moderado")</f>
        <v>0</v>
      </c>
      <c r="G16" s="26">
        <f>COUNTIFS('MAPA DE RIESGOS CONSOLIDADO'!$J$8:$J$36,"Posible",'MAPA DE RIESGOS CONSOLIDADO'!$K$8:$K$36,"Mayor")</f>
        <v>5</v>
      </c>
      <c r="H16" s="26">
        <f>COUNTIFS('MAPA DE RIESGOS CONSOLIDADO'!$J$8:$J$36,"Posible",'MAPA DE RIESGOS CONSOLIDADO'!$K$8:$K$36,"Catastrófico")</f>
        <v>1</v>
      </c>
      <c r="I16" s="9"/>
      <c r="J16" s="33">
        <f>D15+E16+F17+F18</f>
        <v>1</v>
      </c>
      <c r="K16" s="32" t="s">
        <v>169</v>
      </c>
      <c r="L16" s="74"/>
      <c r="M16" s="9"/>
      <c r="N16" s="73"/>
      <c r="O16" s="30"/>
      <c r="P16" s="31" t="s">
        <v>35</v>
      </c>
      <c r="Q16" s="34">
        <f>COUNTIFS('MAPA DE RIESGOS CONSOLIDADO'!$O$8:$O$36,"Posible",'MAPA DE RIESGOS CONSOLIDADO'!$P$8:$P$36,"Insignificante")</f>
        <v>0</v>
      </c>
      <c r="R16" s="33">
        <f>COUNTIFS('MAPA DE RIESGOS CONSOLIDADO'!$O$8:$O$36,"Posible",'MAPA DE RIESGOS CONSOLIDADO'!$P$8:$P$36,"Menor")</f>
        <v>0</v>
      </c>
      <c r="S16" s="27">
        <f>COUNTIFS('MAPA DE RIESGOS CONSOLIDADO'!$O$8:$O$36,"Posible",'MAPA DE RIESGOS CONSOLIDADO'!$P$8:$P$36,"Moderado")</f>
        <v>0</v>
      </c>
      <c r="T16" s="26">
        <f>COUNTIFS('MAPA DE RIESGOS CONSOLIDADO'!$O$8:$O$36,"Posible",'MAPA DE RIESGOS CONSOLIDADO'!$P$8:$P$36,"Mayor")</f>
        <v>1</v>
      </c>
      <c r="U16" s="26">
        <f>COUNTIFS('MAPA DE RIESGOS CONSOLIDADO'!$O$8:$O$36,"Posible",'MAPA DE RIESGOS CONSOLIDADO'!$P$8:$P$36,"Catastrófico")</f>
        <v>0</v>
      </c>
      <c r="V16" s="9"/>
      <c r="W16" s="33">
        <f>Q15+R16+S17+S18</f>
        <v>1</v>
      </c>
      <c r="X16" s="32" t="s">
        <v>169</v>
      </c>
      <c r="Y16" s="74"/>
    </row>
    <row r="17" spans="1:25" s="10" customFormat="1" ht="41.25" customHeight="1" thickTop="1" thickBot="1">
      <c r="A17" s="73"/>
      <c r="B17" s="30"/>
      <c r="C17" s="31" t="s">
        <v>54</v>
      </c>
      <c r="D17" s="34">
        <f>COUNTIFS('MAPA DE RIESGOS CONSOLIDADO'!$J$8:$J$36,"Improbable",'MAPA DE RIESGOS CONSOLIDADO'!$K$8:$K$36,"Insignificante")</f>
        <v>0</v>
      </c>
      <c r="E17" s="34">
        <f>COUNTIFS('MAPA DE RIESGOS CONSOLIDADO'!$J$8:$J$36,"Improbable",'MAPA DE RIESGOS CONSOLIDADO'!$K$8:$K$36,"Menor")</f>
        <v>0</v>
      </c>
      <c r="F17" s="33">
        <f>COUNTIFS('MAPA DE RIESGOS CONSOLIDADO'!$J$8:$J$36,"Improbable",'MAPA DE RIESGOS CONSOLIDADO'!$K$8:$K$36,"Moderado")</f>
        <v>1</v>
      </c>
      <c r="G17" s="27">
        <f>COUNTIFS('MAPA DE RIESGOS CONSOLIDADO'!$J$8:$J$36,"Improbable",'MAPA DE RIESGOS CONSOLIDADO'!$K$8:$K$36,"Mayor")</f>
        <v>2</v>
      </c>
      <c r="H17" s="26">
        <f>COUNTIFS('MAPA DE RIESGOS CONSOLIDADO'!$J$8:$J$36,"Improbable",'MAPA DE RIESGOS CONSOLIDADO'!$K$8:$K$36,"Catastrófico")</f>
        <v>0</v>
      </c>
      <c r="I17" s="9"/>
      <c r="J17" s="35">
        <f>D16+D17+D18+E17+E18</f>
        <v>0</v>
      </c>
      <c r="K17" s="32" t="s">
        <v>170</v>
      </c>
      <c r="L17" s="74"/>
      <c r="M17" s="9"/>
      <c r="N17" s="73"/>
      <c r="O17" s="30"/>
      <c r="P17" s="31" t="s">
        <v>54</v>
      </c>
      <c r="Q17" s="34">
        <f>COUNTIFS('MAPA DE RIESGOS CONSOLIDADO'!$O$8:$O$36,"Improbable",'MAPA DE RIESGOS CONSOLIDADO'!$P$8:$P$36,"Insignificante")</f>
        <v>0</v>
      </c>
      <c r="R17" s="34">
        <f>COUNTIFS('MAPA DE RIESGOS CONSOLIDADO'!$O$8:$O$36,"Improbable",'MAPA DE RIESGOS CONSOLIDADO'!$P$8:$P$36,"Menor")</f>
        <v>0</v>
      </c>
      <c r="S17" s="33">
        <f>COUNTIFS('MAPA DE RIESGOS CONSOLIDADO'!$O$8:$O$36,"Improbable",'MAPA DE RIESGOS CONSOLIDADO'!$P$8:$P$36,"Moderado")</f>
        <v>0</v>
      </c>
      <c r="T17" s="27">
        <f>COUNTIFS('MAPA DE RIESGOS CONSOLIDADO'!$O$8:$O$36,"Improbable",'MAPA DE RIESGOS CONSOLIDADO'!$P$8:$P$36,"Mayor")</f>
        <v>2</v>
      </c>
      <c r="U17" s="26">
        <f>COUNTIFS('MAPA DE RIESGOS CONSOLIDADO'!$O$8:$O$36,"Improbable",'MAPA DE RIESGOS CONSOLIDADO'!$P$8:$P$36,"Catastrófico")</f>
        <v>0</v>
      </c>
      <c r="V17" s="9"/>
      <c r="W17" s="35">
        <f>Q16+Q17+Q18+R17+R18</f>
        <v>0</v>
      </c>
      <c r="X17" s="32" t="s">
        <v>170</v>
      </c>
      <c r="Y17" s="74"/>
    </row>
    <row r="18" spans="1:25" s="10" customFormat="1" ht="41.25" customHeight="1" thickTop="1" thickBot="1">
      <c r="A18" s="73"/>
      <c r="B18" s="30"/>
      <c r="C18" s="31" t="s">
        <v>40</v>
      </c>
      <c r="D18" s="34">
        <f>COUNTIFS('MAPA DE RIESGOS CONSOLIDADO'!$J$8:$J$36,"Rara vez",'MAPA DE RIESGOS CONSOLIDADO'!$K$8:$K$36,"Insignificante")</f>
        <v>0</v>
      </c>
      <c r="E18" s="34">
        <f>COUNTIFS('MAPA DE RIESGOS CONSOLIDADO'!$J$8:$J$36,"Rara vez",'MAPA DE RIESGOS CONSOLIDADO'!$K$8:$K$36,"Menor")</f>
        <v>0</v>
      </c>
      <c r="F18" s="33">
        <f>COUNTIFS('MAPA DE RIESGOS CONSOLIDADO'!$J$8:$J$36,"Rara vez",'MAPA DE RIESGOS CONSOLIDADO'!$K$8:$K$36,"Moderado")</f>
        <v>0</v>
      </c>
      <c r="G18" s="27">
        <f>COUNTIFS('MAPA DE RIESGOS CONSOLIDADO'!$J$8:$J$36,"Rara vez",'MAPA DE RIESGOS CONSOLIDADO'!$K$8:$K$36,"Mayor")</f>
        <v>1</v>
      </c>
      <c r="H18" s="26">
        <f>COUNTIFS('MAPA DE RIESGOS CONSOLIDADO'!$J$8:$J$36,"Rara vez",'MAPA DE RIESGOS CONSOLIDADO'!$K$8:$K$36,"Catastrófico")</f>
        <v>0</v>
      </c>
      <c r="I18" s="9"/>
      <c r="J18" s="11"/>
      <c r="K18" s="8"/>
      <c r="L18" s="74"/>
      <c r="M18" s="9"/>
      <c r="N18" s="73"/>
      <c r="O18" s="30"/>
      <c r="P18" s="31" t="s">
        <v>40</v>
      </c>
      <c r="Q18" s="34">
        <f>COUNTIFS('MAPA DE RIESGOS CONSOLIDADO'!$O$8:$O$36,"Rara vez",'MAPA DE RIESGOS CONSOLIDADO'!$P$8:$P$36,"Insignificante")</f>
        <v>0</v>
      </c>
      <c r="R18" s="34">
        <f>COUNTIFS('MAPA DE RIESGOS CONSOLIDADO'!$O$8:$O$36,"Rara vez",'MAPA DE RIESGOS CONSOLIDADO'!$P$8:$P$36,"Menor")</f>
        <v>0</v>
      </c>
      <c r="S18" s="33">
        <f>COUNTIFS('MAPA DE RIESGOS CONSOLIDADO'!$O$8:$O$36,"Rara vez",'MAPA DE RIESGOS CONSOLIDADO'!$P$8:$P$36,"Moderado")</f>
        <v>1</v>
      </c>
      <c r="T18" s="27">
        <f>COUNTIFS('MAPA DE RIESGOS CONSOLIDADO'!$O$8:$O$36,"Rara vez",'MAPA DE RIESGOS CONSOLIDADO'!$P$8:$P$36,"Mayor")</f>
        <v>7</v>
      </c>
      <c r="U18" s="26">
        <f>COUNTIFS('MAPA DE RIESGOS CONSOLIDADO'!$O$8:$O$36,"Rara vez",'MAPA DE RIESGOS CONSOLIDADO'!$P$8:$P$36,"Catastrófico")</f>
        <v>1</v>
      </c>
      <c r="V18" s="9"/>
      <c r="W18" s="11"/>
      <c r="X18" s="11"/>
      <c r="Y18" s="74"/>
    </row>
    <row r="19" spans="1:25" s="10" customFormat="1" ht="32.25" customHeight="1" thickTop="1">
      <c r="A19" s="73"/>
      <c r="B19" s="30"/>
      <c r="C19" s="30"/>
      <c r="D19" s="31" t="s">
        <v>146</v>
      </c>
      <c r="E19" s="31" t="s">
        <v>149</v>
      </c>
      <c r="F19" s="31" t="s">
        <v>102</v>
      </c>
      <c r="G19" s="31" t="s">
        <v>52</v>
      </c>
      <c r="H19" s="31" t="s">
        <v>36</v>
      </c>
      <c r="I19" s="30"/>
      <c r="J19" s="30"/>
      <c r="K19" s="30"/>
      <c r="L19" s="75"/>
      <c r="M19" s="30"/>
      <c r="N19" s="73"/>
      <c r="O19" s="30"/>
      <c r="P19" s="30"/>
      <c r="Q19" s="31" t="s">
        <v>146</v>
      </c>
      <c r="R19" s="31" t="s">
        <v>149</v>
      </c>
      <c r="S19" s="31" t="s">
        <v>102</v>
      </c>
      <c r="T19" s="31" t="s">
        <v>52</v>
      </c>
      <c r="U19" s="31" t="s">
        <v>36</v>
      </c>
      <c r="V19" s="30"/>
      <c r="W19" s="30"/>
      <c r="X19" s="30"/>
      <c r="Y19" s="75"/>
    </row>
    <row r="20" spans="1:25" s="10" customFormat="1" ht="32.25" customHeight="1">
      <c r="A20" s="76"/>
      <c r="B20" s="77"/>
      <c r="C20" s="77"/>
      <c r="D20" s="77"/>
      <c r="E20" s="77"/>
      <c r="F20" s="77"/>
      <c r="G20" s="77"/>
      <c r="H20" s="77"/>
      <c r="I20" s="77"/>
      <c r="J20" s="77"/>
      <c r="K20" s="77"/>
      <c r="L20" s="78"/>
      <c r="M20" s="36"/>
      <c r="N20" s="76"/>
      <c r="O20" s="77"/>
      <c r="P20" s="77"/>
      <c r="Q20" s="77"/>
      <c r="R20" s="77"/>
      <c r="S20" s="77"/>
      <c r="T20" s="77"/>
      <c r="U20" s="77"/>
      <c r="V20" s="77"/>
      <c r="W20" s="77"/>
      <c r="X20" s="77"/>
      <c r="Y20" s="78"/>
    </row>
  </sheetData>
  <sheetProtection password="E9CD" sheet="1" objects="1" scenarios="1"/>
  <mergeCells count="6">
    <mergeCell ref="A5:C5"/>
    <mergeCell ref="N5:P5"/>
    <mergeCell ref="A12:L12"/>
    <mergeCell ref="N12:Y12"/>
    <mergeCell ref="A1:B1"/>
    <mergeCell ref="C1:W1"/>
  </mergeCells>
  <conditionalFormatting sqref="D14:H18">
    <cfRule type="cellIs" dxfId="1" priority="2" operator="equal">
      <formula>0</formula>
    </cfRule>
  </conditionalFormatting>
  <conditionalFormatting sqref="Q14:U18">
    <cfRule type="cellIs" dxfId="0" priority="1" operator="equal">
      <formula>0</formula>
    </cfRule>
  </conditionalFormatting>
  <printOptions horizontalCentered="1"/>
  <pageMargins left="0.51181102362204722" right="0.51181102362204722" top="0.74803149606299213" bottom="0.74803149606299213" header="0.31496062992125984" footer="0.31496062992125984"/>
  <pageSetup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6"/>
  <sheetViews>
    <sheetView showGridLines="0" topLeftCell="D1" zoomScale="136" zoomScaleNormal="136" workbookViewId="0">
      <selection sqref="A1:B1"/>
    </sheetView>
  </sheetViews>
  <sheetFormatPr defaultColWidth="0" defaultRowHeight="15.95" zeroHeight="1"/>
  <cols>
    <col min="1" max="1" width="20.42578125" style="28" customWidth="1"/>
    <col min="2" max="18" width="11.42578125" style="28" customWidth="1"/>
    <col min="19" max="16384" width="11.42578125" style="28" hidden="1"/>
  </cols>
  <sheetData>
    <row r="1" spans="1:18" ht="61.5" customHeight="1">
      <c r="A1" s="177"/>
      <c r="B1" s="178"/>
      <c r="C1" s="179" t="s">
        <v>174</v>
      </c>
      <c r="D1" s="180"/>
      <c r="E1" s="180"/>
      <c r="F1" s="180"/>
      <c r="G1" s="180"/>
      <c r="H1" s="180"/>
      <c r="I1" s="180"/>
      <c r="J1" s="180"/>
      <c r="K1" s="180"/>
      <c r="L1" s="180"/>
      <c r="M1" s="180"/>
      <c r="N1" s="180"/>
      <c r="O1" s="180"/>
      <c r="P1" s="180"/>
      <c r="Q1" s="40"/>
      <c r="R1" s="41"/>
    </row>
    <row r="2" spans="1:18" ht="6.95" customHeight="1" thickBot="1">
      <c r="A2" s="42"/>
      <c r="B2" s="42"/>
      <c r="C2" s="42"/>
      <c r="D2" s="42"/>
      <c r="E2" s="42"/>
      <c r="F2" s="42"/>
      <c r="G2" s="42"/>
      <c r="H2" s="42"/>
      <c r="I2" s="42"/>
      <c r="J2" s="42"/>
      <c r="K2" s="42"/>
      <c r="L2" s="42"/>
      <c r="M2" s="42"/>
      <c r="N2" s="42"/>
      <c r="O2" s="42"/>
      <c r="P2" s="42"/>
      <c r="Q2" s="42"/>
      <c r="R2" s="42"/>
    </row>
    <row r="3" spans="1:18" ht="36" customHeight="1">
      <c r="A3" s="39" t="s">
        <v>175</v>
      </c>
      <c r="B3" s="162" t="s">
        <v>176</v>
      </c>
      <c r="C3" s="163"/>
      <c r="D3" s="164"/>
      <c r="E3" s="163" t="s">
        <v>177</v>
      </c>
      <c r="F3" s="163"/>
      <c r="G3" s="163"/>
      <c r="H3" s="163"/>
      <c r="I3" s="163"/>
      <c r="J3" s="163"/>
      <c r="K3" s="163"/>
      <c r="L3" s="163"/>
      <c r="M3" s="163"/>
      <c r="N3" s="163"/>
      <c r="O3" s="163"/>
      <c r="P3" s="163"/>
      <c r="Q3" s="163"/>
      <c r="R3" s="165"/>
    </row>
    <row r="4" spans="1:18" ht="143.25" customHeight="1">
      <c r="A4" s="80">
        <v>44204</v>
      </c>
      <c r="B4" s="166" t="s">
        <v>155</v>
      </c>
      <c r="C4" s="167"/>
      <c r="D4" s="168"/>
      <c r="E4" s="166" t="s">
        <v>178</v>
      </c>
      <c r="F4" s="167"/>
      <c r="G4" s="167"/>
      <c r="H4" s="167"/>
      <c r="I4" s="167"/>
      <c r="J4" s="167"/>
      <c r="K4" s="167"/>
      <c r="L4" s="167"/>
      <c r="M4" s="167"/>
      <c r="N4" s="167"/>
      <c r="O4" s="167"/>
      <c r="P4" s="167"/>
      <c r="Q4" s="167"/>
      <c r="R4" s="169"/>
    </row>
    <row r="5" spans="1:18" ht="143.25" customHeight="1">
      <c r="A5" s="80">
        <v>44225</v>
      </c>
      <c r="B5" s="166" t="s">
        <v>179</v>
      </c>
      <c r="C5" s="167"/>
      <c r="D5" s="168"/>
      <c r="E5" s="166" t="s">
        <v>180</v>
      </c>
      <c r="F5" s="167"/>
      <c r="G5" s="167"/>
      <c r="H5" s="167"/>
      <c r="I5" s="167"/>
      <c r="J5" s="167"/>
      <c r="K5" s="167"/>
      <c r="L5" s="167"/>
      <c r="M5" s="167"/>
      <c r="N5" s="167"/>
      <c r="O5" s="167"/>
      <c r="P5" s="167"/>
      <c r="Q5" s="167"/>
      <c r="R5" s="169"/>
    </row>
    <row r="6" spans="1:18" ht="174" customHeight="1">
      <c r="A6" s="80">
        <v>44957</v>
      </c>
      <c r="B6" s="166" t="s">
        <v>181</v>
      </c>
      <c r="C6" s="167"/>
      <c r="D6" s="168"/>
      <c r="E6" s="170" t="s">
        <v>182</v>
      </c>
      <c r="F6" s="171"/>
      <c r="G6" s="171"/>
      <c r="H6" s="171"/>
      <c r="I6" s="171"/>
      <c r="J6" s="171"/>
      <c r="K6" s="171"/>
      <c r="L6" s="171"/>
      <c r="M6" s="171"/>
      <c r="N6" s="171"/>
      <c r="O6" s="171"/>
      <c r="P6" s="171"/>
      <c r="Q6" s="171"/>
      <c r="R6" s="172"/>
    </row>
    <row r="7" spans="1:18" ht="143.25" customHeight="1">
      <c r="A7" s="80">
        <v>44967</v>
      </c>
      <c r="B7" s="166" t="s">
        <v>183</v>
      </c>
      <c r="C7" s="167"/>
      <c r="D7" s="168"/>
      <c r="E7" s="166" t="s">
        <v>184</v>
      </c>
      <c r="F7" s="167"/>
      <c r="G7" s="167"/>
      <c r="H7" s="167"/>
      <c r="I7" s="167"/>
      <c r="J7" s="167"/>
      <c r="K7" s="167"/>
      <c r="L7" s="167"/>
      <c r="M7" s="167"/>
      <c r="N7" s="167"/>
      <c r="O7" s="167"/>
      <c r="P7" s="167"/>
      <c r="Q7" s="167"/>
      <c r="R7" s="169"/>
    </row>
    <row r="8" spans="1:18" ht="143.25" customHeight="1">
      <c r="A8" s="81"/>
      <c r="B8" s="173"/>
      <c r="C8" s="174"/>
      <c r="D8" s="175"/>
      <c r="E8" s="166"/>
      <c r="F8" s="167"/>
      <c r="G8" s="167"/>
      <c r="H8" s="167"/>
      <c r="I8" s="167"/>
      <c r="J8" s="167"/>
      <c r="K8" s="167"/>
      <c r="L8" s="167"/>
      <c r="M8" s="167"/>
      <c r="N8" s="167"/>
      <c r="O8" s="167"/>
      <c r="P8" s="167"/>
      <c r="Q8" s="167"/>
      <c r="R8" s="169"/>
    </row>
    <row r="9" spans="1:18" ht="143.25" customHeight="1">
      <c r="A9" s="81"/>
      <c r="B9" s="173"/>
      <c r="C9" s="174"/>
      <c r="D9" s="175"/>
      <c r="E9" s="173"/>
      <c r="F9" s="174"/>
      <c r="G9" s="174"/>
      <c r="H9" s="174"/>
      <c r="I9" s="174"/>
      <c r="J9" s="174"/>
      <c r="K9" s="174"/>
      <c r="L9" s="174"/>
      <c r="M9" s="174"/>
      <c r="N9" s="174"/>
      <c r="O9" s="174"/>
      <c r="P9" s="174"/>
      <c r="Q9" s="174"/>
      <c r="R9" s="176"/>
    </row>
    <row r="10" spans="1:18" ht="143.25" customHeight="1">
      <c r="A10" s="81"/>
      <c r="B10" s="173"/>
      <c r="C10" s="174"/>
      <c r="D10" s="175"/>
      <c r="E10" s="173"/>
      <c r="F10" s="174"/>
      <c r="G10" s="174"/>
      <c r="H10" s="174"/>
      <c r="I10" s="174"/>
      <c r="J10" s="174"/>
      <c r="K10" s="174"/>
      <c r="L10" s="174"/>
      <c r="M10" s="174"/>
      <c r="N10" s="174"/>
      <c r="O10" s="174"/>
      <c r="P10" s="174"/>
      <c r="Q10" s="174"/>
      <c r="R10" s="176"/>
    </row>
    <row r="11" spans="1:18" ht="143.25" customHeight="1">
      <c r="A11" s="81"/>
      <c r="B11" s="173"/>
      <c r="C11" s="174"/>
      <c r="D11" s="175"/>
      <c r="E11" s="173"/>
      <c r="F11" s="174"/>
      <c r="G11" s="174"/>
      <c r="H11" s="174"/>
      <c r="I11" s="174"/>
      <c r="J11" s="174"/>
      <c r="K11" s="174"/>
      <c r="L11" s="174"/>
      <c r="M11" s="174"/>
      <c r="N11" s="174"/>
      <c r="O11" s="174"/>
      <c r="P11" s="174"/>
      <c r="Q11" s="174"/>
      <c r="R11" s="176"/>
    </row>
    <row r="12" spans="1:18" ht="143.25" customHeight="1">
      <c r="A12" s="81"/>
      <c r="B12" s="173"/>
      <c r="C12" s="174"/>
      <c r="D12" s="175"/>
      <c r="E12" s="173"/>
      <c r="F12" s="174"/>
      <c r="G12" s="174"/>
      <c r="H12" s="174"/>
      <c r="I12" s="174"/>
      <c r="J12" s="174"/>
      <c r="K12" s="174"/>
      <c r="L12" s="174"/>
      <c r="M12" s="174"/>
      <c r="N12" s="174"/>
      <c r="O12" s="174"/>
      <c r="P12" s="174"/>
      <c r="Q12" s="174"/>
      <c r="R12" s="176"/>
    </row>
    <row r="13" spans="1:18" ht="143.25" customHeight="1">
      <c r="A13" s="81"/>
      <c r="B13" s="173"/>
      <c r="C13" s="174"/>
      <c r="D13" s="175"/>
      <c r="E13" s="173"/>
      <c r="F13" s="174"/>
      <c r="G13" s="174"/>
      <c r="H13" s="174"/>
      <c r="I13" s="174"/>
      <c r="J13" s="174"/>
      <c r="K13" s="174"/>
      <c r="L13" s="174"/>
      <c r="M13" s="174"/>
      <c r="N13" s="174"/>
      <c r="O13" s="174"/>
      <c r="P13" s="174"/>
      <c r="Q13" s="174"/>
      <c r="R13" s="176"/>
    </row>
    <row r="14" spans="1:18" ht="143.25" customHeight="1">
      <c r="A14" s="81"/>
      <c r="B14" s="173"/>
      <c r="C14" s="174"/>
      <c r="D14" s="175"/>
      <c r="E14" s="173"/>
      <c r="F14" s="174"/>
      <c r="G14" s="174"/>
      <c r="H14" s="174"/>
      <c r="I14" s="174"/>
      <c r="J14" s="174"/>
      <c r="K14" s="174"/>
      <c r="L14" s="174"/>
      <c r="M14" s="174"/>
      <c r="N14" s="174"/>
      <c r="O14" s="174"/>
      <c r="P14" s="174"/>
      <c r="Q14" s="174"/>
      <c r="R14" s="176"/>
    </row>
    <row r="15" spans="1:18" ht="143.25" customHeight="1">
      <c r="A15" s="81"/>
      <c r="B15" s="173"/>
      <c r="C15" s="174"/>
      <c r="D15" s="175"/>
      <c r="E15" s="173"/>
      <c r="F15" s="174"/>
      <c r="G15" s="174"/>
      <c r="H15" s="174"/>
      <c r="I15" s="174"/>
      <c r="J15" s="174"/>
      <c r="K15" s="174"/>
      <c r="L15" s="174"/>
      <c r="M15" s="174"/>
      <c r="N15" s="174"/>
      <c r="O15" s="174"/>
      <c r="P15" s="174"/>
      <c r="Q15" s="174"/>
      <c r="R15" s="176"/>
    </row>
    <row r="16" spans="1:18" ht="143.25" customHeight="1">
      <c r="A16" s="81"/>
      <c r="B16" s="173"/>
      <c r="C16" s="174"/>
      <c r="D16" s="175"/>
      <c r="E16" s="173"/>
      <c r="F16" s="174"/>
      <c r="G16" s="174"/>
      <c r="H16" s="174"/>
      <c r="I16" s="174"/>
      <c r="J16" s="174"/>
      <c r="K16" s="174"/>
      <c r="L16" s="174"/>
      <c r="M16" s="174"/>
      <c r="N16" s="174"/>
      <c r="O16" s="174"/>
      <c r="P16" s="174"/>
      <c r="Q16" s="174"/>
      <c r="R16" s="176"/>
    </row>
    <row r="17" spans="1:18" ht="143.25" customHeight="1">
      <c r="A17" s="81"/>
      <c r="B17" s="173"/>
      <c r="C17" s="174"/>
      <c r="D17" s="175"/>
      <c r="E17" s="173"/>
      <c r="F17" s="174"/>
      <c r="G17" s="174"/>
      <c r="H17" s="174"/>
      <c r="I17" s="174"/>
      <c r="J17" s="174"/>
      <c r="K17" s="174"/>
      <c r="L17" s="174"/>
      <c r="M17" s="174"/>
      <c r="N17" s="174"/>
      <c r="O17" s="174"/>
      <c r="P17" s="174"/>
      <c r="Q17" s="174"/>
      <c r="R17" s="176"/>
    </row>
    <row r="18" spans="1:18" ht="143.25" customHeight="1">
      <c r="A18" s="81"/>
      <c r="B18" s="173"/>
      <c r="C18" s="174"/>
      <c r="D18" s="175"/>
      <c r="E18" s="173"/>
      <c r="F18" s="174"/>
      <c r="G18" s="174"/>
      <c r="H18" s="174"/>
      <c r="I18" s="174"/>
      <c r="J18" s="174"/>
      <c r="K18" s="174"/>
      <c r="L18" s="174"/>
      <c r="M18" s="174"/>
      <c r="N18" s="174"/>
      <c r="O18" s="174"/>
      <c r="P18" s="174"/>
      <c r="Q18" s="174"/>
      <c r="R18" s="176"/>
    </row>
    <row r="19" spans="1:18" ht="143.25" customHeight="1">
      <c r="A19" s="81"/>
      <c r="B19" s="173"/>
      <c r="C19" s="174"/>
      <c r="D19" s="175"/>
      <c r="E19" s="173"/>
      <c r="F19" s="174"/>
      <c r="G19" s="174"/>
      <c r="H19" s="174"/>
      <c r="I19" s="174"/>
      <c r="J19" s="174"/>
      <c r="K19" s="174"/>
      <c r="L19" s="174"/>
      <c r="M19" s="174"/>
      <c r="N19" s="174"/>
      <c r="O19" s="174"/>
      <c r="P19" s="174"/>
      <c r="Q19" s="174"/>
      <c r="R19" s="176"/>
    </row>
    <row r="20" spans="1:18" ht="143.25" customHeight="1">
      <c r="A20" s="81"/>
      <c r="B20" s="173"/>
      <c r="C20" s="174"/>
      <c r="D20" s="175"/>
      <c r="E20" s="173"/>
      <c r="F20" s="174"/>
      <c r="G20" s="174"/>
      <c r="H20" s="174"/>
      <c r="I20" s="174"/>
      <c r="J20" s="174"/>
      <c r="K20" s="174"/>
      <c r="L20" s="174"/>
      <c r="M20" s="174"/>
      <c r="N20" s="174"/>
      <c r="O20" s="174"/>
      <c r="P20" s="174"/>
      <c r="Q20" s="174"/>
      <c r="R20" s="176"/>
    </row>
    <row r="21" spans="1:18" ht="143.25" customHeight="1">
      <c r="A21" s="81"/>
      <c r="B21" s="173"/>
      <c r="C21" s="174"/>
      <c r="D21" s="175"/>
      <c r="E21" s="173"/>
      <c r="F21" s="174"/>
      <c r="G21" s="174"/>
      <c r="H21" s="174"/>
      <c r="I21" s="174"/>
      <c r="J21" s="174"/>
      <c r="K21" s="174"/>
      <c r="L21" s="174"/>
      <c r="M21" s="174"/>
      <c r="N21" s="174"/>
      <c r="O21" s="174"/>
      <c r="P21" s="174"/>
      <c r="Q21" s="174"/>
      <c r="R21" s="176"/>
    </row>
    <row r="22" spans="1:18" ht="143.25" customHeight="1">
      <c r="A22" s="81"/>
      <c r="B22" s="173"/>
      <c r="C22" s="174"/>
      <c r="D22" s="175"/>
      <c r="E22" s="173"/>
      <c r="F22" s="174"/>
      <c r="G22" s="174"/>
      <c r="H22" s="174"/>
      <c r="I22" s="174"/>
      <c r="J22" s="174"/>
      <c r="K22" s="174"/>
      <c r="L22" s="174"/>
      <c r="M22" s="174"/>
      <c r="N22" s="174"/>
      <c r="O22" s="174"/>
      <c r="P22" s="174"/>
      <c r="Q22" s="174"/>
      <c r="R22" s="176"/>
    </row>
    <row r="23" spans="1:18" ht="143.25" customHeight="1">
      <c r="A23" s="81"/>
      <c r="B23" s="173"/>
      <c r="C23" s="174"/>
      <c r="D23" s="175"/>
      <c r="E23" s="173"/>
      <c r="F23" s="174"/>
      <c r="G23" s="174"/>
      <c r="H23" s="174"/>
      <c r="I23" s="174"/>
      <c r="J23" s="174"/>
      <c r="K23" s="174"/>
      <c r="L23" s="174"/>
      <c r="M23" s="174"/>
      <c r="N23" s="174"/>
      <c r="O23" s="174"/>
      <c r="P23" s="174"/>
      <c r="Q23" s="174"/>
      <c r="R23" s="176"/>
    </row>
    <row r="24" spans="1:18" ht="143.25" customHeight="1">
      <c r="A24" s="81"/>
      <c r="B24" s="173"/>
      <c r="C24" s="174"/>
      <c r="D24" s="175"/>
      <c r="E24" s="173"/>
      <c r="F24" s="174"/>
      <c r="G24" s="174"/>
      <c r="H24" s="174"/>
      <c r="I24" s="174"/>
      <c r="J24" s="174"/>
      <c r="K24" s="174"/>
      <c r="L24" s="174"/>
      <c r="M24" s="174"/>
      <c r="N24" s="174"/>
      <c r="O24" s="174"/>
      <c r="P24" s="174"/>
      <c r="Q24" s="174"/>
      <c r="R24" s="176"/>
    </row>
    <row r="25" spans="1:18" ht="143.25" customHeight="1">
      <c r="A25" s="81"/>
      <c r="B25" s="173"/>
      <c r="C25" s="174"/>
      <c r="D25" s="175"/>
      <c r="E25" s="173"/>
      <c r="F25" s="174"/>
      <c r="G25" s="174"/>
      <c r="H25" s="174"/>
      <c r="I25" s="174"/>
      <c r="J25" s="174"/>
      <c r="K25" s="174"/>
      <c r="L25" s="174"/>
      <c r="M25" s="174"/>
      <c r="N25" s="174"/>
      <c r="O25" s="174"/>
      <c r="P25" s="174"/>
      <c r="Q25" s="174"/>
      <c r="R25" s="176"/>
    </row>
    <row r="26" spans="1:18" ht="143.25" customHeight="1">
      <c r="A26" s="81"/>
      <c r="B26" s="173"/>
      <c r="C26" s="174"/>
      <c r="D26" s="175"/>
      <c r="E26" s="173"/>
      <c r="F26" s="174"/>
      <c r="G26" s="174"/>
      <c r="H26" s="174"/>
      <c r="I26" s="174"/>
      <c r="J26" s="174"/>
      <c r="K26" s="174"/>
      <c r="L26" s="174"/>
      <c r="M26" s="174"/>
      <c r="N26" s="174"/>
      <c r="O26" s="174"/>
      <c r="P26" s="174"/>
      <c r="Q26" s="174"/>
      <c r="R26" s="176"/>
    </row>
    <row r="27" spans="1:18" ht="143.25" customHeight="1">
      <c r="A27" s="81"/>
      <c r="B27" s="173"/>
      <c r="C27" s="174"/>
      <c r="D27" s="175"/>
      <c r="E27" s="173"/>
      <c r="F27" s="174"/>
      <c r="G27" s="174"/>
      <c r="H27" s="174"/>
      <c r="I27" s="174"/>
      <c r="J27" s="174"/>
      <c r="K27" s="174"/>
      <c r="L27" s="174"/>
      <c r="M27" s="174"/>
      <c r="N27" s="174"/>
      <c r="O27" s="174"/>
      <c r="P27" s="174"/>
      <c r="Q27" s="174"/>
      <c r="R27" s="176"/>
    </row>
    <row r="28" spans="1:18" ht="143.25" customHeight="1">
      <c r="A28" s="81"/>
      <c r="B28" s="173"/>
      <c r="C28" s="174"/>
      <c r="D28" s="175"/>
      <c r="E28" s="173"/>
      <c r="F28" s="174"/>
      <c r="G28" s="174"/>
      <c r="H28" s="174"/>
      <c r="I28" s="174"/>
      <c r="J28" s="174"/>
      <c r="K28" s="174"/>
      <c r="L28" s="174"/>
      <c r="M28" s="174"/>
      <c r="N28" s="174"/>
      <c r="O28" s="174"/>
      <c r="P28" s="174"/>
      <c r="Q28" s="174"/>
      <c r="R28" s="176"/>
    </row>
    <row r="29" spans="1:18" ht="143.25" customHeight="1">
      <c r="A29" s="81"/>
      <c r="B29" s="173"/>
      <c r="C29" s="174"/>
      <c r="D29" s="175"/>
      <c r="E29" s="173"/>
      <c r="F29" s="174"/>
      <c r="G29" s="174"/>
      <c r="H29" s="174"/>
      <c r="I29" s="174"/>
      <c r="J29" s="174"/>
      <c r="K29" s="174"/>
      <c r="L29" s="174"/>
      <c r="M29" s="174"/>
      <c r="N29" s="174"/>
      <c r="O29" s="174"/>
      <c r="P29" s="174"/>
      <c r="Q29" s="174"/>
      <c r="R29" s="176"/>
    </row>
    <row r="30" spans="1:18" ht="143.25" customHeight="1">
      <c r="A30" s="81"/>
      <c r="B30" s="173"/>
      <c r="C30" s="174"/>
      <c r="D30" s="175"/>
      <c r="E30" s="173"/>
      <c r="F30" s="174"/>
      <c r="G30" s="174"/>
      <c r="H30" s="174"/>
      <c r="I30" s="174"/>
      <c r="J30" s="174"/>
      <c r="K30" s="174"/>
      <c r="L30" s="174"/>
      <c r="M30" s="174"/>
      <c r="N30" s="174"/>
      <c r="O30" s="174"/>
      <c r="P30" s="174"/>
      <c r="Q30" s="174"/>
      <c r="R30" s="176"/>
    </row>
    <row r="31" spans="1:18" ht="143.25" customHeight="1">
      <c r="A31" s="81"/>
      <c r="B31" s="173"/>
      <c r="C31" s="174"/>
      <c r="D31" s="175"/>
      <c r="E31" s="173"/>
      <c r="F31" s="174"/>
      <c r="G31" s="174"/>
      <c r="H31" s="174"/>
      <c r="I31" s="174"/>
      <c r="J31" s="174"/>
      <c r="K31" s="174"/>
      <c r="L31" s="174"/>
      <c r="M31" s="174"/>
      <c r="N31" s="174"/>
      <c r="O31" s="174"/>
      <c r="P31" s="174"/>
      <c r="Q31" s="174"/>
      <c r="R31" s="176"/>
    </row>
    <row r="32" spans="1:18" ht="143.25" customHeight="1">
      <c r="A32" s="81"/>
      <c r="B32" s="173"/>
      <c r="C32" s="174"/>
      <c r="D32" s="175"/>
      <c r="E32" s="173"/>
      <c r="F32" s="174"/>
      <c r="G32" s="174"/>
      <c r="H32" s="174"/>
      <c r="I32" s="174"/>
      <c r="J32" s="174"/>
      <c r="K32" s="174"/>
      <c r="L32" s="174"/>
      <c r="M32" s="174"/>
      <c r="N32" s="174"/>
      <c r="O32" s="174"/>
      <c r="P32" s="174"/>
      <c r="Q32" s="174"/>
      <c r="R32" s="176"/>
    </row>
    <row r="33" spans="1:18" ht="143.25" customHeight="1">
      <c r="A33" s="81"/>
      <c r="B33" s="173"/>
      <c r="C33" s="174"/>
      <c r="D33" s="175"/>
      <c r="E33" s="173"/>
      <c r="F33" s="174"/>
      <c r="G33" s="174"/>
      <c r="H33" s="174"/>
      <c r="I33" s="174"/>
      <c r="J33" s="174"/>
      <c r="K33" s="174"/>
      <c r="L33" s="174"/>
      <c r="M33" s="174"/>
      <c r="N33" s="174"/>
      <c r="O33" s="174"/>
      <c r="P33" s="174"/>
      <c r="Q33" s="174"/>
      <c r="R33" s="176"/>
    </row>
    <row r="34" spans="1:18" ht="143.25" customHeight="1">
      <c r="A34" s="81"/>
      <c r="B34" s="173"/>
      <c r="C34" s="174"/>
      <c r="D34" s="175"/>
      <c r="E34" s="173"/>
      <c r="F34" s="174"/>
      <c r="G34" s="174"/>
      <c r="H34" s="174"/>
      <c r="I34" s="174"/>
      <c r="J34" s="174"/>
      <c r="K34" s="174"/>
      <c r="L34" s="174"/>
      <c r="M34" s="174"/>
      <c r="N34" s="174"/>
      <c r="O34" s="174"/>
      <c r="P34" s="174"/>
      <c r="Q34" s="174"/>
      <c r="R34" s="176"/>
    </row>
    <row r="35" spans="1:18" ht="143.25" customHeight="1">
      <c r="A35" s="81"/>
      <c r="B35" s="173"/>
      <c r="C35" s="174"/>
      <c r="D35" s="175"/>
      <c r="E35" s="173"/>
      <c r="F35" s="174"/>
      <c r="G35" s="174"/>
      <c r="H35" s="174"/>
      <c r="I35" s="174"/>
      <c r="J35" s="174"/>
      <c r="K35" s="174"/>
      <c r="L35" s="174"/>
      <c r="M35" s="174"/>
      <c r="N35" s="174"/>
      <c r="O35" s="174"/>
      <c r="P35" s="174"/>
      <c r="Q35" s="174"/>
      <c r="R35" s="176"/>
    </row>
    <row r="36" spans="1:18" ht="143.25" customHeight="1">
      <c r="A36" s="81"/>
      <c r="B36" s="173"/>
      <c r="C36" s="174"/>
      <c r="D36" s="175"/>
      <c r="E36" s="173"/>
      <c r="F36" s="174"/>
      <c r="G36" s="174"/>
      <c r="H36" s="174"/>
      <c r="I36" s="174"/>
      <c r="J36" s="174"/>
      <c r="K36" s="174"/>
      <c r="L36" s="174"/>
      <c r="M36" s="174"/>
      <c r="N36" s="174"/>
      <c r="O36" s="174"/>
      <c r="P36" s="174"/>
      <c r="Q36" s="174"/>
      <c r="R36" s="176"/>
    </row>
  </sheetData>
  <sheetProtection password="E9CD" sheet="1" objects="1" scenarios="1" formatCells="0" formatRows="0"/>
  <mergeCells count="70">
    <mergeCell ref="A1:B1"/>
    <mergeCell ref="C1:P1"/>
    <mergeCell ref="B35:D35"/>
    <mergeCell ref="E35:R35"/>
    <mergeCell ref="B36:D36"/>
    <mergeCell ref="E36:R36"/>
    <mergeCell ref="B32:D32"/>
    <mergeCell ref="E32:R32"/>
    <mergeCell ref="B33:D33"/>
    <mergeCell ref="E33:R33"/>
    <mergeCell ref="B34:D34"/>
    <mergeCell ref="E34:R34"/>
    <mergeCell ref="B29:D29"/>
    <mergeCell ref="E29:R29"/>
    <mergeCell ref="B30:D30"/>
    <mergeCell ref="E30:R30"/>
    <mergeCell ref="B24:D24"/>
    <mergeCell ref="E24:R24"/>
    <mergeCell ref="B25:D25"/>
    <mergeCell ref="E25:R25"/>
    <mergeCell ref="B31:D31"/>
    <mergeCell ref="E31:R31"/>
    <mergeCell ref="B26:D26"/>
    <mergeCell ref="E26:R26"/>
    <mergeCell ref="B27:D27"/>
    <mergeCell ref="E27:R27"/>
    <mergeCell ref="B28:D28"/>
    <mergeCell ref="E28:R28"/>
    <mergeCell ref="B21:D21"/>
    <mergeCell ref="E21:R21"/>
    <mergeCell ref="B22:D22"/>
    <mergeCell ref="E22:R22"/>
    <mergeCell ref="B23:D23"/>
    <mergeCell ref="E23:R23"/>
    <mergeCell ref="B18:D18"/>
    <mergeCell ref="E18:R18"/>
    <mergeCell ref="B19:D19"/>
    <mergeCell ref="E19:R19"/>
    <mergeCell ref="B20:D20"/>
    <mergeCell ref="E20:R20"/>
    <mergeCell ref="B15:D15"/>
    <mergeCell ref="E15:R15"/>
    <mergeCell ref="B16:D16"/>
    <mergeCell ref="E16:R16"/>
    <mergeCell ref="B17:D17"/>
    <mergeCell ref="E17:R17"/>
    <mergeCell ref="B12:D12"/>
    <mergeCell ref="E12:R12"/>
    <mergeCell ref="B13:D13"/>
    <mergeCell ref="E13:R13"/>
    <mergeCell ref="B14:D14"/>
    <mergeCell ref="E14:R14"/>
    <mergeCell ref="B9:D9"/>
    <mergeCell ref="E9:R9"/>
    <mergeCell ref="B10:D10"/>
    <mergeCell ref="E10:R10"/>
    <mergeCell ref="B11:D11"/>
    <mergeCell ref="E11:R11"/>
    <mergeCell ref="B6:D6"/>
    <mergeCell ref="E6:R6"/>
    <mergeCell ref="B7:D7"/>
    <mergeCell ref="E7:R7"/>
    <mergeCell ref="B8:D8"/>
    <mergeCell ref="E8:R8"/>
    <mergeCell ref="B3:D3"/>
    <mergeCell ref="E3:R3"/>
    <mergeCell ref="B4:D4"/>
    <mergeCell ref="E4:R4"/>
    <mergeCell ref="B5:D5"/>
    <mergeCell ref="E5:R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workbookViewId="0">
      <selection activeCell="B21" sqref="B21"/>
    </sheetView>
  </sheetViews>
  <sheetFormatPr defaultColWidth="11.42578125" defaultRowHeight="15.95"/>
  <cols>
    <col min="1" max="1" width="32.140625" style="83" bestFit="1" customWidth="1"/>
    <col min="2" max="2" width="16.140625" style="83" bestFit="1" customWidth="1"/>
    <col min="3" max="16384" width="11.42578125" style="83"/>
  </cols>
  <sheetData>
    <row r="1" spans="1:3">
      <c r="A1" t="s">
        <v>185</v>
      </c>
      <c r="B1" t="s">
        <v>186</v>
      </c>
      <c r="C1"/>
    </row>
    <row r="2" spans="1:3">
      <c r="A2" s="84" t="s">
        <v>123</v>
      </c>
      <c r="B2">
        <v>2</v>
      </c>
      <c r="C2"/>
    </row>
    <row r="3" spans="1:3">
      <c r="A3" s="84" t="s">
        <v>144</v>
      </c>
      <c r="B3">
        <v>1</v>
      </c>
      <c r="C3"/>
    </row>
    <row r="4" spans="1:3">
      <c r="A4" s="84" t="s">
        <v>106</v>
      </c>
      <c r="B4">
        <v>1</v>
      </c>
      <c r="C4"/>
    </row>
    <row r="5" spans="1:3">
      <c r="A5" s="84" t="s">
        <v>47</v>
      </c>
      <c r="B5">
        <v>1</v>
      </c>
      <c r="C5"/>
    </row>
    <row r="6" spans="1:3">
      <c r="A6" s="84" t="s">
        <v>65</v>
      </c>
      <c r="B6">
        <v>2</v>
      </c>
      <c r="C6"/>
    </row>
    <row r="7" spans="1:3">
      <c r="A7" s="84" t="s">
        <v>158</v>
      </c>
      <c r="B7">
        <v>1</v>
      </c>
      <c r="C7"/>
    </row>
    <row r="8" spans="1:3">
      <c r="A8" s="84" t="s">
        <v>79</v>
      </c>
      <c r="B8">
        <v>2</v>
      </c>
      <c r="C8"/>
    </row>
    <row r="9" spans="1:3">
      <c r="A9" s="84" t="s">
        <v>113</v>
      </c>
      <c r="B9">
        <v>1</v>
      </c>
      <c r="C9"/>
    </row>
    <row r="10" spans="1:3">
      <c r="A10" s="84" t="s">
        <v>57</v>
      </c>
      <c r="B10">
        <v>2</v>
      </c>
      <c r="C10"/>
    </row>
    <row r="11" spans="1:3">
      <c r="A11" s="84" t="s">
        <v>28</v>
      </c>
      <c r="B11">
        <v>1</v>
      </c>
      <c r="C11"/>
    </row>
    <row r="12" spans="1:3">
      <c r="A12" s="84" t="s">
        <v>187</v>
      </c>
      <c r="B12"/>
      <c r="C12"/>
    </row>
    <row r="13" spans="1:3">
      <c r="A13" s="84" t="s">
        <v>188</v>
      </c>
      <c r="B13">
        <v>14</v>
      </c>
      <c r="C13"/>
    </row>
    <row r="14" spans="1:3">
      <c r="A14"/>
      <c r="B14"/>
      <c r="C14"/>
    </row>
    <row r="15" spans="1:3">
      <c r="A15"/>
      <c r="B15"/>
      <c r="C15"/>
    </row>
    <row r="16" spans="1:3">
      <c r="A16"/>
      <c r="B16"/>
      <c r="C16"/>
    </row>
    <row r="17" spans="1:3">
      <c r="A17"/>
      <c r="B17"/>
      <c r="C17"/>
    </row>
    <row r="18" spans="1:3">
      <c r="A18"/>
      <c r="B18"/>
      <c r="C18"/>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Patricia Burgos Chaquer</dc:creator>
  <cp:keywords/>
  <dc:description/>
  <cp:lastModifiedBy>Carolina Osorio Gomez</cp:lastModifiedBy>
  <cp:revision/>
  <dcterms:created xsi:type="dcterms:W3CDTF">2018-08-16T15:52:40Z</dcterms:created>
  <dcterms:modified xsi:type="dcterms:W3CDTF">2023-02-17T01:26:58Z</dcterms:modified>
  <cp:category/>
  <cp:contentStatus/>
</cp:coreProperties>
</file>