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Graficos Regimen Contributivo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<sst xmlns="http://schemas.openxmlformats.org/spreadsheetml/2006/main" count="18" uniqueCount="14">
  <si>
    <t>Años</t>
  </si>
  <si>
    <t>Total Afiliados</t>
  </si>
  <si>
    <t>Cotizantes</t>
  </si>
  <si>
    <t>Beneficiarios</t>
  </si>
  <si>
    <t>Poblacion</t>
  </si>
  <si>
    <t>Porcentaje poblacion cubierta Regimen Contributivo</t>
  </si>
  <si>
    <t>UPC</t>
  </si>
  <si>
    <t>UPC en terminos de SMLV</t>
  </si>
  <si>
    <t>cotizantes promedio por entidad</t>
  </si>
  <si>
    <t xml:space="preserve">IBC </t>
  </si>
  <si>
    <t>Salario Minimo</t>
  </si>
  <si>
    <t>Densidad Familiar</t>
  </si>
  <si>
    <t>Densidad Salarial</t>
  </si>
  <si>
    <t>AFILIADOS RÉGIMEN CONTRIBUTIVO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</si>
</sst>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 * #,##0.0000_ ;_ * \-#,##0.0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5" xfId="18" applyNumberFormat="1" applyBorder="1" applyAlignment="1">
      <alignment/>
    </xf>
    <xf numFmtId="165" fontId="0" fillId="0" borderId="5" xfId="18" applyNumberFormat="1" applyFont="1" applyFill="1" applyBorder="1" applyAlignment="1">
      <alignment vertical="center"/>
    </xf>
    <xf numFmtId="3" fontId="5" fillId="0" borderId="5" xfId="0" applyNumberFormat="1" applyFont="1" applyBorder="1" applyAlignment="1" applyProtection="1">
      <alignment/>
      <protection/>
    </xf>
    <xf numFmtId="9" fontId="5" fillId="0" borderId="5" xfId="22" applyFont="1" applyBorder="1" applyAlignment="1" applyProtection="1">
      <alignment/>
      <protection/>
    </xf>
    <xf numFmtId="43" fontId="0" fillId="0" borderId="5" xfId="18" applyNumberFormat="1" applyBorder="1" applyAlignment="1">
      <alignment/>
    </xf>
    <xf numFmtId="43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8" applyNumberFormat="1" applyAlignment="1">
      <alignment/>
    </xf>
    <xf numFmtId="43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8" xfId="18" applyNumberFormat="1" applyBorder="1" applyAlignment="1">
      <alignment/>
    </xf>
    <xf numFmtId="165" fontId="0" fillId="0" borderId="8" xfId="18" applyNumberFormat="1" applyFont="1" applyFill="1" applyBorder="1" applyAlignment="1">
      <alignment vertical="center"/>
    </xf>
    <xf numFmtId="3" fontId="5" fillId="0" borderId="8" xfId="0" applyNumberFormat="1" applyFont="1" applyBorder="1" applyAlignment="1" applyProtection="1">
      <alignment/>
      <protection/>
    </xf>
    <xf numFmtId="9" fontId="5" fillId="0" borderId="8" xfId="22" applyFont="1" applyBorder="1" applyAlignment="1" applyProtection="1">
      <alignment/>
      <protection/>
    </xf>
    <xf numFmtId="43" fontId="0" fillId="0" borderId="8" xfId="18" applyNumberFormat="1" applyBorder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6" fillId="0" borderId="0" xfId="0" applyFont="1" applyAlignment="1">
      <alignment horizontal="center"/>
    </xf>
    <xf numFmtId="165" fontId="4" fillId="0" borderId="0" xfId="18" applyNumberFormat="1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975"/>
          <c:w val="0.9465"/>
          <c:h val="0.9235"/>
        </c:manualLayout>
      </c:layout>
      <c:lineChart>
        <c:grouping val="standard"/>
        <c:varyColors val="0"/>
        <c:ser>
          <c:idx val="1"/>
          <c:order val="0"/>
          <c:tx>
            <c:strRef>
              <c:f>'Graficos Regimen Contributivo'!$B$1</c:f>
              <c:strCache>
                <c:ptCount val="1"/>
                <c:pt idx="0">
                  <c:v>Total Afiliados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'Graficos Regimen Contributivo'!$A$2:$A$7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'Graficos Regimen Contributivo'!$B$2:$B$7</c:f>
              <c:numCache>
                <c:ptCount val="6"/>
                <c:pt idx="0">
                  <c:v>14193.311</c:v>
                </c:pt>
                <c:pt idx="1">
                  <c:v>13335.932</c:v>
                </c:pt>
                <c:pt idx="2">
                  <c:v>13165.467</c:v>
                </c:pt>
                <c:pt idx="3">
                  <c:v>13805.201000000001</c:v>
                </c:pt>
                <c:pt idx="4">
                  <c:v>14827.25</c:v>
                </c:pt>
                <c:pt idx="5">
                  <c:v>15533.582000000002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'Graficos Regimen Contributivo'!$C$1</c:f>
              <c:strCache>
                <c:ptCount val="1"/>
                <c:pt idx="0">
                  <c:v>Cotizantes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'Graficos Regimen Contributivo'!$C$2:$C$7</c:f>
              <c:numCache>
                <c:ptCount val="6"/>
                <c:pt idx="0">
                  <c:v>8197.96441370326</c:v>
                </c:pt>
                <c:pt idx="1">
                  <c:v>8027.473245865073</c:v>
                </c:pt>
                <c:pt idx="2">
                  <c:v>7401.591</c:v>
                </c:pt>
                <c:pt idx="3">
                  <c:v>7971.508</c:v>
                </c:pt>
                <c:pt idx="4">
                  <c:v>8032.282</c:v>
                </c:pt>
                <c:pt idx="5">
                  <c:v>8235.013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'Graficos Regimen Contributivo'!$D$1</c:f>
              <c:strCache>
                <c:ptCount val="1"/>
                <c:pt idx="0">
                  <c:v>Beneficiarios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'Graficos Regimen Contributivo'!$D$2:$D$7</c:f>
              <c:numCache>
                <c:ptCount val="6"/>
                <c:pt idx="0">
                  <c:v>5995.3465862967405</c:v>
                </c:pt>
                <c:pt idx="1">
                  <c:v>5308.4587541349265</c:v>
                </c:pt>
                <c:pt idx="2">
                  <c:v>5763.876</c:v>
                </c:pt>
                <c:pt idx="3">
                  <c:v>5833.693</c:v>
                </c:pt>
                <c:pt idx="4">
                  <c:v>6794.968</c:v>
                </c:pt>
                <c:pt idx="5">
                  <c:v>7298.569</c:v>
                </c:pt>
              </c:numCache>
            </c:numRef>
          </c:val>
          <c:smooth val="1"/>
        </c:ser>
        <c:marker val="1"/>
        <c:axId val="4609446"/>
        <c:axId val="24536263"/>
      </c:lineChart>
      <c:catAx>
        <c:axId val="4609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536263"/>
        <c:crosses val="autoZero"/>
        <c:auto val="1"/>
        <c:lblOffset val="100"/>
        <c:noMultiLvlLbl val="0"/>
      </c:catAx>
      <c:valAx>
        <c:axId val="24536263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Numero de Afiliados (Miles de personas)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609446"/>
        <c:crossesAt val="1"/>
        <c:crossBetween val="between"/>
        <c:dispUnits/>
        <c:majorUnit val="4000"/>
        <c:minorUnit val="24"/>
      </c:valAx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125"/>
          <c:w val="0.959"/>
          <c:h val="0.96875"/>
        </c:manualLayout>
      </c:layout>
      <c:lineChart>
        <c:grouping val="standard"/>
        <c:varyColors val="0"/>
        <c:ser>
          <c:idx val="1"/>
          <c:order val="0"/>
          <c:tx>
            <c:strRef>
              <c:f>'Graficos Regimen Contributivo'!$F$1</c:f>
              <c:strCache>
                <c:ptCount val="1"/>
                <c:pt idx="0">
                  <c:v>Porcentaje poblacion cubierta Regimen Contributivo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'Graficos Regimen Contributivo'!$A$2:$A$7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'Graficos Regimen Contributivo'!$F$2:$F$7</c:f>
              <c:numCache>
                <c:ptCount val="6"/>
                <c:pt idx="0">
                  <c:v>0.3355448278232696</c:v>
                </c:pt>
                <c:pt idx="1">
                  <c:v>0.3098828982433807</c:v>
                </c:pt>
                <c:pt idx="2">
                  <c:v>0.30074734377443557</c:v>
                </c:pt>
                <c:pt idx="3">
                  <c:v>0.3100102502874711</c:v>
                </c:pt>
                <c:pt idx="4">
                  <c:v>0.3273488328821094</c:v>
                </c:pt>
                <c:pt idx="5">
                  <c:v>0.3373557439075669</c:v>
                </c:pt>
              </c:numCache>
            </c:numRef>
          </c:val>
          <c:smooth val="1"/>
        </c:ser>
        <c:marker val="1"/>
        <c:axId val="61426200"/>
        <c:axId val="57093785"/>
      </c:lineChart>
      <c:catAx>
        <c:axId val="61426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7093785"/>
        <c:crosses val="autoZero"/>
        <c:auto val="1"/>
        <c:lblOffset val="100"/>
        <c:noMultiLvlLbl val="0"/>
      </c:catAx>
      <c:valAx>
        <c:axId val="57093785"/>
        <c:scaling>
          <c:orientation val="minMax"/>
          <c:max val="0.4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2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142620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75"/>
          <c:w val="0.94825"/>
          <c:h val="0.98225"/>
        </c:manualLayout>
      </c:layout>
      <c:lineChart>
        <c:grouping val="standard"/>
        <c:varyColors val="0"/>
        <c:ser>
          <c:idx val="1"/>
          <c:order val="0"/>
          <c:tx>
            <c:strRef>
              <c:f>'Graficos Regimen Contributivo'!$H$1</c:f>
              <c:strCache>
                <c:ptCount val="1"/>
                <c:pt idx="0">
                  <c:v>UPC en terminos de SMLV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'Graficos Regimen Contributivo'!$A$2:$A$7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'Graficos Regimen Contributivo'!$H$2:$H$7</c:f>
              <c:numCache>
                <c:ptCount val="6"/>
                <c:pt idx="0">
                  <c:v>1.021661419985951</c:v>
                </c:pt>
                <c:pt idx="1">
                  <c:v>1.0109111940690887</c:v>
                </c:pt>
                <c:pt idx="2">
                  <c:v>0.9730873786407767</c:v>
                </c:pt>
                <c:pt idx="3">
                  <c:v>0.9738403614457831</c:v>
                </c:pt>
                <c:pt idx="4">
                  <c:v>0.9672386592178771</c:v>
                </c:pt>
                <c:pt idx="5">
                  <c:v>0.9585153342070772</c:v>
                </c:pt>
              </c:numCache>
            </c:numRef>
          </c:val>
          <c:smooth val="1"/>
        </c:ser>
        <c:marker val="1"/>
        <c:axId val="46132042"/>
        <c:axId val="45877547"/>
      </c:lineChart>
      <c:catAx>
        <c:axId val="46132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877547"/>
        <c:crosses val="autoZero"/>
        <c:auto val="1"/>
        <c:lblOffset val="100"/>
        <c:noMultiLvlLbl val="0"/>
      </c:catAx>
      <c:valAx>
        <c:axId val="45877547"/>
        <c:scaling>
          <c:orientation val="minMax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SMLV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132042"/>
        <c:crossesAt val="1"/>
        <c:crossBetween val="between"/>
        <c:dispUnits/>
        <c:minorUnit val="0.003"/>
      </c:valAx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80075"/>
          <c:w val="0.305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2"/>
          <c:w val="0.94025"/>
          <c:h val="0.94675"/>
        </c:manualLayout>
      </c:layout>
      <c:lineChart>
        <c:grouping val="standard"/>
        <c:varyColors val="0"/>
        <c:ser>
          <c:idx val="1"/>
          <c:order val="0"/>
          <c:tx>
            <c:strRef>
              <c:f>'Graficos Regimen Contributivo'!$L$1</c:f>
              <c:strCache>
                <c:ptCount val="1"/>
                <c:pt idx="0">
                  <c:v>Densidad Familiar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'Graficos Regimen Contributivo'!$A$2:$A$7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'Graficos Regimen Contributivo'!$L$2:$L$7</c:f>
              <c:numCache>
                <c:ptCount val="6"/>
                <c:pt idx="0">
                  <c:v>1.7313213724464642</c:v>
                </c:pt>
                <c:pt idx="1">
                  <c:v>1.6612863838405563</c:v>
                </c:pt>
                <c:pt idx="2">
                  <c:v>1.7787347341943103</c:v>
                </c:pt>
                <c:pt idx="3">
                  <c:v>1.7318179947884391</c:v>
                </c:pt>
                <c:pt idx="4">
                  <c:v>1.8459573506009874</c:v>
                </c:pt>
                <c:pt idx="5">
                  <c:v>1.8862850611164792</c:v>
                </c:pt>
              </c:numCache>
            </c:numRef>
          </c:val>
          <c:smooth val="1"/>
        </c:ser>
        <c:marker val="1"/>
        <c:axId val="33407292"/>
        <c:axId val="26344573"/>
      </c:lineChart>
      <c:catAx>
        <c:axId val="33407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344573"/>
        <c:crosses val="autoZero"/>
        <c:auto val="1"/>
        <c:lblOffset val="100"/>
        <c:noMultiLvlLbl val="0"/>
      </c:catAx>
      <c:valAx>
        <c:axId val="2634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Densidad Familiar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34072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7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24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'Graficos Regimen Contributivo'!$M$1</c:f>
              <c:strCache>
                <c:ptCount val="1"/>
                <c:pt idx="0">
                  <c:v>Densidad Salarial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'Graficos Regimen Contributivo'!$A$2:$A$7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'Graficos Regimen Contributivo'!$M$2:$M$7</c:f>
              <c:numCache>
                <c:ptCount val="6"/>
                <c:pt idx="0">
                  <c:v>2.1930064764161865</c:v>
                </c:pt>
                <c:pt idx="1">
                  <c:v>1.9096851689024963</c:v>
                </c:pt>
                <c:pt idx="2">
                  <c:v>2.019679812346085</c:v>
                </c:pt>
                <c:pt idx="3">
                  <c:v>1.9181391435994508</c:v>
                </c:pt>
                <c:pt idx="4">
                  <c:v>1.906971034926086</c:v>
                </c:pt>
                <c:pt idx="5">
                  <c:v>1.9463765476137973</c:v>
                </c:pt>
              </c:numCache>
            </c:numRef>
          </c:val>
          <c:smooth val="1"/>
        </c:ser>
        <c:marker val="1"/>
        <c:axId val="15815662"/>
        <c:axId val="36769935"/>
      </c:lineChart>
      <c:catAx>
        <c:axId val="158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69935"/>
        <c:crosses val="autoZero"/>
        <c:auto val="1"/>
        <c:lblOffset val="100"/>
        <c:noMultiLvlLbl val="0"/>
      </c:catAx>
      <c:valAx>
        <c:axId val="36769935"/>
        <c:scaling>
          <c:orientation val="minMax"/>
          <c:min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Densidad Salarial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8156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8</xdr:col>
      <xdr:colOff>381000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809625" y="2028825"/>
        <a:ext cx="8229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33</xdr:row>
      <xdr:rowOff>9525</xdr:rowOff>
    </xdr:from>
    <xdr:to>
      <xdr:col>6</xdr:col>
      <xdr:colOff>790575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342900" y="5981700"/>
        <a:ext cx="65722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10</xdr:row>
      <xdr:rowOff>9525</xdr:rowOff>
    </xdr:from>
    <xdr:to>
      <xdr:col>14</xdr:col>
      <xdr:colOff>161925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10725150" y="2181225"/>
        <a:ext cx="55054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33</xdr:row>
      <xdr:rowOff>19050</xdr:rowOff>
    </xdr:from>
    <xdr:to>
      <xdr:col>10</xdr:col>
      <xdr:colOff>561975</xdr:colOff>
      <xdr:row>53</xdr:row>
      <xdr:rowOff>104775</xdr:rowOff>
    </xdr:to>
    <xdr:graphicFrame>
      <xdr:nvGraphicFramePr>
        <xdr:cNvPr id="4" name="Chart 4"/>
        <xdr:cNvGraphicFramePr/>
      </xdr:nvGraphicFramePr>
      <xdr:xfrm>
        <a:off x="7010400" y="5991225"/>
        <a:ext cx="550545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47625</xdr:colOff>
      <xdr:row>34</xdr:row>
      <xdr:rowOff>0</xdr:rowOff>
    </xdr:from>
    <xdr:to>
      <xdr:col>16</xdr:col>
      <xdr:colOff>676275</xdr:colOff>
      <xdr:row>54</xdr:row>
      <xdr:rowOff>85725</xdr:rowOff>
    </xdr:to>
    <xdr:graphicFrame>
      <xdr:nvGraphicFramePr>
        <xdr:cNvPr id="5" name="Chart 5"/>
        <xdr:cNvGraphicFramePr/>
      </xdr:nvGraphicFramePr>
      <xdr:xfrm>
        <a:off x="12992100" y="6134100"/>
        <a:ext cx="55054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="85" zoomScaleNormal="85" workbookViewId="0" topLeftCell="F1">
      <selection activeCell="K4" sqref="K4"/>
    </sheetView>
  </sheetViews>
  <sheetFormatPr defaultColWidth="11.421875" defaultRowHeight="12.75" zeroHeight="1"/>
  <cols>
    <col min="2" max="2" width="21.28125" style="0" customWidth="1"/>
    <col min="3" max="3" width="15.00390625" style="0" bestFit="1" customWidth="1"/>
    <col min="4" max="4" width="12.8515625" style="0" bestFit="1" customWidth="1"/>
    <col min="5" max="5" width="12.8515625" style="0" customWidth="1"/>
    <col min="6" max="6" width="18.421875" style="0" customWidth="1"/>
    <col min="7" max="7" width="12.8515625" style="0" bestFit="1" customWidth="1"/>
    <col min="8" max="8" width="25.140625" style="0" bestFit="1" customWidth="1"/>
    <col min="9" max="9" width="30.8515625" style="0" bestFit="1" customWidth="1"/>
    <col min="10" max="10" width="18.57421875" style="0" bestFit="1" customWidth="1"/>
    <col min="11" max="11" width="14.8515625" style="0" bestFit="1" customWidth="1"/>
    <col min="12" max="12" width="18.140625" style="0" customWidth="1"/>
    <col min="13" max="13" width="17.28125" style="0" bestFit="1" customWidth="1"/>
    <col min="15" max="15" width="14.8515625" style="0" bestFit="1" customWidth="1"/>
    <col min="20" max="16384" width="0" style="0" hidden="1" customWidth="1"/>
  </cols>
  <sheetData>
    <row r="1" spans="1:13" ht="52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7" ht="12.75">
      <c r="A2" s="5">
        <v>2000</v>
      </c>
      <c r="B2" s="6">
        <f aca="true" t="shared" si="0" ref="B2:B7">+SUM(C2:D2)</f>
        <v>14193.311</v>
      </c>
      <c r="C2" s="7">
        <v>8197.96441370326</v>
      </c>
      <c r="D2" s="7">
        <v>5995.3465862967405</v>
      </c>
      <c r="E2" s="8">
        <v>42299.299</v>
      </c>
      <c r="F2" s="9">
        <f aca="true" t="shared" si="1" ref="F2:F7">+B2/E2</f>
        <v>0.3355448278232696</v>
      </c>
      <c r="G2" s="6">
        <v>265734.1353383459</v>
      </c>
      <c r="H2" s="10">
        <f aca="true" t="shared" si="2" ref="H2:H7">+G2/K2</f>
        <v>1.021661419985951</v>
      </c>
      <c r="I2" s="6">
        <f>50612659/42</f>
        <v>1205063.3095238095</v>
      </c>
      <c r="J2" s="6">
        <v>687369298156.3094</v>
      </c>
      <c r="K2" s="6">
        <f>8670*30</f>
        <v>260100</v>
      </c>
      <c r="L2" s="10">
        <f aca="true" t="shared" si="3" ref="L2:L7">+B2/C2</f>
        <v>1.7313213724464642</v>
      </c>
      <c r="M2" s="11">
        <f aca="true" t="shared" si="4" ref="M2:M7">+(J2/I2)/K2</f>
        <v>2.1930064764161865</v>
      </c>
      <c r="N2" s="12"/>
      <c r="O2" s="13"/>
      <c r="P2" s="14"/>
      <c r="Q2" s="14"/>
    </row>
    <row r="3" spans="1:13" ht="12.75">
      <c r="A3" s="5">
        <v>2001</v>
      </c>
      <c r="B3" s="6">
        <f t="shared" si="0"/>
        <v>13335.932</v>
      </c>
      <c r="C3" s="7">
        <v>8027.473245865073</v>
      </c>
      <c r="D3" s="7">
        <v>5308.4587541349265</v>
      </c>
      <c r="E3" s="8">
        <v>43035.392</v>
      </c>
      <c r="F3" s="9">
        <f t="shared" si="1"/>
        <v>0.3098828982433807</v>
      </c>
      <c r="G3" s="6">
        <v>289120.6015037594</v>
      </c>
      <c r="H3" s="10">
        <f t="shared" si="2"/>
        <v>1.0109111940690887</v>
      </c>
      <c r="I3" s="6">
        <f>72734813/40</f>
        <v>1818370.325</v>
      </c>
      <c r="J3" s="15">
        <v>993139244590.325</v>
      </c>
      <c r="K3" s="6">
        <v>286000</v>
      </c>
      <c r="L3" s="10">
        <f t="shared" si="3"/>
        <v>1.6612863838405563</v>
      </c>
      <c r="M3" s="11">
        <f t="shared" si="4"/>
        <v>1.9096851689024963</v>
      </c>
    </row>
    <row r="4" spans="1:13" ht="12.75">
      <c r="A4" s="5">
        <v>2002</v>
      </c>
      <c r="B4" s="6">
        <f t="shared" si="0"/>
        <v>13165.467</v>
      </c>
      <c r="C4" s="7">
        <v>7401.591</v>
      </c>
      <c r="D4" s="7">
        <v>5763.876</v>
      </c>
      <c r="E4" s="8">
        <v>43775.838</v>
      </c>
      <c r="F4" s="9">
        <f t="shared" si="1"/>
        <v>0.30074734377443557</v>
      </c>
      <c r="G4" s="6">
        <v>300684</v>
      </c>
      <c r="H4" s="10">
        <f t="shared" si="2"/>
        <v>0.9730873786407767</v>
      </c>
      <c r="I4" s="6">
        <f>70777380/38</f>
        <v>1862562.6315789474</v>
      </c>
      <c r="J4" s="15">
        <v>1162390065185.1316</v>
      </c>
      <c r="K4" s="6">
        <f>10300*30</f>
        <v>309000</v>
      </c>
      <c r="L4" s="10">
        <f t="shared" si="3"/>
        <v>1.7787347341943103</v>
      </c>
      <c r="M4" s="11">
        <f t="shared" si="4"/>
        <v>2.019679812346085</v>
      </c>
    </row>
    <row r="5" spans="1:13" ht="12.75">
      <c r="A5" s="5">
        <v>2003</v>
      </c>
      <c r="B5" s="6">
        <f t="shared" si="0"/>
        <v>13805.201000000001</v>
      </c>
      <c r="C5" s="7">
        <v>7971.508</v>
      </c>
      <c r="D5" s="7">
        <v>5833.693</v>
      </c>
      <c r="E5" s="8">
        <v>44531.434</v>
      </c>
      <c r="F5" s="9">
        <f t="shared" si="1"/>
        <v>0.3100102502874711</v>
      </c>
      <c r="G5" s="6">
        <v>323315</v>
      </c>
      <c r="H5" s="10">
        <f t="shared" si="2"/>
        <v>0.9738403614457831</v>
      </c>
      <c r="I5" s="6">
        <f>76428612/39</f>
        <v>1959708</v>
      </c>
      <c r="J5" s="15">
        <v>1247985551441.8975</v>
      </c>
      <c r="K5" s="6">
        <v>332000</v>
      </c>
      <c r="L5" s="10">
        <f t="shared" si="3"/>
        <v>1.7318179947884391</v>
      </c>
      <c r="M5" s="11">
        <f t="shared" si="4"/>
        <v>1.9181391435994508</v>
      </c>
    </row>
    <row r="6" spans="1:13" ht="12.75">
      <c r="A6" s="5">
        <v>2004</v>
      </c>
      <c r="B6" s="6">
        <f t="shared" si="0"/>
        <v>14827.25</v>
      </c>
      <c r="C6" s="7">
        <v>8032.282</v>
      </c>
      <c r="D6" s="7">
        <v>6794.968</v>
      </c>
      <c r="E6" s="8">
        <v>45294.953</v>
      </c>
      <c r="F6" s="9">
        <f t="shared" si="1"/>
        <v>0.3273488328821094</v>
      </c>
      <c r="G6" s="6">
        <v>346271.44</v>
      </c>
      <c r="H6" s="10">
        <f t="shared" si="2"/>
        <v>0.9672386592178771</v>
      </c>
      <c r="I6" s="6">
        <f>73192636/32</f>
        <v>2287269.875</v>
      </c>
      <c r="J6" s="15">
        <v>1561509149444.8752</v>
      </c>
      <c r="K6" s="6">
        <v>358000</v>
      </c>
      <c r="L6" s="10">
        <f t="shared" si="3"/>
        <v>1.8459573506009874</v>
      </c>
      <c r="M6" s="11">
        <f t="shared" si="4"/>
        <v>1.906971034926086</v>
      </c>
    </row>
    <row r="7" spans="1:13" ht="13.5" thickBot="1">
      <c r="A7" s="16">
        <v>2005</v>
      </c>
      <c r="B7" s="17">
        <f t="shared" si="0"/>
        <v>15533.582000000002</v>
      </c>
      <c r="C7" s="18">
        <v>8235.013</v>
      </c>
      <c r="D7" s="18">
        <v>7298.569</v>
      </c>
      <c r="E7" s="19">
        <v>46045.109</v>
      </c>
      <c r="F7" s="20">
        <f t="shared" si="1"/>
        <v>0.3373557439075669</v>
      </c>
      <c r="G7" s="17">
        <v>365673.6</v>
      </c>
      <c r="H7" s="21">
        <f t="shared" si="2"/>
        <v>0.9585153342070772</v>
      </c>
      <c r="I7" s="17">
        <f>73010252/23</f>
        <v>3174358.782608696</v>
      </c>
      <c r="J7" s="22">
        <v>2357096791741.223</v>
      </c>
      <c r="K7" s="17">
        <v>381500</v>
      </c>
      <c r="L7" s="21">
        <f t="shared" si="3"/>
        <v>1.8862850611164792</v>
      </c>
      <c r="M7" s="23">
        <f t="shared" si="4"/>
        <v>1.9463765476137973</v>
      </c>
    </row>
    <row r="8" ht="12.75"/>
    <row r="9" spans="2:12" ht="15.75">
      <c r="B9" s="24" t="s">
        <v>13</v>
      </c>
      <c r="C9" s="24"/>
      <c r="D9" s="24"/>
      <c r="E9" s="24"/>
      <c r="F9" s="24"/>
      <c r="G9" s="24"/>
      <c r="H9" s="13"/>
      <c r="I9" s="13"/>
      <c r="J9" s="13"/>
      <c r="K9" s="25" t="s">
        <v>7</v>
      </c>
      <c r="L9" s="13"/>
    </row>
    <row r="10" spans="10:11" ht="12.75">
      <c r="J10" s="26"/>
      <c r="K10" s="12"/>
    </row>
    <row r="11" ht="12.75"/>
    <row r="12" ht="12.75"/>
    <row r="13" spans="4:6" ht="12.75">
      <c r="D13" s="12"/>
      <c r="E13" s="12"/>
      <c r="F13" s="12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5.75">
      <c r="C32" s="27" t="s">
        <v>5</v>
      </c>
    </row>
    <row r="33" spans="9:13" ht="15.75">
      <c r="I33" s="27" t="s">
        <v>11</v>
      </c>
      <c r="M33" s="27" t="s">
        <v>12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1">
    <mergeCell ref="B9:G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2008-06-17T15:34:21Z</dcterms:created>
  <dcterms:modified xsi:type="dcterms:W3CDTF">2008-06-17T15:34:42Z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