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egimen contributivo" sheetId="1" r:id="rId1"/>
  </sheets>
  <externalReferences>
    <externalReference r:id="rId4"/>
    <externalReference r:id="rId5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<sst xmlns="http://schemas.openxmlformats.org/spreadsheetml/2006/main" count="92" uniqueCount="89">
  <si>
    <t>Cuadro No 3</t>
  </si>
  <si>
    <t>Cuenta Intermedia de la Salud - CIS</t>
  </si>
  <si>
    <t>Sistema Contributivo</t>
  </si>
  <si>
    <t>Ingresos y Gastos de Empresas Promotoras de salud - EPS, Entidades Adaptadas al Sistema - EAS y FOSYGA, total y total consolidado</t>
  </si>
  <si>
    <t>Año 2005</t>
  </si>
  <si>
    <t>Millones de pesos</t>
  </si>
  <si>
    <t>Conceptos</t>
  </si>
  <si>
    <t>Sistema Contributivo no consolidado</t>
  </si>
  <si>
    <t>Total Sistema Consolidado</t>
  </si>
  <si>
    <t>EPS Privadas</t>
  </si>
  <si>
    <t xml:space="preserve">EPS Públicas (2)  </t>
  </si>
  <si>
    <t>EAS</t>
  </si>
  <si>
    <t>Total EOC</t>
  </si>
  <si>
    <t>FOSYGA compensación</t>
  </si>
  <si>
    <t>TOTAL</t>
  </si>
  <si>
    <t>A</t>
  </si>
  <si>
    <t>B</t>
  </si>
  <si>
    <t>C</t>
  </si>
  <si>
    <t>D</t>
  </si>
  <si>
    <t>E</t>
  </si>
  <si>
    <t>F</t>
  </si>
  <si>
    <t>G</t>
  </si>
  <si>
    <t>INGRESOS</t>
  </si>
  <si>
    <t>3.1</t>
  </si>
  <si>
    <t>Cotizaciones sociales de salud</t>
  </si>
  <si>
    <t>3.1.1</t>
  </si>
  <si>
    <t>Cotización patronal de salud</t>
  </si>
  <si>
    <t>3.1.2</t>
  </si>
  <si>
    <t xml:space="preserve"> Cotización empleados de salud</t>
  </si>
  <si>
    <t>3.1.3</t>
  </si>
  <si>
    <t>Cotización independientes de salud</t>
  </si>
  <si>
    <t>3.1.4</t>
  </si>
  <si>
    <t>Cotizacion salud Regimen de Excepcion</t>
  </si>
  <si>
    <t>3.2</t>
  </si>
  <si>
    <t>Ingresos por UPC contributivo (1)</t>
  </si>
  <si>
    <t>3.3</t>
  </si>
  <si>
    <t>Pagos suplementarios hogares: cuotas moderadoras, copagos, etc.</t>
  </si>
  <si>
    <t>3.4</t>
  </si>
  <si>
    <t>Transferencias de las Administraciones Públicas</t>
  </si>
  <si>
    <t>3.5</t>
  </si>
  <si>
    <t>Transferencias corrientes diversas</t>
  </si>
  <si>
    <t>3.6</t>
  </si>
  <si>
    <t>Primas brutas de planes complementarios</t>
  </si>
  <si>
    <t>3.7</t>
  </si>
  <si>
    <t>Otras ventas de servicios</t>
  </si>
  <si>
    <t>3.8</t>
  </si>
  <si>
    <t>Ingresos no operacionales</t>
  </si>
  <si>
    <t>Total ingresos</t>
  </si>
  <si>
    <t xml:space="preserve"> </t>
  </si>
  <si>
    <t>GASTOS</t>
  </si>
  <si>
    <t>3.9</t>
  </si>
  <si>
    <t>Transferencia interna a Solidaridad</t>
  </si>
  <si>
    <t>3.10</t>
  </si>
  <si>
    <t>Transferencia interna a Promoción</t>
  </si>
  <si>
    <t>3.11</t>
  </si>
  <si>
    <t>Prestaciones sociales en dinero</t>
  </si>
  <si>
    <t>3.12</t>
  </si>
  <si>
    <t>Giro de UPC al Régimen Contributivo</t>
  </si>
  <si>
    <t>3.13</t>
  </si>
  <si>
    <t>Prestaciones sociales en especie</t>
  </si>
  <si>
    <t>3.14</t>
  </si>
  <si>
    <t>POS del sistema contributivo (neto)</t>
  </si>
  <si>
    <t>3.14.1</t>
  </si>
  <si>
    <t xml:space="preserve">POS del sistema contributivo </t>
  </si>
  <si>
    <t>3.14.2</t>
  </si>
  <si>
    <t>menos recobros</t>
  </si>
  <si>
    <t>3.15</t>
  </si>
  <si>
    <t>Acciones de Promoción y Prevención</t>
  </si>
  <si>
    <t>3.16</t>
  </si>
  <si>
    <t>Indemnizaciones de planes complementarios</t>
  </si>
  <si>
    <t>3.17</t>
  </si>
  <si>
    <t>Gastos y costos de administración</t>
  </si>
  <si>
    <t>3.17.1</t>
  </si>
  <si>
    <t>Consumo intermedio</t>
  </si>
  <si>
    <t>3.17.2</t>
  </si>
  <si>
    <t>Remuneración a los empleados</t>
  </si>
  <si>
    <t>3.17.3</t>
  </si>
  <si>
    <t>Impuestos y otros</t>
  </si>
  <si>
    <t>3.18</t>
  </si>
  <si>
    <t>Transferencia interinstitucional</t>
  </si>
  <si>
    <t>3.19</t>
  </si>
  <si>
    <t>Gastos no operacionales</t>
  </si>
  <si>
    <t>Total gastos</t>
  </si>
  <si>
    <t>Diferencia entre ingresos y gastos</t>
  </si>
  <si>
    <t xml:space="preserve">             EPS privadas: Spersalud</t>
  </si>
  <si>
    <t xml:space="preserve">       EPS privadas: Supersalud</t>
  </si>
  <si>
    <t xml:space="preserve">              Cálculos : DANE - Dirección Síntesis y Cuentas Nacionales</t>
  </si>
  <si>
    <t>(1) Incluye el giro para promoción y prevención al régimen contributivo: el único valor que queda después de consolidación.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</si>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</sst>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5" fontId="3" fillId="0" borderId="1" xfId="18" applyNumberFormat="1" applyFont="1" applyFill="1" applyBorder="1" applyAlignment="1">
      <alignment horizontal="center" vertical="center"/>
    </xf>
    <xf numFmtId="165" fontId="3" fillId="0" borderId="2" xfId="18" applyNumberFormat="1" applyFont="1" applyFill="1" applyBorder="1" applyAlignment="1">
      <alignment horizontal="center" vertical="center"/>
    </xf>
    <xf numFmtId="165" fontId="3" fillId="0" borderId="3" xfId="18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 horizontal="center" vertical="center"/>
    </xf>
    <xf numFmtId="165" fontId="3" fillId="0" borderId="5" xfId="18" applyNumberFormat="1" applyFont="1" applyFill="1" applyBorder="1" applyAlignment="1">
      <alignment horizontal="center" vertical="center"/>
    </xf>
    <xf numFmtId="165" fontId="3" fillId="0" borderId="4" xfId="18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65" fontId="3" fillId="2" borderId="0" xfId="18" applyNumberFormat="1" applyFont="1" applyFill="1" applyBorder="1" applyAlignment="1">
      <alignment horizontal="center" vertical="center"/>
    </xf>
    <xf numFmtId="165" fontId="3" fillId="2" borderId="5" xfId="18" applyNumberFormat="1" applyFont="1" applyFill="1" applyBorder="1" applyAlignment="1">
      <alignment horizontal="center" vertical="center"/>
    </xf>
    <xf numFmtId="165" fontId="3" fillId="2" borderId="7" xfId="18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5" fontId="4" fillId="0" borderId="0" xfId="18" applyNumberFormat="1" applyFont="1" applyFill="1" applyBorder="1" applyAlignment="1">
      <alignment/>
    </xf>
    <xf numFmtId="165" fontId="5" fillId="0" borderId="5" xfId="18" applyNumberFormat="1" applyFont="1" applyFill="1" applyBorder="1" applyAlignment="1">
      <alignment/>
    </xf>
    <xf numFmtId="165" fontId="0" fillId="0" borderId="7" xfId="18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5" fontId="0" fillId="2" borderId="7" xfId="18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65" fontId="4" fillId="2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165" fontId="0" fillId="0" borderId="5" xfId="18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 horizontal="left"/>
    </xf>
    <xf numFmtId="165" fontId="0" fillId="0" borderId="0" xfId="0" applyNumberFormat="1" applyFont="1" applyFill="1" applyAlignment="1">
      <alignment/>
    </xf>
    <xf numFmtId="165" fontId="0" fillId="2" borderId="0" xfId="18" applyNumberFormat="1" applyFont="1" applyFill="1" applyBorder="1" applyAlignment="1">
      <alignment/>
    </xf>
    <xf numFmtId="165" fontId="0" fillId="2" borderId="5" xfId="18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/>
    </xf>
    <xf numFmtId="165" fontId="5" fillId="0" borderId="5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65" fontId="4" fillId="2" borderId="0" xfId="18" applyNumberFormat="1" applyFont="1" applyFill="1" applyBorder="1" applyAlignment="1">
      <alignment horizontal="right"/>
    </xf>
    <xf numFmtId="165" fontId="4" fillId="2" borderId="5" xfId="18" applyNumberFormat="1" applyFont="1" applyFill="1" applyBorder="1" applyAlignment="1">
      <alignment horizontal="right"/>
    </xf>
    <xf numFmtId="165" fontId="3" fillId="2" borderId="7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/>
    </xf>
    <xf numFmtId="165" fontId="0" fillId="0" borderId="5" xfId="18" applyNumberFormat="1" applyFont="1" applyFill="1" applyBorder="1" applyAlignment="1">
      <alignment/>
    </xf>
    <xf numFmtId="165" fontId="4" fillId="2" borderId="5" xfId="18" applyNumberFormat="1" applyFont="1" applyFill="1" applyBorder="1" applyAlignment="1">
      <alignment/>
    </xf>
    <xf numFmtId="165" fontId="3" fillId="2" borderId="7" xfId="18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3" fillId="0" borderId="7" xfId="18" applyNumberFormat="1" applyFont="1" applyFill="1" applyBorder="1" applyAlignment="1">
      <alignment/>
    </xf>
    <xf numFmtId="165" fontId="3" fillId="0" borderId="7" xfId="18" applyNumberFormat="1" applyFont="1" applyFill="1" applyBorder="1" applyAlignment="1">
      <alignment horizontal="right"/>
    </xf>
    <xf numFmtId="165" fontId="0" fillId="2" borderId="7" xfId="18" applyNumberFormat="1" applyFont="1" applyFill="1" applyBorder="1" applyAlignment="1">
      <alignment/>
    </xf>
    <xf numFmtId="165" fontId="0" fillId="0" borderId="7" xfId="18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5" fontId="5" fillId="2" borderId="0" xfId="18" applyNumberFormat="1" applyFont="1" applyFill="1" applyBorder="1" applyAlignment="1">
      <alignment/>
    </xf>
    <xf numFmtId="165" fontId="5" fillId="2" borderId="5" xfId="18" applyNumberFormat="1" applyFont="1" applyFill="1" applyBorder="1" applyAlignment="1">
      <alignment/>
    </xf>
    <xf numFmtId="165" fontId="0" fillId="2" borderId="7" xfId="18" applyNumberFormat="1" applyFont="1" applyFill="1" applyBorder="1" applyAlignment="1">
      <alignment horizontal="right"/>
    </xf>
    <xf numFmtId="165" fontId="0" fillId="0" borderId="7" xfId="1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65" fontId="5" fillId="2" borderId="5" xfId="18" applyNumberFormat="1" applyFont="1" applyFill="1" applyBorder="1" applyAlignment="1">
      <alignment horizontal="right"/>
    </xf>
    <xf numFmtId="165" fontId="5" fillId="0" borderId="5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 horizontal="right"/>
    </xf>
    <xf numFmtId="165" fontId="3" fillId="2" borderId="5" xfId="18" applyNumberFormat="1" applyFont="1" applyFill="1" applyBorder="1" applyAlignment="1">
      <alignment horizontal="right"/>
    </xf>
    <xf numFmtId="165" fontId="3" fillId="2" borderId="6" xfId="18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65" fontId="3" fillId="0" borderId="7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65" fontId="3" fillId="0" borderId="7" xfId="1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65" fontId="3" fillId="0" borderId="6" xfId="18" applyNumberFormat="1" applyFont="1" applyFill="1" applyBorder="1" applyAlignment="1">
      <alignment vertical="center"/>
    </xf>
    <xf numFmtId="165" fontId="3" fillId="0" borderId="0" xfId="18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4</xdr:col>
      <xdr:colOff>733425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5\Cuadros%20de%20salida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regimen contributivo"/>
      <sheetName val="ARS"/>
      <sheetName val="Ente Territorial"/>
      <sheetName val="Régimen subsidiado"/>
      <sheetName val="EAS - RE"/>
      <sheetName val="Riesgo profesional"/>
      <sheetName val="seguros priv salud"/>
      <sheetName val=" Cuentas no consol"/>
      <sheetName val=" Cuentas consol "/>
      <sheetName val="financiacion"/>
      <sheetName val="IPS"/>
    </sheetNames>
    <sheetDataSet>
      <sheetData sheetId="0">
        <row r="16">
          <cell r="D16">
            <v>4045210.019462506</v>
          </cell>
          <cell r="E16">
            <v>1368236.0284152934</v>
          </cell>
          <cell r="F16">
            <v>51354.36272979471</v>
          </cell>
        </row>
        <row r="17">
          <cell r="D17">
            <v>208295.24179875845</v>
          </cell>
          <cell r="E17">
            <v>40196.88807593542</v>
          </cell>
          <cell r="F17">
            <v>2179.8567753976563</v>
          </cell>
        </row>
        <row r="18">
          <cell r="E18">
            <v>140822</v>
          </cell>
          <cell r="F18">
            <v>291930.5273479596</v>
          </cell>
        </row>
        <row r="19">
          <cell r="D19">
            <v>3703.609</v>
          </cell>
          <cell r="F19">
            <v>0</v>
          </cell>
        </row>
        <row r="20">
          <cell r="D20">
            <v>18928.61599162378</v>
          </cell>
          <cell r="E20">
            <v>71142</v>
          </cell>
          <cell r="F20">
            <v>1226.1470000000002</v>
          </cell>
        </row>
        <row r="21">
          <cell r="D21">
            <v>72618.36864715756</v>
          </cell>
          <cell r="E21">
            <v>18934.809783613116</v>
          </cell>
          <cell r="F21">
            <v>3714.7470000000003</v>
          </cell>
        </row>
        <row r="26">
          <cell r="D26">
            <v>2887420.2330705053</v>
          </cell>
          <cell r="E26">
            <v>1151358.3754689205</v>
          </cell>
          <cell r="F26">
            <v>103709.59458300001</v>
          </cell>
        </row>
        <row r="27">
          <cell r="D27">
            <v>-16074.13267873261</v>
          </cell>
          <cell r="E27">
            <v>-2401</v>
          </cell>
          <cell r="F27">
            <v>-9.846</v>
          </cell>
        </row>
        <row r="28">
          <cell r="D28">
            <v>231379.59863151232</v>
          </cell>
          <cell r="E28">
            <v>96711.33073431165</v>
          </cell>
          <cell r="F28">
            <v>6866.044560214956</v>
          </cell>
        </row>
        <row r="29">
          <cell r="D29">
            <v>3703.609</v>
          </cell>
        </row>
        <row r="31">
          <cell r="D31">
            <v>504408.36270829313</v>
          </cell>
          <cell r="E31">
            <v>350062.2758383448</v>
          </cell>
          <cell r="F31">
            <v>8251.957</v>
          </cell>
        </row>
        <row r="32">
          <cell r="D32">
            <v>262926.91268530383</v>
          </cell>
          <cell r="E32">
            <v>133127.24419586518</v>
          </cell>
          <cell r="F32">
            <v>5479.365</v>
          </cell>
        </row>
        <row r="33">
          <cell r="D33">
            <v>373.8703735944502</v>
          </cell>
          <cell r="E33">
            <v>104.99670672744523</v>
          </cell>
        </row>
        <row r="34">
          <cell r="E34">
            <v>363417</v>
          </cell>
        </row>
        <row r="35">
          <cell r="D35">
            <v>53911.122453908</v>
          </cell>
          <cell r="E35">
            <v>4821.33748705624</v>
          </cell>
          <cell r="F35">
            <v>5951.659047999999</v>
          </cell>
        </row>
      </sheetData>
      <sheetData sheetId="1">
        <row r="17">
          <cell r="D17">
            <v>4195963.4694454335</v>
          </cell>
        </row>
        <row r="18">
          <cell r="D18">
            <v>2097981.7347227167</v>
          </cell>
        </row>
        <row r="19">
          <cell r="D19">
            <v>234704.04693116306</v>
          </cell>
        </row>
        <row r="20">
          <cell r="D20">
            <v>108328.53554888</v>
          </cell>
        </row>
        <row r="22">
          <cell r="D22">
            <v>856.406125</v>
          </cell>
        </row>
        <row r="31">
          <cell r="D31">
            <v>694174.8993312197</v>
          </cell>
        </row>
        <row r="37">
          <cell r="D37">
            <v>544054.1042582762</v>
          </cell>
        </row>
        <row r="38">
          <cell r="D38">
            <v>217621.64170331048</v>
          </cell>
        </row>
        <row r="41">
          <cell r="D41">
            <v>157913.36371010836</v>
          </cell>
        </row>
        <row r="43">
          <cell r="D43">
            <v>5216020.651219023</v>
          </cell>
        </row>
        <row r="47">
          <cell r="D47">
            <v>141898.74801123998</v>
          </cell>
        </row>
        <row r="49">
          <cell r="D49">
            <v>10012.07497268</v>
          </cell>
        </row>
        <row r="50">
          <cell r="D50">
            <v>585531.0633280799</v>
          </cell>
        </row>
        <row r="52">
          <cell r="D52">
            <v>6873051.647202718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69"/>
  <sheetViews>
    <sheetView showGridLines="0" tabSelected="1" zoomScale="85" zoomScaleNormal="85" workbookViewId="0" topLeftCell="A7">
      <selection activeCell="A60" sqref="A60:IV65536"/>
    </sheetView>
  </sheetViews>
  <sheetFormatPr defaultColWidth="11.421875" defaultRowHeight="12.75" zeroHeight="1"/>
  <cols>
    <col min="1" max="1" width="3.421875" style="1" customWidth="1"/>
    <col min="2" max="2" width="6.7109375" style="1" customWidth="1"/>
    <col min="3" max="3" width="7.57421875" style="2" customWidth="1"/>
    <col min="4" max="4" width="54.00390625" style="2" customWidth="1"/>
    <col min="5" max="6" width="13.140625" style="2" customWidth="1"/>
    <col min="7" max="7" width="12.00390625" style="2" bestFit="1" customWidth="1"/>
    <col min="8" max="8" width="13.421875" style="2" bestFit="1" customWidth="1"/>
    <col min="9" max="9" width="16.8515625" style="1" customWidth="1"/>
    <col min="10" max="10" width="14.7109375" style="1" bestFit="1" customWidth="1"/>
    <col min="11" max="11" width="17.140625" style="1" customWidth="1"/>
    <col min="12" max="12" width="12.7109375" style="1" bestFit="1" customWidth="1"/>
    <col min="13" max="13" width="6.28125" style="1" hidden="1" customWidth="1"/>
    <col min="14" max="16384" width="0" style="1" hidden="1" customWidth="1"/>
  </cols>
  <sheetData>
    <row r="1" ht="12.75"/>
    <row r="2" ht="12.75"/>
    <row r="3" ht="12.75"/>
    <row r="4" ht="12.75"/>
    <row r="5" ht="12.75"/>
    <row r="6" spans="2:7" ht="12.75">
      <c r="B6" s="3" t="s">
        <v>0</v>
      </c>
      <c r="C6" s="3"/>
      <c r="D6" s="3"/>
      <c r="E6" s="3"/>
      <c r="F6" s="3"/>
      <c r="G6" s="3"/>
    </row>
    <row r="7" spans="2:7" ht="12.75">
      <c r="B7" s="3" t="s">
        <v>1</v>
      </c>
      <c r="C7" s="3"/>
      <c r="E7" s="3"/>
      <c r="F7" s="3"/>
      <c r="G7" s="3"/>
    </row>
    <row r="8" spans="2:7" ht="12.75">
      <c r="B8" s="3" t="s">
        <v>2</v>
      </c>
      <c r="C8" s="3"/>
      <c r="E8" s="3"/>
      <c r="F8" s="3"/>
      <c r="G8" s="3"/>
    </row>
    <row r="9" spans="2:7" ht="12.75">
      <c r="B9" s="3" t="s">
        <v>3</v>
      </c>
      <c r="C9" s="3"/>
      <c r="E9" s="3"/>
      <c r="F9" s="3"/>
      <c r="G9" s="3"/>
    </row>
    <row r="10" ht="12.75">
      <c r="B10" s="4" t="s">
        <v>4</v>
      </c>
    </row>
    <row r="11" spans="4:7" ht="12.75">
      <c r="D11" s="3"/>
      <c r="G11" s="5"/>
    </row>
    <row r="12" spans="4:7" ht="12.75">
      <c r="D12" s="3"/>
      <c r="G12" s="5"/>
    </row>
    <row r="13" spans="3:11" ht="12.75">
      <c r="C13" s="3"/>
      <c r="D13" s="3"/>
      <c r="G13" s="5"/>
      <c r="K13" s="6" t="s">
        <v>5</v>
      </c>
    </row>
    <row r="14" spans="1:11" ht="25.5" customHeight="1">
      <c r="A14" s="7"/>
      <c r="B14" s="7"/>
      <c r="C14" s="8" t="s">
        <v>6</v>
      </c>
      <c r="D14" s="9"/>
      <c r="E14" s="10" t="s">
        <v>7</v>
      </c>
      <c r="F14" s="10"/>
      <c r="G14" s="10"/>
      <c r="H14" s="10"/>
      <c r="I14" s="10"/>
      <c r="J14" s="10"/>
      <c r="K14" s="11" t="s">
        <v>8</v>
      </c>
    </row>
    <row r="15" spans="2:11" ht="25.5">
      <c r="B15" s="12"/>
      <c r="C15" s="13"/>
      <c r="D15" s="14"/>
      <c r="E15" s="15" t="s">
        <v>9</v>
      </c>
      <c r="F15" s="15" t="s">
        <v>10</v>
      </c>
      <c r="G15" s="15" t="s">
        <v>11</v>
      </c>
      <c r="H15" s="15" t="s">
        <v>12</v>
      </c>
      <c r="I15" s="15" t="s">
        <v>13</v>
      </c>
      <c r="J15" s="15" t="s">
        <v>14</v>
      </c>
      <c r="K15" s="16"/>
    </row>
    <row r="16" spans="2:12" s="17" customFormat="1" ht="12.75">
      <c r="B16" s="18"/>
      <c r="C16" s="19"/>
      <c r="D16" s="20"/>
      <c r="E16" s="21" t="s">
        <v>15</v>
      </c>
      <c r="F16" s="21" t="s">
        <v>16</v>
      </c>
      <c r="G16" s="21" t="s">
        <v>17</v>
      </c>
      <c r="H16" s="21" t="s">
        <v>18</v>
      </c>
      <c r="I16" s="21" t="s">
        <v>19</v>
      </c>
      <c r="J16" s="22" t="s">
        <v>20</v>
      </c>
      <c r="K16" s="22" t="s">
        <v>21</v>
      </c>
      <c r="L16" s="1"/>
    </row>
    <row r="17" spans="2:15" ht="12.75">
      <c r="B17" s="12"/>
      <c r="C17" s="23" t="s">
        <v>22</v>
      </c>
      <c r="D17" s="24"/>
      <c r="E17" s="25"/>
      <c r="F17" s="25"/>
      <c r="G17" s="25"/>
      <c r="H17" s="25"/>
      <c r="I17" s="26"/>
      <c r="J17" s="26"/>
      <c r="K17" s="26"/>
      <c r="M17" s="23"/>
      <c r="N17" s="12"/>
      <c r="O17" s="12"/>
    </row>
    <row r="18" spans="2:15" s="17" customFormat="1" ht="12.75">
      <c r="B18" s="18" t="s">
        <v>23</v>
      </c>
      <c r="C18" s="18" t="s">
        <v>24</v>
      </c>
      <c r="D18" s="27"/>
      <c r="E18" s="28"/>
      <c r="F18" s="28"/>
      <c r="G18" s="28"/>
      <c r="H18" s="28">
        <f>+SUM(E18:G18)</f>
        <v>0</v>
      </c>
      <c r="I18" s="29">
        <f>+SUM(I19:I22)</f>
        <v>6636977.786648193</v>
      </c>
      <c r="J18" s="30">
        <f aca="true" t="shared" si="0" ref="J18:J30">+I18+H18</f>
        <v>6636977.786648193</v>
      </c>
      <c r="K18" s="30">
        <f>+J18</f>
        <v>6636977.786648193</v>
      </c>
      <c r="L18" s="1"/>
      <c r="M18" s="31"/>
      <c r="N18" s="18"/>
      <c r="O18" s="18"/>
    </row>
    <row r="19" spans="2:15" ht="12.75">
      <c r="B19" s="12"/>
      <c r="C19" s="32" t="s">
        <v>25</v>
      </c>
      <c r="D19" s="33" t="s">
        <v>26</v>
      </c>
      <c r="E19" s="25"/>
      <c r="F19" s="25"/>
      <c r="G19" s="25"/>
      <c r="H19" s="25"/>
      <c r="I19" s="34">
        <f>'[2]FOSYGA'!D17</f>
        <v>4195963.4694454335</v>
      </c>
      <c r="J19" s="35">
        <f t="shared" si="0"/>
        <v>4195963.4694454335</v>
      </c>
      <c r="K19" s="35">
        <f>+J19</f>
        <v>4195963.4694454335</v>
      </c>
      <c r="M19" s="23"/>
      <c r="N19" s="12"/>
      <c r="O19" s="12"/>
    </row>
    <row r="20" spans="2:15" s="17" customFormat="1" ht="12.75">
      <c r="B20" s="18"/>
      <c r="C20" s="36" t="s">
        <v>27</v>
      </c>
      <c r="D20" s="27" t="s">
        <v>28</v>
      </c>
      <c r="E20" s="28"/>
      <c r="F20" s="28"/>
      <c r="G20" s="28"/>
      <c r="H20" s="28"/>
      <c r="I20" s="29">
        <f>'[2]FOSYGA'!D18</f>
        <v>2097981.7347227167</v>
      </c>
      <c r="J20" s="30">
        <f t="shared" si="0"/>
        <v>2097981.7347227167</v>
      </c>
      <c r="K20" s="30">
        <f>+J20</f>
        <v>2097981.7347227167</v>
      </c>
      <c r="L20" s="1"/>
      <c r="M20" s="31"/>
      <c r="N20" s="18"/>
      <c r="O20" s="18"/>
    </row>
    <row r="21" spans="2:15" ht="12.75">
      <c r="B21" s="12"/>
      <c r="C21" s="32" t="s">
        <v>29</v>
      </c>
      <c r="D21" s="33" t="s">
        <v>30</v>
      </c>
      <c r="E21" s="25"/>
      <c r="F21" s="25"/>
      <c r="G21" s="25"/>
      <c r="H21" s="25"/>
      <c r="I21" s="34">
        <f>'[2]FOSYGA'!D19</f>
        <v>234704.04693116306</v>
      </c>
      <c r="J21" s="35">
        <f t="shared" si="0"/>
        <v>234704.04693116306</v>
      </c>
      <c r="K21" s="35">
        <f>+J21</f>
        <v>234704.04693116306</v>
      </c>
      <c r="M21" s="23"/>
      <c r="N21" s="12"/>
      <c r="O21" s="12"/>
    </row>
    <row r="22" spans="2:15" s="17" customFormat="1" ht="12.75">
      <c r="B22" s="18"/>
      <c r="C22" s="36" t="s">
        <v>31</v>
      </c>
      <c r="D22" s="37" t="s">
        <v>32</v>
      </c>
      <c r="E22" s="28"/>
      <c r="F22" s="28"/>
      <c r="G22" s="28"/>
      <c r="H22" s="28"/>
      <c r="I22" s="29">
        <f>+'[2]FOSYGA'!D20</f>
        <v>108328.53554888</v>
      </c>
      <c r="J22" s="30">
        <f t="shared" si="0"/>
        <v>108328.53554888</v>
      </c>
      <c r="K22" s="30">
        <f>+J22</f>
        <v>108328.53554888</v>
      </c>
      <c r="L22" s="1"/>
      <c r="M22" s="31"/>
      <c r="N22" s="18"/>
      <c r="O22" s="18"/>
    </row>
    <row r="23" spans="2:15" ht="12.75">
      <c r="B23" s="12" t="s">
        <v>33</v>
      </c>
      <c r="C23" s="2" t="s">
        <v>34</v>
      </c>
      <c r="D23" s="33"/>
      <c r="E23" s="25">
        <f>+'[2]EPS'!D16</f>
        <v>4045210.019462506</v>
      </c>
      <c r="F23" s="25">
        <f>+'[2]EPS'!E16</f>
        <v>1368236.0284152934</v>
      </c>
      <c r="G23" s="25">
        <f>+'[2]EPS'!F16</f>
        <v>51354.36272979471</v>
      </c>
      <c r="H23" s="25">
        <f aca="true" t="shared" si="1" ref="H23:H29">+SUM(E23:G23)</f>
        <v>5464800.410607594</v>
      </c>
      <c r="I23" s="26"/>
      <c r="J23" s="35">
        <f t="shared" si="0"/>
        <v>5464800.410607594</v>
      </c>
      <c r="K23" s="35">
        <f>+J23-J36</f>
        <v>248779.75938857067</v>
      </c>
      <c r="L23" s="38"/>
      <c r="M23" s="12"/>
      <c r="N23" s="12"/>
      <c r="O23" s="12"/>
    </row>
    <row r="24" spans="2:15" s="17" customFormat="1" ht="12.75">
      <c r="B24" s="18" t="s">
        <v>35</v>
      </c>
      <c r="C24" s="39" t="s">
        <v>36</v>
      </c>
      <c r="D24" s="40"/>
      <c r="E24" s="28">
        <f>'[2]EPS'!D17</f>
        <v>208295.24179875845</v>
      </c>
      <c r="F24" s="28">
        <f>'[2]EPS'!E17</f>
        <v>40196.88807593542</v>
      </c>
      <c r="G24" s="28">
        <f>'[2]EPS'!F17</f>
        <v>2179.8567753976563</v>
      </c>
      <c r="H24" s="28">
        <f t="shared" si="1"/>
        <v>250671.98665009154</v>
      </c>
      <c r="I24" s="29">
        <f>+'[2]FOSYGA'!D22</f>
        <v>856.406125</v>
      </c>
      <c r="J24" s="30">
        <f t="shared" si="0"/>
        <v>251528.39277509155</v>
      </c>
      <c r="K24" s="30">
        <f aca="true" t="shared" si="2" ref="K24:K29">+J24</f>
        <v>251528.39277509155</v>
      </c>
      <c r="L24" s="1"/>
      <c r="M24" s="18"/>
      <c r="N24" s="18"/>
      <c r="O24" s="41"/>
    </row>
    <row r="25" spans="2:15" ht="12.75">
      <c r="B25" s="12" t="s">
        <v>37</v>
      </c>
      <c r="C25" s="42" t="s">
        <v>38</v>
      </c>
      <c r="D25" s="43"/>
      <c r="E25" s="25">
        <f>'[2]EPS'!D18</f>
        <v>0</v>
      </c>
      <c r="F25" s="25">
        <f>'[2]EPS'!E18</f>
        <v>140822</v>
      </c>
      <c r="G25" s="25">
        <f>'[2]EPS'!F18</f>
        <v>291930.5273479596</v>
      </c>
      <c r="H25" s="25">
        <f t="shared" si="1"/>
        <v>432752.5273479596</v>
      </c>
      <c r="I25" s="26"/>
      <c r="J25" s="35">
        <f t="shared" si="0"/>
        <v>432752.5273479596</v>
      </c>
      <c r="K25" s="35">
        <f t="shared" si="2"/>
        <v>432752.5273479596</v>
      </c>
      <c r="M25" s="4"/>
      <c r="N25" s="2"/>
      <c r="O25" s="2"/>
    </row>
    <row r="26" spans="2:15" s="17" customFormat="1" ht="12.75">
      <c r="B26" s="18" t="s">
        <v>39</v>
      </c>
      <c r="C26" s="18" t="s">
        <v>40</v>
      </c>
      <c r="D26" s="27"/>
      <c r="E26" s="28"/>
      <c r="F26" s="28"/>
      <c r="G26" s="28"/>
      <c r="H26" s="28">
        <f t="shared" si="1"/>
        <v>0</v>
      </c>
      <c r="I26" s="29">
        <f>'[2]FOSYGA'!D30</f>
        <v>0</v>
      </c>
      <c r="J26" s="30">
        <f t="shared" si="0"/>
        <v>0</v>
      </c>
      <c r="K26" s="30">
        <f t="shared" si="2"/>
        <v>0</v>
      </c>
      <c r="L26" s="1"/>
      <c r="M26" s="44"/>
      <c r="N26" s="39"/>
      <c r="O26" s="39"/>
    </row>
    <row r="27" spans="2:15" ht="12.75">
      <c r="B27" s="12" t="s">
        <v>41</v>
      </c>
      <c r="C27" s="2" t="s">
        <v>42</v>
      </c>
      <c r="D27" s="33"/>
      <c r="E27" s="25">
        <f>'[2]EPS'!D19</f>
        <v>3703.609</v>
      </c>
      <c r="F27" s="25">
        <f>'[2]EPS'!E19</f>
        <v>0</v>
      </c>
      <c r="G27" s="25">
        <f>'[2]EPS'!F19</f>
        <v>0</v>
      </c>
      <c r="H27" s="25">
        <f t="shared" si="1"/>
        <v>3703.609</v>
      </c>
      <c r="I27" s="26"/>
      <c r="J27" s="35">
        <f t="shared" si="0"/>
        <v>3703.609</v>
      </c>
      <c r="K27" s="35">
        <f t="shared" si="2"/>
        <v>3703.609</v>
      </c>
      <c r="M27" s="12"/>
      <c r="N27" s="12"/>
      <c r="O27" s="45"/>
    </row>
    <row r="28" spans="2:15" s="17" customFormat="1" ht="12.75">
      <c r="B28" s="18" t="s">
        <v>43</v>
      </c>
      <c r="C28" s="39" t="s">
        <v>44</v>
      </c>
      <c r="D28" s="40"/>
      <c r="E28" s="28">
        <f>'[2]EPS'!D20</f>
        <v>18928.61599162378</v>
      </c>
      <c r="F28" s="28">
        <f>'[2]EPS'!E20</f>
        <v>71142</v>
      </c>
      <c r="G28" s="28">
        <f>'[2]EPS'!F20</f>
        <v>1226.1470000000002</v>
      </c>
      <c r="H28" s="28">
        <f t="shared" si="1"/>
        <v>91296.76299162378</v>
      </c>
      <c r="I28" s="46"/>
      <c r="J28" s="30">
        <f t="shared" si="0"/>
        <v>91296.76299162378</v>
      </c>
      <c r="K28" s="30">
        <f t="shared" si="2"/>
        <v>91296.76299162378</v>
      </c>
      <c r="L28" s="1"/>
      <c r="M28" s="44"/>
      <c r="N28" s="39"/>
      <c r="O28" s="39"/>
    </row>
    <row r="29" spans="2:15" ht="12.75">
      <c r="B29" s="12" t="s">
        <v>45</v>
      </c>
      <c r="C29" s="2" t="s">
        <v>46</v>
      </c>
      <c r="D29" s="33"/>
      <c r="E29" s="25">
        <f>'[2]EPS'!D21</f>
        <v>72618.36864715756</v>
      </c>
      <c r="F29" s="25">
        <f>'[2]EPS'!E21</f>
        <v>18934.809783613116</v>
      </c>
      <c r="G29" s="25">
        <f>'[2]EPS'!F21</f>
        <v>3714.7470000000003</v>
      </c>
      <c r="H29" s="25">
        <f t="shared" si="1"/>
        <v>95267.92543077069</v>
      </c>
      <c r="I29" s="25">
        <f>'[2]FOSYGA'!D31</f>
        <v>694174.8993312197</v>
      </c>
      <c r="J29" s="35">
        <f t="shared" si="0"/>
        <v>789442.8247619905</v>
      </c>
      <c r="K29" s="35">
        <f t="shared" si="2"/>
        <v>789442.8247619905</v>
      </c>
      <c r="M29" s="12"/>
      <c r="N29" s="12"/>
      <c r="O29" s="45"/>
    </row>
    <row r="30" spans="2:15" s="17" customFormat="1" ht="12.75">
      <c r="B30" s="18"/>
      <c r="C30" s="47" t="s">
        <v>47</v>
      </c>
      <c r="D30" s="48"/>
      <c r="E30" s="49">
        <f>+SUM(E23:E29)</f>
        <v>4348755.854900045</v>
      </c>
      <c r="F30" s="49">
        <f>+SUM(F23:F29)</f>
        <v>1639331.726274842</v>
      </c>
      <c r="G30" s="49">
        <f>+SUM(G23:G29)</f>
        <v>350405.6408531519</v>
      </c>
      <c r="H30" s="49">
        <f>+SUM(H23:H29)</f>
        <v>6338493.22202804</v>
      </c>
      <c r="I30" s="49">
        <f>+SUM(I23:I29)+I18</f>
        <v>7332009.092104413</v>
      </c>
      <c r="J30" s="30">
        <f t="shared" si="0"/>
        <v>13670502.314132452</v>
      </c>
      <c r="K30" s="49">
        <f>+SUM(K23:K29)+K18</f>
        <v>8454481.66291343</v>
      </c>
      <c r="L30" s="1"/>
      <c r="M30" s="18"/>
      <c r="N30" s="18"/>
      <c r="O30" s="39"/>
    </row>
    <row r="31" spans="2:15" ht="12.75">
      <c r="B31" s="12"/>
      <c r="C31" s="50"/>
      <c r="D31" s="51"/>
      <c r="E31" s="25"/>
      <c r="F31" s="25"/>
      <c r="G31" s="25"/>
      <c r="H31" s="25"/>
      <c r="I31" s="26"/>
      <c r="J31" s="35" t="s">
        <v>48</v>
      </c>
      <c r="K31" s="35" t="s">
        <v>48</v>
      </c>
      <c r="M31" s="12"/>
      <c r="N31" s="12"/>
      <c r="O31" s="45"/>
    </row>
    <row r="32" spans="2:15" s="17" customFormat="1" ht="12.75">
      <c r="B32" s="18"/>
      <c r="C32" s="44" t="s">
        <v>49</v>
      </c>
      <c r="D32" s="52"/>
      <c r="E32" s="53"/>
      <c r="F32" s="53"/>
      <c r="G32" s="49"/>
      <c r="H32" s="53"/>
      <c r="I32" s="46"/>
      <c r="J32" s="30" t="s">
        <v>48</v>
      </c>
      <c r="K32" s="30" t="s">
        <v>48</v>
      </c>
      <c r="L32" s="1"/>
      <c r="M32" s="18"/>
      <c r="N32" s="18"/>
      <c r="O32" s="39"/>
    </row>
    <row r="33" spans="2:15" ht="12.75">
      <c r="B33" s="12" t="s">
        <v>50</v>
      </c>
      <c r="C33" s="12" t="s">
        <v>51</v>
      </c>
      <c r="D33" s="54"/>
      <c r="E33" s="25"/>
      <c r="F33" s="55"/>
      <c r="G33" s="56"/>
      <c r="H33" s="55">
        <f>+SUM(E33:G33)</f>
        <v>0</v>
      </c>
      <c r="I33" s="34">
        <f>'[2]FOSYGA'!D37</f>
        <v>544054.1042582762</v>
      </c>
      <c r="J33" s="35">
        <f aca="true" t="shared" si="3" ref="J33:J48">+I33+H33</f>
        <v>544054.1042582762</v>
      </c>
      <c r="K33" s="35">
        <f>+J33</f>
        <v>544054.1042582762</v>
      </c>
      <c r="M33" s="12"/>
      <c r="N33" s="12"/>
      <c r="O33" s="2"/>
    </row>
    <row r="34" spans="2:15" s="17" customFormat="1" ht="12.75">
      <c r="B34" s="18" t="s">
        <v>52</v>
      </c>
      <c r="C34" s="18" t="s">
        <v>53</v>
      </c>
      <c r="D34" s="27"/>
      <c r="E34" s="28"/>
      <c r="F34" s="53"/>
      <c r="G34" s="49"/>
      <c r="H34" s="57">
        <f>+SUM(E34:G34)</f>
        <v>0</v>
      </c>
      <c r="I34" s="29">
        <f>'[2]FOSYGA'!D38</f>
        <v>217621.64170331048</v>
      </c>
      <c r="J34" s="30">
        <f t="shared" si="3"/>
        <v>217621.64170331048</v>
      </c>
      <c r="K34" s="30">
        <f>+J34</f>
        <v>217621.64170331048</v>
      </c>
      <c r="L34" s="1"/>
      <c r="M34" s="18"/>
      <c r="N34" s="18"/>
      <c r="O34" s="39"/>
    </row>
    <row r="35" spans="2:15" ht="12.75">
      <c r="B35" s="12" t="s">
        <v>54</v>
      </c>
      <c r="C35" s="12" t="s">
        <v>55</v>
      </c>
      <c r="D35" s="54"/>
      <c r="E35" s="26"/>
      <c r="F35" s="25"/>
      <c r="G35" s="25"/>
      <c r="H35" s="58">
        <f>+SUM(E35:G35)</f>
        <v>0</v>
      </c>
      <c r="I35" s="34">
        <f>'[2]FOSYGA'!D41</f>
        <v>157913.36371010836</v>
      </c>
      <c r="J35" s="35">
        <f t="shared" si="3"/>
        <v>157913.36371010836</v>
      </c>
      <c r="K35" s="35">
        <f>+J35</f>
        <v>157913.36371010836</v>
      </c>
      <c r="M35" s="12"/>
      <c r="N35" s="12"/>
      <c r="O35" s="2"/>
    </row>
    <row r="36" spans="2:15" s="17" customFormat="1" ht="12.75">
      <c r="B36" s="18" t="s">
        <v>56</v>
      </c>
      <c r="C36" s="18" t="s">
        <v>57</v>
      </c>
      <c r="D36" s="27"/>
      <c r="E36" s="28"/>
      <c r="F36" s="53"/>
      <c r="G36" s="49"/>
      <c r="H36" s="57">
        <f>+SUM(E36:G36)</f>
        <v>0</v>
      </c>
      <c r="I36" s="29">
        <f>'[2]FOSYGA'!D43</f>
        <v>5216020.651219023</v>
      </c>
      <c r="J36" s="30">
        <f t="shared" si="3"/>
        <v>5216020.651219023</v>
      </c>
      <c r="K36" s="30"/>
      <c r="L36" s="59"/>
      <c r="M36" s="18"/>
      <c r="N36" s="18"/>
      <c r="O36" s="39"/>
    </row>
    <row r="37" spans="2:15" ht="12.75">
      <c r="B37" s="12" t="s">
        <v>58</v>
      </c>
      <c r="C37" s="12" t="s">
        <v>59</v>
      </c>
      <c r="D37" s="54"/>
      <c r="E37" s="25"/>
      <c r="F37" s="55"/>
      <c r="G37" s="56"/>
      <c r="H37" s="58"/>
      <c r="I37" s="34">
        <f>+'[2]FOSYGA'!D47</f>
        <v>141898.74801123998</v>
      </c>
      <c r="J37" s="35">
        <f t="shared" si="3"/>
        <v>141898.74801123998</v>
      </c>
      <c r="K37" s="35">
        <f aca="true" t="shared" si="4" ref="K37:K48">+J37</f>
        <v>141898.74801123998</v>
      </c>
      <c r="L37" s="59"/>
      <c r="M37" s="12"/>
      <c r="N37" s="12"/>
      <c r="O37" s="2"/>
    </row>
    <row r="38" spans="2:15" s="17" customFormat="1" ht="12.75">
      <c r="B38" s="18" t="s">
        <v>60</v>
      </c>
      <c r="C38" s="60" t="s">
        <v>61</v>
      </c>
      <c r="D38" s="61"/>
      <c r="E38" s="62">
        <f>+SUM(E39:E40)</f>
        <v>2871346.1003917726</v>
      </c>
      <c r="F38" s="62">
        <f>+SUM(F39:F40)</f>
        <v>1148957.3754689205</v>
      </c>
      <c r="G38" s="62">
        <f>+SUM(G39:G40)</f>
        <v>103699.74858300001</v>
      </c>
      <c r="H38" s="57">
        <f aca="true" t="shared" si="5" ref="H38:H48">+SUM(E38:G38)</f>
        <v>4124003.224443693</v>
      </c>
      <c r="I38" s="46"/>
      <c r="J38" s="30">
        <f t="shared" si="3"/>
        <v>4124003.224443693</v>
      </c>
      <c r="K38" s="30">
        <f t="shared" si="4"/>
        <v>4124003.224443693</v>
      </c>
      <c r="L38" s="1"/>
      <c r="M38" s="18"/>
      <c r="N38" s="18"/>
      <c r="O38" s="39"/>
    </row>
    <row r="39" spans="2:15" ht="12.75">
      <c r="B39" s="12"/>
      <c r="C39" s="2" t="s">
        <v>62</v>
      </c>
      <c r="D39" s="42" t="s">
        <v>63</v>
      </c>
      <c r="E39" s="63">
        <f>'[2]EPS'!D26</f>
        <v>2887420.2330705053</v>
      </c>
      <c r="F39" s="63">
        <f>'[2]EPS'!E26</f>
        <v>1151358.3754689205</v>
      </c>
      <c r="G39" s="63">
        <f>'[2]EPS'!F26</f>
        <v>103709.59458300001</v>
      </c>
      <c r="H39" s="58">
        <f t="shared" si="5"/>
        <v>4142488.203122426</v>
      </c>
      <c r="I39" s="26"/>
      <c r="J39" s="35">
        <f t="shared" si="3"/>
        <v>4142488.203122426</v>
      </c>
      <c r="K39" s="35">
        <f t="shared" si="4"/>
        <v>4142488.203122426</v>
      </c>
      <c r="M39" s="12"/>
      <c r="N39" s="12"/>
      <c r="O39" s="45"/>
    </row>
    <row r="40" spans="2:15" s="17" customFormat="1" ht="12.75">
      <c r="B40" s="18"/>
      <c r="C40" s="39" t="s">
        <v>64</v>
      </c>
      <c r="D40" s="60" t="s">
        <v>65</v>
      </c>
      <c r="E40" s="62">
        <f>+'[2]EPS'!D27</f>
        <v>-16074.13267873261</v>
      </c>
      <c r="F40" s="62">
        <f>+'[2]EPS'!E27</f>
        <v>-2401</v>
      </c>
      <c r="G40" s="62">
        <f>+'[2]EPS'!F27</f>
        <v>-9.846</v>
      </c>
      <c r="H40" s="57">
        <f t="shared" si="5"/>
        <v>-18484.978678732612</v>
      </c>
      <c r="I40" s="46"/>
      <c r="J40" s="30">
        <f t="shared" si="3"/>
        <v>-18484.978678732612</v>
      </c>
      <c r="K40" s="30">
        <f t="shared" si="4"/>
        <v>-18484.978678732612</v>
      </c>
      <c r="L40" s="1"/>
      <c r="M40" s="18"/>
      <c r="N40" s="18"/>
      <c r="O40" s="39"/>
    </row>
    <row r="41" spans="2:15" ht="12.75">
      <c r="B41" s="12" t="s">
        <v>66</v>
      </c>
      <c r="C41" s="2" t="s">
        <v>67</v>
      </c>
      <c r="D41" s="43"/>
      <c r="E41" s="63">
        <f>'[2]EPS'!D28</f>
        <v>231379.59863151232</v>
      </c>
      <c r="F41" s="63">
        <f>'[2]EPS'!E28</f>
        <v>96711.33073431165</v>
      </c>
      <c r="G41" s="63">
        <f>'[2]EPS'!F28</f>
        <v>6866.044560214956</v>
      </c>
      <c r="H41" s="58">
        <f t="shared" si="5"/>
        <v>334956.97392603895</v>
      </c>
      <c r="I41" s="26"/>
      <c r="J41" s="35">
        <f t="shared" si="3"/>
        <v>334956.97392603895</v>
      </c>
      <c r="K41" s="35">
        <f t="shared" si="4"/>
        <v>334956.97392603895</v>
      </c>
      <c r="M41" s="64"/>
      <c r="N41" s="64"/>
      <c r="O41" s="65"/>
    </row>
    <row r="42" spans="2:15" s="17" customFormat="1" ht="12.75">
      <c r="B42" s="18" t="s">
        <v>68</v>
      </c>
      <c r="C42" s="60" t="s">
        <v>69</v>
      </c>
      <c r="D42" s="40"/>
      <c r="E42" s="28">
        <f>'[2]EPS'!D29</f>
        <v>3703.609</v>
      </c>
      <c r="F42" s="28">
        <f>'[2]EPS'!E29</f>
        <v>0</v>
      </c>
      <c r="G42" s="28">
        <f>'[2]EPS'!F29</f>
        <v>0</v>
      </c>
      <c r="H42" s="57">
        <f t="shared" si="5"/>
        <v>3703.609</v>
      </c>
      <c r="I42" s="29"/>
      <c r="J42" s="30">
        <f t="shared" si="3"/>
        <v>3703.609</v>
      </c>
      <c r="K42" s="30">
        <f t="shared" si="4"/>
        <v>3703.609</v>
      </c>
      <c r="L42" s="1"/>
      <c r="M42" s="18"/>
      <c r="N42" s="18"/>
      <c r="O42" s="41"/>
    </row>
    <row r="43" spans="2:15" ht="12.75">
      <c r="B43" s="12" t="s">
        <v>70</v>
      </c>
      <c r="C43" s="2" t="s">
        <v>71</v>
      </c>
      <c r="D43" s="33"/>
      <c r="E43" s="63">
        <f>+SUM(E44:E46)</f>
        <v>767709.1457671914</v>
      </c>
      <c r="F43" s="63">
        <f>+SUM(F44:F46)</f>
        <v>483294.5167409374</v>
      </c>
      <c r="G43" s="63">
        <f>+SUM(G44:G46)</f>
        <v>13731.322</v>
      </c>
      <c r="H43" s="58">
        <f t="shared" si="5"/>
        <v>1264734.9845081288</v>
      </c>
      <c r="I43" s="63">
        <f>+SUM(I44:I46)</f>
        <v>10012.07497268</v>
      </c>
      <c r="J43" s="35">
        <f t="shared" si="3"/>
        <v>1274747.059480809</v>
      </c>
      <c r="K43" s="35">
        <f t="shared" si="4"/>
        <v>1274747.059480809</v>
      </c>
      <c r="M43" s="12"/>
      <c r="N43" s="12"/>
      <c r="O43" s="45"/>
    </row>
    <row r="44" spans="2:15" s="17" customFormat="1" ht="12.75">
      <c r="B44" s="18"/>
      <c r="C44" s="60" t="s">
        <v>72</v>
      </c>
      <c r="D44" s="61" t="s">
        <v>73</v>
      </c>
      <c r="E44" s="62">
        <f>'[2]EPS'!D31</f>
        <v>504408.36270829313</v>
      </c>
      <c r="F44" s="62">
        <f>'[2]EPS'!E31</f>
        <v>350062.2758383448</v>
      </c>
      <c r="G44" s="62">
        <f>'[2]EPS'!F31</f>
        <v>8251.957</v>
      </c>
      <c r="H44" s="57">
        <f t="shared" si="5"/>
        <v>862722.595546638</v>
      </c>
      <c r="I44" s="29">
        <f>'[2]FOSYGA'!D49</f>
        <v>10012.07497268</v>
      </c>
      <c r="J44" s="30">
        <f t="shared" si="3"/>
        <v>872734.670519318</v>
      </c>
      <c r="K44" s="30">
        <f t="shared" si="4"/>
        <v>872734.670519318</v>
      </c>
      <c r="L44" s="1"/>
      <c r="M44" s="18"/>
      <c r="N44" s="18"/>
      <c r="O44" s="41"/>
    </row>
    <row r="45" spans="2:15" ht="12.75">
      <c r="B45" s="12"/>
      <c r="C45" s="2" t="s">
        <v>74</v>
      </c>
      <c r="D45" s="33" t="s">
        <v>75</v>
      </c>
      <c r="E45" s="63">
        <f>'[2]EPS'!D32</f>
        <v>262926.91268530383</v>
      </c>
      <c r="F45" s="63">
        <f>'[2]EPS'!E32</f>
        <v>133127.24419586518</v>
      </c>
      <c r="G45" s="63">
        <f>'[2]EPS'!F32</f>
        <v>5479.365</v>
      </c>
      <c r="H45" s="58">
        <f t="shared" si="5"/>
        <v>401533.521881169</v>
      </c>
      <c r="I45" s="26"/>
      <c r="J45" s="35">
        <f t="shared" si="3"/>
        <v>401533.521881169</v>
      </c>
      <c r="K45" s="35">
        <f t="shared" si="4"/>
        <v>401533.521881169</v>
      </c>
      <c r="M45" s="4"/>
      <c r="N45" s="12"/>
      <c r="O45" s="45"/>
    </row>
    <row r="46" spans="2:15" s="17" customFormat="1" ht="12.75">
      <c r="B46" s="18"/>
      <c r="C46" s="60" t="s">
        <v>76</v>
      </c>
      <c r="D46" s="61" t="s">
        <v>77</v>
      </c>
      <c r="E46" s="62">
        <f>'[2]EPS'!D33</f>
        <v>373.8703735944502</v>
      </c>
      <c r="F46" s="62">
        <f>'[2]EPS'!E33</f>
        <v>104.99670672744523</v>
      </c>
      <c r="G46" s="62">
        <f>'[2]EPS'!F33</f>
        <v>0</v>
      </c>
      <c r="H46" s="57">
        <f t="shared" si="5"/>
        <v>478.8670803218954</v>
      </c>
      <c r="I46" s="46"/>
      <c r="J46" s="30">
        <f t="shared" si="3"/>
        <v>478.8670803218954</v>
      </c>
      <c r="K46" s="30">
        <f t="shared" si="4"/>
        <v>478.8670803218954</v>
      </c>
      <c r="L46" s="1"/>
      <c r="M46" s="18"/>
      <c r="N46" s="18"/>
      <c r="O46" s="41"/>
    </row>
    <row r="47" spans="2:15" ht="12.75">
      <c r="B47" s="12" t="s">
        <v>78</v>
      </c>
      <c r="C47" s="2" t="s">
        <v>79</v>
      </c>
      <c r="D47" s="33"/>
      <c r="E47" s="63">
        <f>'[2]EPS'!D34</f>
        <v>0</v>
      </c>
      <c r="F47" s="63">
        <f>'[2]EPS'!E34</f>
        <v>363417</v>
      </c>
      <c r="G47" s="63">
        <f>'[2]EPS'!F34</f>
        <v>0</v>
      </c>
      <c r="H47" s="58">
        <f t="shared" si="5"/>
        <v>363417</v>
      </c>
      <c r="I47" s="34"/>
      <c r="J47" s="35">
        <f t="shared" si="3"/>
        <v>363417</v>
      </c>
      <c r="K47" s="35">
        <f t="shared" si="4"/>
        <v>363417</v>
      </c>
      <c r="M47" s="12"/>
      <c r="N47" s="12"/>
      <c r="O47" s="45"/>
    </row>
    <row r="48" spans="2:15" s="17" customFormat="1" ht="12.75">
      <c r="B48" s="18" t="s">
        <v>80</v>
      </c>
      <c r="C48" s="60" t="s">
        <v>81</v>
      </c>
      <c r="D48" s="66"/>
      <c r="E48" s="62">
        <f>'[2]EPS'!D35</f>
        <v>53911.122453908</v>
      </c>
      <c r="F48" s="62">
        <f>'[2]EPS'!E35</f>
        <v>4821.33748705624</v>
      </c>
      <c r="G48" s="62">
        <f>'[2]EPS'!F35</f>
        <v>5951.659047999999</v>
      </c>
      <c r="H48" s="57">
        <f t="shared" si="5"/>
        <v>64684.11898896424</v>
      </c>
      <c r="I48" s="29">
        <f>'[2]FOSYGA'!D50</f>
        <v>585531.0633280799</v>
      </c>
      <c r="J48" s="30">
        <f t="shared" si="3"/>
        <v>650215.1823170441</v>
      </c>
      <c r="K48" s="30">
        <f t="shared" si="4"/>
        <v>650215.1823170441</v>
      </c>
      <c r="L48" s="1"/>
      <c r="M48" s="18"/>
      <c r="N48" s="18"/>
      <c r="O48" s="41"/>
    </row>
    <row r="49" spans="2:15" ht="12.75">
      <c r="B49" s="12"/>
      <c r="C49" s="42"/>
      <c r="D49" s="67"/>
      <c r="E49" s="63"/>
      <c r="F49" s="63"/>
      <c r="G49" s="63"/>
      <c r="H49" s="25"/>
      <c r="I49" s="34"/>
      <c r="J49" s="35"/>
      <c r="K49" s="35"/>
      <c r="M49" s="12"/>
      <c r="N49" s="12"/>
      <c r="O49" s="45"/>
    </row>
    <row r="50" spans="2:15" s="17" customFormat="1" ht="12.75">
      <c r="B50" s="18"/>
      <c r="C50" s="68" t="s">
        <v>82</v>
      </c>
      <c r="D50" s="69"/>
      <c r="E50" s="70">
        <f aca="true" t="shared" si="6" ref="E50:K50">+SUM(E33:E38)+E41+E42+E43+E47+E48</f>
        <v>3928049.5762443845</v>
      </c>
      <c r="F50" s="70">
        <f t="shared" si="6"/>
        <v>2097201.5604312257</v>
      </c>
      <c r="G50" s="70">
        <f t="shared" si="6"/>
        <v>130248.77419121496</v>
      </c>
      <c r="H50" s="70">
        <f t="shared" si="6"/>
        <v>6155499.910866825</v>
      </c>
      <c r="I50" s="70">
        <f t="shared" si="6"/>
        <v>6873051.647202718</v>
      </c>
      <c r="J50" s="70">
        <f t="shared" si="6"/>
        <v>13028551.558069544</v>
      </c>
      <c r="K50" s="70">
        <f t="shared" si="6"/>
        <v>7812530.9068505205</v>
      </c>
      <c r="L50" s="1"/>
      <c r="M50" s="18"/>
      <c r="N50" s="18"/>
      <c r="O50" s="41"/>
    </row>
    <row r="51" spans="1:15" ht="12.75">
      <c r="A51" s="71"/>
      <c r="B51" s="71"/>
      <c r="C51" s="72" t="s">
        <v>83</v>
      </c>
      <c r="D51" s="73"/>
      <c r="E51" s="74"/>
      <c r="F51" s="74"/>
      <c r="G51" s="74"/>
      <c r="H51" s="74"/>
      <c r="I51" s="74"/>
      <c r="J51" s="74"/>
      <c r="K51" s="74"/>
      <c r="M51" s="12"/>
      <c r="N51" s="12"/>
      <c r="O51" s="45"/>
    </row>
    <row r="52" spans="1:15" ht="12.75">
      <c r="A52" s="12"/>
      <c r="B52" s="12"/>
      <c r="C52" s="75"/>
      <c r="D52" s="76"/>
      <c r="E52" s="77">
        <f aca="true" t="shared" si="7" ref="E52:K52">+E30-E50</f>
        <v>420706.2786556608</v>
      </c>
      <c r="F52" s="77">
        <f t="shared" si="7"/>
        <v>-457869.83415638376</v>
      </c>
      <c r="G52" s="77">
        <f t="shared" si="7"/>
        <v>220156.86666193695</v>
      </c>
      <c r="H52" s="77">
        <f t="shared" si="7"/>
        <v>182993.31116121542</v>
      </c>
      <c r="I52" s="77">
        <f t="shared" si="7"/>
        <v>458957.44490169454</v>
      </c>
      <c r="J52" s="77">
        <f t="shared" si="7"/>
        <v>641950.7560629081</v>
      </c>
      <c r="K52" s="77">
        <f t="shared" si="7"/>
        <v>641950.75606291</v>
      </c>
      <c r="M52" s="12"/>
      <c r="N52" s="12"/>
      <c r="O52" s="45"/>
    </row>
    <row r="53" spans="1:15" ht="12.75">
      <c r="A53" s="78"/>
      <c r="B53" s="78"/>
      <c r="C53" s="79"/>
      <c r="D53" s="80"/>
      <c r="E53" s="81"/>
      <c r="F53" s="81"/>
      <c r="G53" s="81"/>
      <c r="H53" s="81"/>
      <c r="I53" s="81"/>
      <c r="J53" s="81"/>
      <c r="K53" s="81"/>
      <c r="M53" s="12"/>
      <c r="N53" s="12"/>
      <c r="O53" s="45"/>
    </row>
    <row r="54" spans="3:15" ht="12.75">
      <c r="C54" s="2" t="s">
        <v>84</v>
      </c>
      <c r="D54" s="2" t="s">
        <v>85</v>
      </c>
      <c r="E54" s="82"/>
      <c r="F54" s="82"/>
      <c r="G54" s="82"/>
      <c r="H54" s="82"/>
      <c r="I54" s="59">
        <f>+I50-'[2]FOSYGA'!D52</f>
        <v>0</v>
      </c>
      <c r="J54" s="38"/>
      <c r="M54" s="12"/>
      <c r="N54" s="12"/>
      <c r="O54" s="45"/>
    </row>
    <row r="55" spans="3:15" ht="12.75">
      <c r="C55" s="2" t="s">
        <v>86</v>
      </c>
      <c r="J55" s="38"/>
      <c r="M55" s="12"/>
      <c r="N55" s="12"/>
      <c r="O55" s="45"/>
    </row>
    <row r="56" spans="3:15" ht="12.75">
      <c r="C56" s="2" t="s">
        <v>87</v>
      </c>
      <c r="M56" s="12"/>
      <c r="N56" s="12"/>
      <c r="O56" s="45"/>
    </row>
    <row r="57" spans="3:15" ht="12.75">
      <c r="C57" s="2" t="s">
        <v>88</v>
      </c>
      <c r="M57" s="12"/>
      <c r="N57" s="12"/>
      <c r="O57" s="45"/>
    </row>
    <row r="58" spans="13:15" ht="12.75">
      <c r="M58" s="12"/>
      <c r="N58" s="12"/>
      <c r="O58" s="45"/>
    </row>
    <row r="59" spans="13:15" ht="12.75">
      <c r="M59" s="12"/>
      <c r="N59" s="12"/>
      <c r="O59" s="45"/>
    </row>
    <row r="60" ht="12.75" hidden="1"/>
    <row r="61" ht="12.75" hidden="1"/>
    <row r="62" ht="12.75" hidden="1"/>
    <row r="63" spans="13:15" ht="12.75" hidden="1">
      <c r="M63" s="12"/>
      <c r="N63" s="12"/>
      <c r="O63" s="45"/>
    </row>
    <row r="64" spans="13:15" ht="12.75" hidden="1">
      <c r="M64" s="71"/>
      <c r="N64" s="71"/>
      <c r="O64" s="83"/>
    </row>
    <row r="65" spans="13:15" ht="12.75" hidden="1">
      <c r="M65" s="84"/>
      <c r="N65" s="85"/>
      <c r="O65" s="86"/>
    </row>
    <row r="66" spans="13:15" ht="12.75" hidden="1">
      <c r="M66" s="12"/>
      <c r="N66" s="12"/>
      <c r="O66" s="12"/>
    </row>
    <row r="67" spans="13:15" ht="12.75" hidden="1">
      <c r="M67" s="87"/>
      <c r="N67" s="87"/>
      <c r="O67" s="88"/>
    </row>
    <row r="68" spans="13:15" ht="12.75" hidden="1">
      <c r="M68" s="87"/>
      <c r="N68" s="87"/>
      <c r="O68" s="88"/>
    </row>
    <row r="69" spans="13:15" ht="12.75" hidden="1">
      <c r="M69" s="89"/>
      <c r="N69" s="89"/>
      <c r="O69" s="90"/>
    </row>
  </sheetData>
  <mergeCells count="18">
    <mergeCell ref="M41:N41"/>
    <mergeCell ref="C50:D50"/>
    <mergeCell ref="C51:D53"/>
    <mergeCell ref="C14:D14"/>
    <mergeCell ref="C30:D30"/>
    <mergeCell ref="C31:D31"/>
    <mergeCell ref="E14:J14"/>
    <mergeCell ref="K14:K15"/>
    <mergeCell ref="G52:G53"/>
    <mergeCell ref="H52:H53"/>
    <mergeCell ref="O67:O69"/>
    <mergeCell ref="I52:I53"/>
    <mergeCell ref="J52:J53"/>
    <mergeCell ref="K52:K53"/>
    <mergeCell ref="E52:E53"/>
    <mergeCell ref="F52:F53"/>
    <mergeCell ref="M65:N65"/>
    <mergeCell ref="M67:N69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2008-06-05T15:40:34Z</dcterms:created>
  <dcterms:modified xsi:type="dcterms:W3CDTF">2008-06-05T15:41:06Z</dcterms:modified>
  <cp:category/>
  <cp:version/>
  <cp:contentType/>
  <cp:contentStatus/>
</cp:coreProperties>
</file>