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regimen contributivo" sheetId="1" r:id="rId1"/>
  </sheets>
  <externalReferences>
    <externalReference r:id="rId4"/>
    <externalReference r:id="rId5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<sst xmlns="http://schemas.openxmlformats.org/spreadsheetml/2006/main" count="90" uniqueCount="87">
  <si>
    <t>Cuadro No 3</t>
  </si>
  <si>
    <t>Cuenta Intermedia de la Salud - CIS</t>
  </si>
  <si>
    <t>Sistema Contributivo</t>
  </si>
  <si>
    <t>Ingresos y Gastos de Empresas Promotoras de salud - EPS, Entidades Adaptadas al Sistema - EAS y FOSYGA, total y total consolidado</t>
  </si>
  <si>
    <t>Año 2004</t>
  </si>
  <si>
    <t>Millones de pesos</t>
  </si>
  <si>
    <t>Conceptos</t>
  </si>
  <si>
    <t>Sistema Contributivo no consolidado</t>
  </si>
  <si>
    <t>Total Sistema Consolidado</t>
  </si>
  <si>
    <t>EPS Privadas</t>
  </si>
  <si>
    <t xml:space="preserve">EPS Públicas (2)  </t>
  </si>
  <si>
    <t>EAS</t>
  </si>
  <si>
    <t>Total EOC</t>
  </si>
  <si>
    <t>FOSYGA compensación</t>
  </si>
  <si>
    <t>TOTAL</t>
  </si>
  <si>
    <t>A</t>
  </si>
  <si>
    <t>B</t>
  </si>
  <si>
    <t>C</t>
  </si>
  <si>
    <t>D</t>
  </si>
  <si>
    <t>E</t>
  </si>
  <si>
    <t>F</t>
  </si>
  <si>
    <t>G</t>
  </si>
  <si>
    <t>INGRESOS</t>
  </si>
  <si>
    <t>3.1</t>
  </si>
  <si>
    <t>Cotizaciones sociales de salud</t>
  </si>
  <si>
    <t>3.1.1</t>
  </si>
  <si>
    <t>Cotización patronal de salud</t>
  </si>
  <si>
    <t>3.1.2</t>
  </si>
  <si>
    <t xml:space="preserve"> Cotización empleados de salud</t>
  </si>
  <si>
    <t>3.1.3</t>
  </si>
  <si>
    <t>Cotización independientes de salud</t>
  </si>
  <si>
    <t>3.2</t>
  </si>
  <si>
    <t>Ingresos por UPC contributivo (1)</t>
  </si>
  <si>
    <t>3.3</t>
  </si>
  <si>
    <t>Pagos suplementarios hogares: cuotas moderadoras, copagos, etc.</t>
  </si>
  <si>
    <t>3.4</t>
  </si>
  <si>
    <t>Transferencias de las Administraciones Públicas</t>
  </si>
  <si>
    <t>3.5</t>
  </si>
  <si>
    <t>Transferencias corrientes diversas</t>
  </si>
  <si>
    <t>3.6</t>
  </si>
  <si>
    <t>Primas brutas de planes complementarios</t>
  </si>
  <si>
    <t>3.7</t>
  </si>
  <si>
    <t>Otras ventas de servicios</t>
  </si>
  <si>
    <t>3.8</t>
  </si>
  <si>
    <t>Ingresos no operacionales</t>
  </si>
  <si>
    <t>Total ingresos</t>
  </si>
  <si>
    <t xml:space="preserve"> </t>
  </si>
  <si>
    <t>GASTOS</t>
  </si>
  <si>
    <t>3.9</t>
  </si>
  <si>
    <t>Transferencia interna a Solidaridad</t>
  </si>
  <si>
    <t>3.10</t>
  </si>
  <si>
    <t>Transferencia interna a Promoción</t>
  </si>
  <si>
    <t>3.11</t>
  </si>
  <si>
    <t>Prestaciones sociales en dinero</t>
  </si>
  <si>
    <t>3.12</t>
  </si>
  <si>
    <t>Giro de UPC al Régimen Contributivo</t>
  </si>
  <si>
    <t>3.13</t>
  </si>
  <si>
    <t>Prestaciones sociales en especie (tutelas)</t>
  </si>
  <si>
    <t>3.14</t>
  </si>
  <si>
    <t>POS del sistema contributivo (neto)</t>
  </si>
  <si>
    <t>3.14.1</t>
  </si>
  <si>
    <t xml:space="preserve">POS del sistema contributivo </t>
  </si>
  <si>
    <t>3.14.2</t>
  </si>
  <si>
    <t>menos recobros</t>
  </si>
  <si>
    <t>3.15</t>
  </si>
  <si>
    <t>Acciones de Promoción y Prevención</t>
  </si>
  <si>
    <t>3.16</t>
  </si>
  <si>
    <t>Indemnizaciones de planes complementarios</t>
  </si>
  <si>
    <t>3.17</t>
  </si>
  <si>
    <t>Gastos y costos de administración</t>
  </si>
  <si>
    <t>3.17.1</t>
  </si>
  <si>
    <t>Consumo intermedio</t>
  </si>
  <si>
    <t>3.17.2</t>
  </si>
  <si>
    <t>Remuneración a los empleados</t>
  </si>
  <si>
    <t>3.17.3</t>
  </si>
  <si>
    <t>Impuestos y otros</t>
  </si>
  <si>
    <t>3.18</t>
  </si>
  <si>
    <t>Transferencia interinstitucional</t>
  </si>
  <si>
    <t>3.19</t>
  </si>
  <si>
    <t>Gastos no operacionales</t>
  </si>
  <si>
    <t>Total gastos</t>
  </si>
  <si>
    <t>Diferencia entre ingresos y gastos</t>
  </si>
  <si>
    <t xml:space="preserve">             EPS privadas: Spersalud</t>
  </si>
  <si>
    <t xml:space="preserve">       EPS privadas: Supersalud</t>
  </si>
  <si>
    <t xml:space="preserve">              Cálculos : DANE - Dirección Síntesis y Cuentas Nacionales</t>
  </si>
  <si>
    <t>(1) Incluye el giro para promoción y prevención al régimen contributivo: el único valor que queda después de consolidación.</t>
  </si>
  <si>
    <t>EPS privadas y EPS públicas: solo se refiere a la parte EPS de las unidades institucionales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</si>
</sst>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 horizontal="right"/>
    </xf>
    <xf numFmtId="165" fontId="0" fillId="0" borderId="0" xfId="18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65" fontId="3" fillId="0" borderId="1" xfId="18" applyNumberFormat="1" applyFont="1" applyFill="1" applyBorder="1" applyAlignment="1">
      <alignment horizontal="center" vertical="center"/>
    </xf>
    <xf numFmtId="165" fontId="3" fillId="0" borderId="2" xfId="18" applyNumberFormat="1" applyFont="1" applyFill="1" applyBorder="1" applyAlignment="1">
      <alignment horizontal="center" vertical="center"/>
    </xf>
    <xf numFmtId="165" fontId="3" fillId="0" borderId="3" xfId="18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3" fillId="0" borderId="0" xfId="18" applyNumberFormat="1" applyFont="1" applyFill="1" applyBorder="1" applyAlignment="1">
      <alignment horizontal="center" vertical="center"/>
    </xf>
    <xf numFmtId="165" fontId="3" fillId="0" borderId="5" xfId="18" applyNumberFormat="1" applyFont="1" applyFill="1" applyBorder="1" applyAlignment="1">
      <alignment horizontal="center" vertical="center"/>
    </xf>
    <xf numFmtId="165" fontId="3" fillId="0" borderId="4" xfId="18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65" fontId="3" fillId="2" borderId="0" xfId="18" applyNumberFormat="1" applyFont="1" applyFill="1" applyBorder="1" applyAlignment="1">
      <alignment horizontal="center" vertical="center"/>
    </xf>
    <xf numFmtId="165" fontId="3" fillId="2" borderId="5" xfId="18" applyNumberFormat="1" applyFont="1" applyFill="1" applyBorder="1" applyAlignment="1">
      <alignment horizontal="center" vertical="center"/>
    </xf>
    <xf numFmtId="165" fontId="3" fillId="2" borderId="7" xfId="18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65" fontId="4" fillId="0" borderId="0" xfId="18" applyNumberFormat="1" applyFont="1" applyFill="1" applyBorder="1" applyAlignment="1">
      <alignment/>
    </xf>
    <xf numFmtId="165" fontId="5" fillId="0" borderId="5" xfId="18" applyNumberFormat="1" applyFont="1" applyFill="1" applyBorder="1" applyAlignment="1">
      <alignment/>
    </xf>
    <xf numFmtId="165" fontId="0" fillId="0" borderId="7" xfId="18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65" fontId="0" fillId="2" borderId="7" xfId="18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165" fontId="0" fillId="2" borderId="7" xfId="0" applyNumberFormat="1" applyFont="1" applyFill="1" applyBorder="1" applyAlignment="1">
      <alignment/>
    </xf>
    <xf numFmtId="165" fontId="4" fillId="2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165" fontId="0" fillId="0" borderId="5" xfId="18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/>
    </xf>
    <xf numFmtId="165" fontId="0" fillId="2" borderId="5" xfId="18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5" fontId="5" fillId="2" borderId="0" xfId="18" applyNumberFormat="1" applyFont="1" applyFill="1" applyBorder="1" applyAlignment="1">
      <alignment/>
    </xf>
    <xf numFmtId="165" fontId="5" fillId="2" borderId="5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65" fontId="4" fillId="0" borderId="0" xfId="18" applyNumberFormat="1" applyFont="1" applyFill="1" applyBorder="1" applyAlignment="1">
      <alignment horizontal="right"/>
    </xf>
    <xf numFmtId="165" fontId="4" fillId="0" borderId="5" xfId="18" applyNumberFormat="1" applyFont="1" applyFill="1" applyBorder="1" applyAlignment="1">
      <alignment horizontal="right"/>
    </xf>
    <xf numFmtId="165" fontId="3" fillId="0" borderId="7" xfId="18" applyNumberFormat="1" applyFont="1" applyFill="1" applyBorder="1" applyAlignment="1">
      <alignment horizontal="right"/>
    </xf>
    <xf numFmtId="165" fontId="0" fillId="2" borderId="0" xfId="18" applyNumberFormat="1" applyFont="1" applyFill="1" applyBorder="1" applyAlignment="1">
      <alignment/>
    </xf>
    <xf numFmtId="165" fontId="0" fillId="2" borderId="5" xfId="18" applyNumberFormat="1" applyFont="1" applyFill="1" applyBorder="1" applyAlignment="1">
      <alignment/>
    </xf>
    <xf numFmtId="165" fontId="4" fillId="0" borderId="5" xfId="18" applyNumberFormat="1" applyFont="1" applyFill="1" applyBorder="1" applyAlignment="1">
      <alignment/>
    </xf>
    <xf numFmtId="165" fontId="3" fillId="0" borderId="7" xfId="18" applyNumberFormat="1" applyFont="1" applyFill="1" applyBorder="1" applyAlignment="1">
      <alignment/>
    </xf>
    <xf numFmtId="165" fontId="3" fillId="2" borderId="7" xfId="18" applyNumberFormat="1" applyFont="1" applyFill="1" applyBorder="1" applyAlignment="1">
      <alignment/>
    </xf>
    <xf numFmtId="165" fontId="3" fillId="2" borderId="7" xfId="18" applyNumberFormat="1" applyFont="1" applyFill="1" applyBorder="1" applyAlignment="1">
      <alignment horizontal="right"/>
    </xf>
    <xf numFmtId="165" fontId="0" fillId="0" borderId="7" xfId="18" applyNumberFormat="1" applyFont="1" applyFill="1" applyBorder="1" applyAlignment="1">
      <alignment/>
    </xf>
    <xf numFmtId="165" fontId="0" fillId="2" borderId="7" xfId="18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5" fontId="5" fillId="0" borderId="0" xfId="18" applyNumberFormat="1" applyFont="1" applyFill="1" applyBorder="1" applyAlignment="1">
      <alignment/>
    </xf>
    <xf numFmtId="165" fontId="5" fillId="0" borderId="5" xfId="18" applyNumberFormat="1" applyFont="1" applyFill="1" applyBorder="1" applyAlignment="1">
      <alignment/>
    </xf>
    <xf numFmtId="165" fontId="0" fillId="0" borderId="7" xfId="18" applyNumberFormat="1" applyFont="1" applyFill="1" applyBorder="1" applyAlignment="1">
      <alignment horizontal="right"/>
    </xf>
    <xf numFmtId="165" fontId="0" fillId="2" borderId="7" xfId="18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165" fontId="5" fillId="0" borderId="5" xfId="18" applyNumberFormat="1" applyFont="1" applyFill="1" applyBorder="1" applyAlignment="1">
      <alignment horizontal="right"/>
    </xf>
    <xf numFmtId="165" fontId="5" fillId="2" borderId="5" xfId="18" applyNumberFormat="1" applyFont="1" applyFill="1" applyBorder="1" applyAlignment="1">
      <alignment horizontal="right"/>
    </xf>
    <xf numFmtId="165" fontId="3" fillId="0" borderId="8" xfId="18" applyNumberFormat="1" applyFont="1" applyFill="1" applyBorder="1" applyAlignment="1">
      <alignment horizontal="right"/>
    </xf>
    <xf numFmtId="165" fontId="3" fillId="0" borderId="9" xfId="18" applyNumberFormat="1" applyFont="1" applyFill="1" applyBorder="1" applyAlignment="1">
      <alignment horizontal="right"/>
    </xf>
    <xf numFmtId="165" fontId="3" fillId="0" borderId="6" xfId="18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165" fontId="3" fillId="0" borderId="7" xfId="18" applyNumberFormat="1" applyFont="1" applyFill="1" applyBorder="1" applyAlignment="1">
      <alignment/>
    </xf>
    <xf numFmtId="165" fontId="3" fillId="0" borderId="7" xfId="18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right" vertical="center"/>
    </xf>
    <xf numFmtId="165" fontId="3" fillId="0" borderId="6" xfId="18" applyNumberFormat="1" applyFont="1" applyFill="1" applyBorder="1" applyAlignment="1">
      <alignment vertical="center"/>
    </xf>
    <xf numFmtId="165" fontId="3" fillId="0" borderId="0" xfId="18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4</xdr:col>
      <xdr:colOff>733425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4\Cuadros%20de%20salid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regimen contributivo"/>
      <sheetName val="ARS"/>
      <sheetName val="Ente Territorial"/>
      <sheetName val="Régimen subsidiado"/>
      <sheetName val="EAS - RE"/>
      <sheetName val="Riesgo profesional"/>
      <sheetName val="seguros priv salud"/>
      <sheetName val=" Cuentas no consol"/>
      <sheetName val=" Cuentas consol "/>
      <sheetName val="financiacion"/>
      <sheetName val="IPS"/>
    </sheetNames>
    <sheetDataSet>
      <sheetData sheetId="0">
        <row r="16">
          <cell r="D16">
            <v>3517665.037254661</v>
          </cell>
          <cell r="E16">
            <v>1669624.788776772</v>
          </cell>
          <cell r="F16">
            <v>54754.37073655584</v>
          </cell>
        </row>
        <row r="17">
          <cell r="D17">
            <v>138751.1590860743</v>
          </cell>
          <cell r="E17">
            <v>28304.548203794828</v>
          </cell>
          <cell r="F17">
            <v>1882.7740000000001</v>
          </cell>
        </row>
        <row r="18">
          <cell r="E18">
            <v>198713</v>
          </cell>
          <cell r="F18">
            <v>2335.679</v>
          </cell>
        </row>
        <row r="19">
          <cell r="D19">
            <v>37206.41997192739</v>
          </cell>
          <cell r="F19">
            <v>0</v>
          </cell>
        </row>
        <row r="20">
          <cell r="D20">
            <v>44440.60930301591</v>
          </cell>
          <cell r="E20">
            <v>154.737288739911</v>
          </cell>
          <cell r="F20">
            <v>237.15</v>
          </cell>
        </row>
        <row r="21">
          <cell r="D21">
            <v>81387.2950045054</v>
          </cell>
          <cell r="E21">
            <v>19058.071938240835</v>
          </cell>
          <cell r="F21">
            <v>4174.31</v>
          </cell>
        </row>
        <row r="26">
          <cell r="D26">
            <v>2749924.031495719</v>
          </cell>
          <cell r="E26">
            <v>1096531.7861608765</v>
          </cell>
          <cell r="F26">
            <v>98771.04246000001</v>
          </cell>
        </row>
        <row r="27">
          <cell r="D27">
            <v>-27734.139958521228</v>
          </cell>
          <cell r="E27">
            <v>-30566.41868574724</v>
          </cell>
          <cell r="F27">
            <v>-1131.048</v>
          </cell>
        </row>
        <row r="28">
          <cell r="D28">
            <v>231769.1433759494</v>
          </cell>
          <cell r="E28">
            <v>82534.65057124879</v>
          </cell>
          <cell r="F28">
            <v>7434.379540000001</v>
          </cell>
        </row>
        <row r="29">
          <cell r="D29">
            <v>31871</v>
          </cell>
        </row>
        <row r="31">
          <cell r="D31">
            <v>229358.80007422474</v>
          </cell>
          <cell r="E31">
            <v>204899.11233607528</v>
          </cell>
          <cell r="F31">
            <v>1282.696</v>
          </cell>
        </row>
        <row r="32">
          <cell r="D32">
            <v>240984.16280380957</v>
          </cell>
          <cell r="E32">
            <v>125802.00972417498</v>
          </cell>
          <cell r="F32">
            <v>3607.4839999999995</v>
          </cell>
        </row>
        <row r="33">
          <cell r="D33">
            <v>819.4853015550574</v>
          </cell>
          <cell r="E33">
            <v>99.21933561021365</v>
          </cell>
        </row>
        <row r="34">
          <cell r="E34">
            <v>363417</v>
          </cell>
        </row>
        <row r="35">
          <cell r="D35">
            <v>46799.465400072986</v>
          </cell>
          <cell r="E35">
            <v>26867.354735429966</v>
          </cell>
          <cell r="F35">
            <v>6879.841</v>
          </cell>
        </row>
      </sheetData>
      <sheetData sheetId="1">
        <row r="17">
          <cell r="D17">
            <v>3882012.5610846165</v>
          </cell>
        </row>
        <row r="18">
          <cell r="D18">
            <v>1941006.2805423082</v>
          </cell>
        </row>
        <row r="19">
          <cell r="D19">
            <v>192559.77018375706</v>
          </cell>
        </row>
        <row r="21">
          <cell r="D21">
            <v>4494.184253</v>
          </cell>
        </row>
        <row r="28">
          <cell r="D28">
            <v>53.10721466</v>
          </cell>
        </row>
        <row r="29">
          <cell r="D29">
            <v>123777.84693780002</v>
          </cell>
        </row>
        <row r="34">
          <cell r="D34">
            <v>561969.531415388</v>
          </cell>
        </row>
        <row r="35">
          <cell r="D35">
            <v>224787.81256615522</v>
          </cell>
        </row>
        <row r="38">
          <cell r="D38">
            <v>171460.803451</v>
          </cell>
        </row>
        <row r="40">
          <cell r="D40">
            <v>5026540.905670035</v>
          </cell>
        </row>
        <row r="44">
          <cell r="D44">
            <v>89062.7003851</v>
          </cell>
        </row>
        <row r="46">
          <cell r="D46">
            <v>8440.2372286</v>
          </cell>
        </row>
        <row r="47">
          <cell r="D47">
            <v>9108.893006450002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68"/>
  <sheetViews>
    <sheetView showGridLines="0" tabSelected="1" zoomScale="85" zoomScaleNormal="85" workbookViewId="0" topLeftCell="A1">
      <selection activeCell="F22" sqref="F22"/>
    </sheetView>
  </sheetViews>
  <sheetFormatPr defaultColWidth="11.421875" defaultRowHeight="12.75" zeroHeight="1"/>
  <cols>
    <col min="1" max="1" width="3.421875" style="1" customWidth="1"/>
    <col min="2" max="2" width="6.7109375" style="1" customWidth="1"/>
    <col min="3" max="3" width="7.57421875" style="2" customWidth="1"/>
    <col min="4" max="4" width="54.00390625" style="2" customWidth="1"/>
    <col min="5" max="6" width="13.140625" style="2" customWidth="1"/>
    <col min="7" max="7" width="12.00390625" style="2" bestFit="1" customWidth="1"/>
    <col min="8" max="8" width="13.421875" style="2" bestFit="1" customWidth="1"/>
    <col min="9" max="9" width="16.8515625" style="1" customWidth="1"/>
    <col min="10" max="10" width="14.7109375" style="1" bestFit="1" customWidth="1"/>
    <col min="11" max="11" width="17.140625" style="1" customWidth="1"/>
    <col min="12" max="12" width="12.7109375" style="1" bestFit="1" customWidth="1"/>
    <col min="13" max="13" width="6.28125" style="1" hidden="1" customWidth="1"/>
    <col min="14" max="16384" width="0" style="1" hidden="1" customWidth="1"/>
  </cols>
  <sheetData>
    <row r="1" ht="12.75"/>
    <row r="2" ht="12.75"/>
    <row r="3" ht="12.75"/>
    <row r="4" ht="12.75"/>
    <row r="5" ht="12.75"/>
    <row r="6" spans="2:7" ht="12.75">
      <c r="B6" s="3" t="s">
        <v>0</v>
      </c>
      <c r="C6" s="3"/>
      <c r="D6" s="3"/>
      <c r="E6" s="3"/>
      <c r="F6" s="3"/>
      <c r="G6" s="3"/>
    </row>
    <row r="7" spans="2:7" ht="12.75">
      <c r="B7" s="3" t="s">
        <v>1</v>
      </c>
      <c r="C7" s="3"/>
      <c r="E7" s="3"/>
      <c r="F7" s="3"/>
      <c r="G7" s="3"/>
    </row>
    <row r="8" spans="2:7" ht="12.75">
      <c r="B8" s="3" t="s">
        <v>2</v>
      </c>
      <c r="C8" s="3"/>
      <c r="E8" s="3"/>
      <c r="F8" s="3"/>
      <c r="G8" s="3"/>
    </row>
    <row r="9" spans="2:7" ht="12.75">
      <c r="B9" s="3" t="s">
        <v>3</v>
      </c>
      <c r="C9" s="3"/>
      <c r="E9" s="3"/>
      <c r="F9" s="3"/>
      <c r="G9" s="3"/>
    </row>
    <row r="10" ht="12.75">
      <c r="B10" s="4" t="s">
        <v>4</v>
      </c>
    </row>
    <row r="11" spans="4:7" ht="12.75">
      <c r="D11" s="3"/>
      <c r="G11" s="5"/>
    </row>
    <row r="12" spans="4:7" ht="12.75">
      <c r="D12" s="3"/>
      <c r="G12" s="5"/>
    </row>
    <row r="13" spans="3:11" ht="12.75">
      <c r="C13" s="3"/>
      <c r="D13" s="3"/>
      <c r="G13" s="5"/>
      <c r="K13" s="6" t="s">
        <v>5</v>
      </c>
    </row>
    <row r="14" spans="1:11" ht="25.5" customHeight="1">
      <c r="A14" s="7"/>
      <c r="B14" s="7"/>
      <c r="C14" s="8" t="s">
        <v>6</v>
      </c>
      <c r="D14" s="9"/>
      <c r="E14" s="10" t="s">
        <v>7</v>
      </c>
      <c r="F14" s="10"/>
      <c r="G14" s="10"/>
      <c r="H14" s="10"/>
      <c r="I14" s="10"/>
      <c r="J14" s="10"/>
      <c r="K14" s="11" t="s">
        <v>8</v>
      </c>
    </row>
    <row r="15" spans="2:11" ht="25.5">
      <c r="B15" s="12"/>
      <c r="C15" s="13"/>
      <c r="D15" s="14"/>
      <c r="E15" s="15" t="s">
        <v>9</v>
      </c>
      <c r="F15" s="15" t="s">
        <v>10</v>
      </c>
      <c r="G15" s="15" t="s">
        <v>11</v>
      </c>
      <c r="H15" s="15" t="s">
        <v>12</v>
      </c>
      <c r="I15" s="15" t="s">
        <v>13</v>
      </c>
      <c r="J15" s="15" t="s">
        <v>14</v>
      </c>
      <c r="K15" s="16"/>
    </row>
    <row r="16" spans="2:12" s="17" customFormat="1" ht="12.75">
      <c r="B16" s="18"/>
      <c r="C16" s="19"/>
      <c r="D16" s="20"/>
      <c r="E16" s="21" t="s">
        <v>15</v>
      </c>
      <c r="F16" s="21" t="s">
        <v>16</v>
      </c>
      <c r="G16" s="21" t="s">
        <v>17</v>
      </c>
      <c r="H16" s="21" t="s">
        <v>18</v>
      </c>
      <c r="I16" s="21" t="s">
        <v>19</v>
      </c>
      <c r="J16" s="22" t="s">
        <v>20</v>
      </c>
      <c r="K16" s="22" t="s">
        <v>21</v>
      </c>
      <c r="L16" s="1"/>
    </row>
    <row r="17" spans="2:15" ht="12.75">
      <c r="B17" s="12"/>
      <c r="C17" s="23" t="s">
        <v>22</v>
      </c>
      <c r="D17" s="24"/>
      <c r="E17" s="25"/>
      <c r="F17" s="25"/>
      <c r="G17" s="25"/>
      <c r="H17" s="25"/>
      <c r="I17" s="26"/>
      <c r="J17" s="26"/>
      <c r="K17" s="26"/>
      <c r="M17" s="23"/>
      <c r="N17" s="12"/>
      <c r="O17" s="12"/>
    </row>
    <row r="18" spans="2:15" s="17" customFormat="1" ht="12.75">
      <c r="B18" s="18" t="s">
        <v>23</v>
      </c>
      <c r="C18" s="18" t="s">
        <v>24</v>
      </c>
      <c r="D18" s="27"/>
      <c r="E18" s="28"/>
      <c r="F18" s="28"/>
      <c r="G18" s="28"/>
      <c r="H18" s="28">
        <f>+SUM(E18:G18)</f>
        <v>0</v>
      </c>
      <c r="I18" s="29">
        <f>+SUM(I19:I21)</f>
        <v>6015578.611810681</v>
      </c>
      <c r="J18" s="30">
        <f aca="true" t="shared" si="0" ref="J18:J29">+I18+H18</f>
        <v>6015578.611810681</v>
      </c>
      <c r="K18" s="30">
        <f>+J18</f>
        <v>6015578.611810681</v>
      </c>
      <c r="L18" s="1"/>
      <c r="M18" s="31"/>
      <c r="N18" s="18"/>
      <c r="O18" s="18"/>
    </row>
    <row r="19" spans="2:15" ht="12.75">
      <c r="B19" s="12"/>
      <c r="C19" s="32" t="s">
        <v>25</v>
      </c>
      <c r="D19" s="33" t="s">
        <v>26</v>
      </c>
      <c r="E19" s="25"/>
      <c r="F19" s="25"/>
      <c r="G19" s="25"/>
      <c r="H19" s="25"/>
      <c r="I19" s="34">
        <f>'[2]FOSYGA'!D17</f>
        <v>3882012.5610846165</v>
      </c>
      <c r="J19" s="35">
        <f t="shared" si="0"/>
        <v>3882012.5610846165</v>
      </c>
      <c r="K19" s="35">
        <f>+J19</f>
        <v>3882012.5610846165</v>
      </c>
      <c r="M19" s="23"/>
      <c r="N19" s="12"/>
      <c r="O19" s="12"/>
    </row>
    <row r="20" spans="2:15" s="17" customFormat="1" ht="12.75">
      <c r="B20" s="18"/>
      <c r="C20" s="36" t="s">
        <v>27</v>
      </c>
      <c r="D20" s="27" t="s">
        <v>28</v>
      </c>
      <c r="E20" s="28"/>
      <c r="F20" s="28"/>
      <c r="G20" s="28"/>
      <c r="H20" s="28"/>
      <c r="I20" s="29">
        <f>'[2]FOSYGA'!D18</f>
        <v>1941006.2805423082</v>
      </c>
      <c r="J20" s="30">
        <f t="shared" si="0"/>
        <v>1941006.2805423082</v>
      </c>
      <c r="K20" s="30">
        <f>+J20</f>
        <v>1941006.2805423082</v>
      </c>
      <c r="L20" s="1"/>
      <c r="M20" s="31"/>
      <c r="N20" s="18"/>
      <c r="O20" s="18"/>
    </row>
    <row r="21" spans="2:15" ht="12.75">
      <c r="B21" s="12"/>
      <c r="C21" s="32" t="s">
        <v>29</v>
      </c>
      <c r="D21" s="33" t="s">
        <v>30</v>
      </c>
      <c r="E21" s="25"/>
      <c r="F21" s="25"/>
      <c r="G21" s="25"/>
      <c r="H21" s="25"/>
      <c r="I21" s="34">
        <f>'[2]FOSYGA'!D19</f>
        <v>192559.77018375706</v>
      </c>
      <c r="J21" s="35">
        <f t="shared" si="0"/>
        <v>192559.77018375706</v>
      </c>
      <c r="K21" s="35">
        <f>+J21</f>
        <v>192559.77018375706</v>
      </c>
      <c r="M21" s="23"/>
      <c r="N21" s="12"/>
      <c r="O21" s="12"/>
    </row>
    <row r="22" spans="2:15" s="17" customFormat="1" ht="12.75">
      <c r="B22" s="18" t="s">
        <v>31</v>
      </c>
      <c r="C22" s="37" t="s">
        <v>32</v>
      </c>
      <c r="D22" s="38"/>
      <c r="E22" s="28">
        <f>+'[2]EPS'!D16</f>
        <v>3517665.037254661</v>
      </c>
      <c r="F22" s="28">
        <f>+'[2]EPS'!E16</f>
        <v>1669624.788776772</v>
      </c>
      <c r="G22" s="28">
        <f>+'[2]EPS'!F16</f>
        <v>54754.37073655584</v>
      </c>
      <c r="H22" s="28">
        <f aca="true" t="shared" si="1" ref="H22:H28">+SUM(E22:G22)</f>
        <v>5242044.19676799</v>
      </c>
      <c r="I22" s="39"/>
      <c r="J22" s="30">
        <f t="shared" si="0"/>
        <v>5242044.19676799</v>
      </c>
      <c r="K22" s="30">
        <f>+J22-J35</f>
        <v>215503.29109795485</v>
      </c>
      <c r="L22" s="40"/>
      <c r="M22" s="18"/>
      <c r="N22" s="18"/>
      <c r="O22" s="18"/>
    </row>
    <row r="23" spans="2:15" ht="12.75">
      <c r="B23" s="12" t="s">
        <v>33</v>
      </c>
      <c r="C23" s="2" t="s">
        <v>34</v>
      </c>
      <c r="D23" s="33"/>
      <c r="E23" s="25">
        <f>'[2]EPS'!D17</f>
        <v>138751.1590860743</v>
      </c>
      <c r="F23" s="25">
        <f>'[2]EPS'!E17</f>
        <v>28304.548203794828</v>
      </c>
      <c r="G23" s="25">
        <f>'[2]EPS'!F17</f>
        <v>1882.7740000000001</v>
      </c>
      <c r="H23" s="25">
        <f t="shared" si="1"/>
        <v>168938.48128986915</v>
      </c>
      <c r="I23" s="34">
        <f>+'[2]FOSYGA'!D21</f>
        <v>4494.184253</v>
      </c>
      <c r="J23" s="35">
        <f t="shared" si="0"/>
        <v>173432.66554286916</v>
      </c>
      <c r="K23" s="35">
        <f aca="true" t="shared" si="2" ref="K23:K28">+J23</f>
        <v>173432.66554286916</v>
      </c>
      <c r="M23" s="12"/>
      <c r="N23" s="12"/>
      <c r="O23" s="41"/>
    </row>
    <row r="24" spans="2:15" s="17" customFormat="1" ht="12.75">
      <c r="B24" s="18" t="s">
        <v>35</v>
      </c>
      <c r="C24" s="42" t="s">
        <v>36</v>
      </c>
      <c r="D24" s="43"/>
      <c r="E24" s="28">
        <f>'[2]EPS'!D18</f>
        <v>0</v>
      </c>
      <c r="F24" s="28">
        <f>'[2]EPS'!E18</f>
        <v>198713</v>
      </c>
      <c r="G24" s="28">
        <f>'[2]EPS'!F18</f>
        <v>2335.679</v>
      </c>
      <c r="H24" s="28">
        <f t="shared" si="1"/>
        <v>201048.679</v>
      </c>
      <c r="I24" s="39"/>
      <c r="J24" s="30">
        <f t="shared" si="0"/>
        <v>201048.679</v>
      </c>
      <c r="K24" s="30">
        <f t="shared" si="2"/>
        <v>201048.679</v>
      </c>
      <c r="L24" s="1"/>
      <c r="M24" s="44"/>
      <c r="N24" s="37"/>
      <c r="O24" s="37"/>
    </row>
    <row r="25" spans="2:15" ht="12.75">
      <c r="B25" s="12" t="s">
        <v>37</v>
      </c>
      <c r="C25" s="12" t="s">
        <v>38</v>
      </c>
      <c r="D25" s="45"/>
      <c r="E25" s="25"/>
      <c r="F25" s="25"/>
      <c r="G25" s="25"/>
      <c r="H25" s="25">
        <f t="shared" si="1"/>
        <v>0</v>
      </c>
      <c r="I25" s="34">
        <f>'[2]FOSYGA'!D28</f>
        <v>53.10721466</v>
      </c>
      <c r="J25" s="35">
        <f t="shared" si="0"/>
        <v>53.10721466</v>
      </c>
      <c r="K25" s="35">
        <f t="shared" si="2"/>
        <v>53.10721466</v>
      </c>
      <c r="M25" s="4"/>
      <c r="N25" s="2"/>
      <c r="O25" s="2"/>
    </row>
    <row r="26" spans="2:15" s="17" customFormat="1" ht="12.75">
      <c r="B26" s="18" t="s">
        <v>39</v>
      </c>
      <c r="C26" s="37" t="s">
        <v>40</v>
      </c>
      <c r="D26" s="38"/>
      <c r="E26" s="28">
        <f>'[2]EPS'!D19</f>
        <v>37206.41997192739</v>
      </c>
      <c r="F26" s="28">
        <f>'[2]EPS'!E19</f>
        <v>0</v>
      </c>
      <c r="G26" s="28">
        <f>'[2]EPS'!F19</f>
        <v>0</v>
      </c>
      <c r="H26" s="28">
        <f t="shared" si="1"/>
        <v>37206.41997192739</v>
      </c>
      <c r="I26" s="39"/>
      <c r="J26" s="30">
        <f t="shared" si="0"/>
        <v>37206.41997192739</v>
      </c>
      <c r="K26" s="30">
        <f t="shared" si="2"/>
        <v>37206.41997192739</v>
      </c>
      <c r="L26" s="1"/>
      <c r="M26" s="18"/>
      <c r="N26" s="18"/>
      <c r="O26" s="46"/>
    </row>
    <row r="27" spans="2:15" ht="12.75">
      <c r="B27" s="12" t="s">
        <v>41</v>
      </c>
      <c r="C27" s="2" t="s">
        <v>42</v>
      </c>
      <c r="D27" s="33"/>
      <c r="E27" s="25">
        <f>'[2]EPS'!D20</f>
        <v>44440.60930301591</v>
      </c>
      <c r="F27" s="25">
        <f>'[2]EPS'!E20</f>
        <v>154.737288739911</v>
      </c>
      <c r="G27" s="25">
        <f>'[2]EPS'!F20</f>
        <v>237.15</v>
      </c>
      <c r="H27" s="25">
        <f t="shared" si="1"/>
        <v>44832.49659175582</v>
      </c>
      <c r="I27" s="26"/>
      <c r="J27" s="35">
        <f t="shared" si="0"/>
        <v>44832.49659175582</v>
      </c>
      <c r="K27" s="35">
        <f t="shared" si="2"/>
        <v>44832.49659175582</v>
      </c>
      <c r="M27" s="4"/>
      <c r="N27" s="2"/>
      <c r="O27" s="2"/>
    </row>
    <row r="28" spans="2:15" s="17" customFormat="1" ht="12.75">
      <c r="B28" s="18" t="s">
        <v>43</v>
      </c>
      <c r="C28" s="37" t="s">
        <v>44</v>
      </c>
      <c r="D28" s="38"/>
      <c r="E28" s="28">
        <f>'[2]EPS'!D21</f>
        <v>81387.2950045054</v>
      </c>
      <c r="F28" s="28">
        <f>'[2]EPS'!E21</f>
        <v>19058.071938240835</v>
      </c>
      <c r="G28" s="28">
        <f>'[2]EPS'!F21</f>
        <v>4174.31</v>
      </c>
      <c r="H28" s="28">
        <f t="shared" si="1"/>
        <v>104619.67694274624</v>
      </c>
      <c r="I28" s="28">
        <f>'[2]FOSYGA'!D29</f>
        <v>123777.84693780002</v>
      </c>
      <c r="J28" s="30">
        <f t="shared" si="0"/>
        <v>228397.52388054627</v>
      </c>
      <c r="K28" s="30">
        <f t="shared" si="2"/>
        <v>228397.52388054627</v>
      </c>
      <c r="L28" s="1"/>
      <c r="M28" s="18"/>
      <c r="N28" s="18"/>
      <c r="O28" s="46"/>
    </row>
    <row r="29" spans="2:15" ht="12.75">
      <c r="B29" s="12"/>
      <c r="C29" s="47" t="s">
        <v>45</v>
      </c>
      <c r="D29" s="48"/>
      <c r="E29" s="49">
        <f>+SUM(E22:E28)</f>
        <v>3819450.5206201836</v>
      </c>
      <c r="F29" s="49">
        <f>+SUM(F22:F28)</f>
        <v>1915855.1462075477</v>
      </c>
      <c r="G29" s="49">
        <f>+SUM(G22:G28)</f>
        <v>63384.28373655583</v>
      </c>
      <c r="H29" s="49">
        <f>+SUM(H22:H28)</f>
        <v>5798689.950564288</v>
      </c>
      <c r="I29" s="49">
        <f>+SUM(I22:I28)+I18</f>
        <v>6143903.750216141</v>
      </c>
      <c r="J29" s="35">
        <f t="shared" si="0"/>
        <v>11942593.700780429</v>
      </c>
      <c r="K29" s="49">
        <f>+SUM(K22:K28)+K18</f>
        <v>6916052.795110395</v>
      </c>
      <c r="M29" s="12"/>
      <c r="N29" s="12"/>
      <c r="O29" s="2"/>
    </row>
    <row r="30" spans="2:15" s="17" customFormat="1" ht="12.75">
      <c r="B30" s="18"/>
      <c r="C30" s="50"/>
      <c r="D30" s="51"/>
      <c r="E30" s="28"/>
      <c r="F30" s="28"/>
      <c r="G30" s="28"/>
      <c r="H30" s="28"/>
      <c r="I30" s="39"/>
      <c r="J30" s="30" t="s">
        <v>46</v>
      </c>
      <c r="K30" s="30" t="s">
        <v>46</v>
      </c>
      <c r="L30" s="1"/>
      <c r="M30" s="18"/>
      <c r="N30" s="18"/>
      <c r="O30" s="46"/>
    </row>
    <row r="31" spans="2:15" ht="12.75">
      <c r="B31" s="12"/>
      <c r="C31" s="4" t="s">
        <v>47</v>
      </c>
      <c r="D31" s="52"/>
      <c r="E31" s="53"/>
      <c r="F31" s="53"/>
      <c r="G31" s="49"/>
      <c r="H31" s="53"/>
      <c r="I31" s="26"/>
      <c r="J31" s="35" t="s">
        <v>46</v>
      </c>
      <c r="K31" s="35" t="s">
        <v>46</v>
      </c>
      <c r="M31" s="12"/>
      <c r="N31" s="12"/>
      <c r="O31" s="2"/>
    </row>
    <row r="32" spans="2:15" s="17" customFormat="1" ht="12.75">
      <c r="B32" s="18" t="s">
        <v>48</v>
      </c>
      <c r="C32" s="18" t="s">
        <v>49</v>
      </c>
      <c r="D32" s="27"/>
      <c r="E32" s="28"/>
      <c r="F32" s="54"/>
      <c r="G32" s="55"/>
      <c r="H32" s="54">
        <f>+SUM(E32:G32)</f>
        <v>0</v>
      </c>
      <c r="I32" s="29">
        <f>'[2]FOSYGA'!D34</f>
        <v>561969.531415388</v>
      </c>
      <c r="J32" s="30">
        <f aca="true" t="shared" si="3" ref="J32:J47">+I32+H32</f>
        <v>561969.531415388</v>
      </c>
      <c r="K32" s="30">
        <f>+J32</f>
        <v>561969.531415388</v>
      </c>
      <c r="L32" s="1"/>
      <c r="M32" s="18"/>
      <c r="N32" s="18"/>
      <c r="O32" s="37"/>
    </row>
    <row r="33" spans="2:15" ht="12.75">
      <c r="B33" s="12" t="s">
        <v>50</v>
      </c>
      <c r="C33" s="12" t="s">
        <v>51</v>
      </c>
      <c r="D33" s="45"/>
      <c r="E33" s="25"/>
      <c r="F33" s="53"/>
      <c r="G33" s="49"/>
      <c r="H33" s="56">
        <f>+SUM(E33:G33)</f>
        <v>0</v>
      </c>
      <c r="I33" s="34">
        <f>'[2]FOSYGA'!D35</f>
        <v>224787.81256615522</v>
      </c>
      <c r="J33" s="35">
        <f t="shared" si="3"/>
        <v>224787.81256615522</v>
      </c>
      <c r="K33" s="35">
        <f>+J33</f>
        <v>224787.81256615522</v>
      </c>
      <c r="M33" s="12"/>
      <c r="N33" s="12"/>
      <c r="O33" s="2"/>
    </row>
    <row r="34" spans="2:15" s="17" customFormat="1" ht="12.75">
      <c r="B34" s="18" t="s">
        <v>52</v>
      </c>
      <c r="C34" s="18" t="s">
        <v>53</v>
      </c>
      <c r="D34" s="27"/>
      <c r="E34" s="39"/>
      <c r="F34" s="28"/>
      <c r="G34" s="28"/>
      <c r="H34" s="57">
        <f>+SUM(E34:G34)</f>
        <v>0</v>
      </c>
      <c r="I34" s="29">
        <f>'[2]FOSYGA'!D38</f>
        <v>171460.803451</v>
      </c>
      <c r="J34" s="30">
        <f t="shared" si="3"/>
        <v>171460.803451</v>
      </c>
      <c r="K34" s="30">
        <f>+J34</f>
        <v>171460.803451</v>
      </c>
      <c r="L34" s="1"/>
      <c r="M34" s="18"/>
      <c r="N34" s="18"/>
      <c r="O34" s="37"/>
    </row>
    <row r="35" spans="2:15" ht="12.75">
      <c r="B35" s="12" t="s">
        <v>54</v>
      </c>
      <c r="C35" s="12" t="s">
        <v>55</v>
      </c>
      <c r="D35" s="45"/>
      <c r="E35" s="25"/>
      <c r="F35" s="53"/>
      <c r="G35" s="49"/>
      <c r="H35" s="56">
        <f>+SUM(E35:G35)</f>
        <v>0</v>
      </c>
      <c r="I35" s="34">
        <f>'[2]FOSYGA'!D40</f>
        <v>5026540.905670035</v>
      </c>
      <c r="J35" s="35">
        <f t="shared" si="3"/>
        <v>5026540.905670035</v>
      </c>
      <c r="K35" s="35"/>
      <c r="L35" s="58"/>
      <c r="M35" s="12"/>
      <c r="N35" s="12"/>
      <c r="O35" s="2"/>
    </row>
    <row r="36" spans="2:15" s="17" customFormat="1" ht="12.75">
      <c r="B36" s="18" t="s">
        <v>56</v>
      </c>
      <c r="C36" s="18" t="s">
        <v>57</v>
      </c>
      <c r="D36" s="27"/>
      <c r="E36" s="28"/>
      <c r="F36" s="54"/>
      <c r="G36" s="55"/>
      <c r="H36" s="57"/>
      <c r="I36" s="29">
        <f>+'[2]FOSYGA'!D44</f>
        <v>89062.7003851</v>
      </c>
      <c r="J36" s="30">
        <f t="shared" si="3"/>
        <v>89062.7003851</v>
      </c>
      <c r="K36" s="30">
        <f aca="true" t="shared" si="4" ref="K36:K47">+J36</f>
        <v>89062.7003851</v>
      </c>
      <c r="L36" s="58"/>
      <c r="M36" s="18"/>
      <c r="N36" s="18"/>
      <c r="O36" s="37"/>
    </row>
    <row r="37" spans="2:15" ht="12.75">
      <c r="B37" s="12" t="s">
        <v>58</v>
      </c>
      <c r="C37" s="59" t="s">
        <v>59</v>
      </c>
      <c r="D37" s="60"/>
      <c r="E37" s="61">
        <f>+SUM(E38:E39)</f>
        <v>2722189.891537198</v>
      </c>
      <c r="F37" s="61">
        <f>+SUM(F38:F39)</f>
        <v>1065965.3674751292</v>
      </c>
      <c r="G37" s="61">
        <f>+SUM(G38:G39)</f>
        <v>97639.99446000002</v>
      </c>
      <c r="H37" s="56">
        <f aca="true" t="shared" si="5" ref="H37:H47">+SUM(E37:G37)</f>
        <v>3885795.2534723273</v>
      </c>
      <c r="I37" s="26"/>
      <c r="J37" s="35">
        <f t="shared" si="3"/>
        <v>3885795.2534723273</v>
      </c>
      <c r="K37" s="35">
        <f t="shared" si="4"/>
        <v>3885795.2534723273</v>
      </c>
      <c r="M37" s="12"/>
      <c r="N37" s="12"/>
      <c r="O37" s="2"/>
    </row>
    <row r="38" spans="2:15" s="17" customFormat="1" ht="12.75">
      <c r="B38" s="18"/>
      <c r="C38" s="37" t="s">
        <v>60</v>
      </c>
      <c r="D38" s="42" t="s">
        <v>61</v>
      </c>
      <c r="E38" s="62">
        <f>'[2]EPS'!D26</f>
        <v>2749924.031495719</v>
      </c>
      <c r="F38" s="62">
        <f>'[2]EPS'!E26</f>
        <v>1096531.7861608765</v>
      </c>
      <c r="G38" s="62">
        <f>'[2]EPS'!F26</f>
        <v>98771.04246000001</v>
      </c>
      <c r="H38" s="57">
        <f t="shared" si="5"/>
        <v>3945226.860116596</v>
      </c>
      <c r="I38" s="39"/>
      <c r="J38" s="30">
        <f t="shared" si="3"/>
        <v>3945226.860116596</v>
      </c>
      <c r="K38" s="30">
        <f t="shared" si="4"/>
        <v>3945226.860116596</v>
      </c>
      <c r="L38" s="1"/>
      <c r="M38" s="18"/>
      <c r="N38" s="18"/>
      <c r="O38" s="46"/>
    </row>
    <row r="39" spans="2:15" ht="12.75">
      <c r="B39" s="12"/>
      <c r="C39" s="2" t="s">
        <v>62</v>
      </c>
      <c r="D39" s="59" t="s">
        <v>63</v>
      </c>
      <c r="E39" s="61">
        <f>+'[2]EPS'!D27</f>
        <v>-27734.139958521228</v>
      </c>
      <c r="F39" s="61">
        <f>+'[2]EPS'!E27</f>
        <v>-30566.41868574724</v>
      </c>
      <c r="G39" s="61">
        <f>+'[2]EPS'!F27</f>
        <v>-1131.048</v>
      </c>
      <c r="H39" s="56">
        <f t="shared" si="5"/>
        <v>-59431.606644268475</v>
      </c>
      <c r="I39" s="26"/>
      <c r="J39" s="35">
        <f t="shared" si="3"/>
        <v>-59431.606644268475</v>
      </c>
      <c r="K39" s="35">
        <f t="shared" si="4"/>
        <v>-59431.606644268475</v>
      </c>
      <c r="M39" s="12"/>
      <c r="N39" s="12"/>
      <c r="O39" s="2"/>
    </row>
    <row r="40" spans="2:15" s="17" customFormat="1" ht="12.75">
      <c r="B40" s="18" t="s">
        <v>64</v>
      </c>
      <c r="C40" s="37" t="s">
        <v>65</v>
      </c>
      <c r="D40" s="43"/>
      <c r="E40" s="62">
        <f>'[2]EPS'!D28</f>
        <v>231769.1433759494</v>
      </c>
      <c r="F40" s="62">
        <f>'[2]EPS'!E28</f>
        <v>82534.65057124879</v>
      </c>
      <c r="G40" s="62">
        <f>'[2]EPS'!F28</f>
        <v>7434.379540000001</v>
      </c>
      <c r="H40" s="57">
        <f t="shared" si="5"/>
        <v>321738.1734871982</v>
      </c>
      <c r="I40" s="39"/>
      <c r="J40" s="30">
        <f t="shared" si="3"/>
        <v>321738.1734871982</v>
      </c>
      <c r="K40" s="30">
        <f t="shared" si="4"/>
        <v>321738.1734871982</v>
      </c>
      <c r="L40" s="1"/>
      <c r="M40" s="63"/>
      <c r="N40" s="63"/>
      <c r="O40" s="64"/>
    </row>
    <row r="41" spans="2:15" ht="12.75">
      <c r="B41" s="12" t="s">
        <v>66</v>
      </c>
      <c r="C41" s="59" t="s">
        <v>67</v>
      </c>
      <c r="D41" s="33"/>
      <c r="E41" s="25">
        <f>'[2]EPS'!D29</f>
        <v>31871</v>
      </c>
      <c r="F41" s="25">
        <f>'[2]EPS'!E29</f>
        <v>0</v>
      </c>
      <c r="G41" s="25">
        <f>'[2]EPS'!F29</f>
        <v>0</v>
      </c>
      <c r="H41" s="56">
        <f t="shared" si="5"/>
        <v>31871</v>
      </c>
      <c r="I41" s="34"/>
      <c r="J41" s="35">
        <f t="shared" si="3"/>
        <v>31871</v>
      </c>
      <c r="K41" s="35">
        <f t="shared" si="4"/>
        <v>31871</v>
      </c>
      <c r="M41" s="12"/>
      <c r="N41" s="12"/>
      <c r="O41" s="41"/>
    </row>
    <row r="42" spans="2:15" s="17" customFormat="1" ht="12.75">
      <c r="B42" s="18" t="s">
        <v>68</v>
      </c>
      <c r="C42" s="37" t="s">
        <v>69</v>
      </c>
      <c r="D42" s="38"/>
      <c r="E42" s="62">
        <f>+SUM(E43:E45)</f>
        <v>471162.4481795894</v>
      </c>
      <c r="F42" s="62">
        <f>+SUM(F43:F45)</f>
        <v>330800.3413958605</v>
      </c>
      <c r="G42" s="62">
        <f>+SUM(G43:G45)</f>
        <v>4890.179999999999</v>
      </c>
      <c r="H42" s="57">
        <f t="shared" si="5"/>
        <v>806852.9695754499</v>
      </c>
      <c r="I42" s="62">
        <f>+SUM(I43:I45)</f>
        <v>8440.2372286</v>
      </c>
      <c r="J42" s="30">
        <f t="shared" si="3"/>
        <v>815293.2068040499</v>
      </c>
      <c r="K42" s="30">
        <f t="shared" si="4"/>
        <v>815293.2068040499</v>
      </c>
      <c r="L42" s="1"/>
      <c r="M42" s="18"/>
      <c r="N42" s="18"/>
      <c r="O42" s="46"/>
    </row>
    <row r="43" spans="2:15" ht="12.75">
      <c r="B43" s="12"/>
      <c r="C43" s="59" t="s">
        <v>70</v>
      </c>
      <c r="D43" s="60" t="s">
        <v>71</v>
      </c>
      <c r="E43" s="61">
        <f>'[2]EPS'!D31</f>
        <v>229358.80007422474</v>
      </c>
      <c r="F43" s="61">
        <f>'[2]EPS'!E31</f>
        <v>204899.11233607528</v>
      </c>
      <c r="G43" s="61">
        <f>'[2]EPS'!F31</f>
        <v>1282.696</v>
      </c>
      <c r="H43" s="56">
        <f t="shared" si="5"/>
        <v>435540.6084103</v>
      </c>
      <c r="I43" s="34">
        <f>'[2]FOSYGA'!D46</f>
        <v>8440.2372286</v>
      </c>
      <c r="J43" s="35">
        <f t="shared" si="3"/>
        <v>443980.8456389</v>
      </c>
      <c r="K43" s="35">
        <f t="shared" si="4"/>
        <v>443980.8456389</v>
      </c>
      <c r="M43" s="12"/>
      <c r="N43" s="12"/>
      <c r="O43" s="41"/>
    </row>
    <row r="44" spans="2:15" s="17" customFormat="1" ht="12.75">
      <c r="B44" s="18"/>
      <c r="C44" s="37" t="s">
        <v>72</v>
      </c>
      <c r="D44" s="38" t="s">
        <v>73</v>
      </c>
      <c r="E44" s="62">
        <f>'[2]EPS'!D32</f>
        <v>240984.16280380957</v>
      </c>
      <c r="F44" s="62">
        <f>'[2]EPS'!E32</f>
        <v>125802.00972417498</v>
      </c>
      <c r="G44" s="62">
        <f>'[2]EPS'!F32</f>
        <v>3607.4839999999995</v>
      </c>
      <c r="H44" s="57">
        <f t="shared" si="5"/>
        <v>370393.65652798454</v>
      </c>
      <c r="I44" s="39"/>
      <c r="J44" s="30">
        <f t="shared" si="3"/>
        <v>370393.65652798454</v>
      </c>
      <c r="K44" s="30">
        <f t="shared" si="4"/>
        <v>370393.65652798454</v>
      </c>
      <c r="L44" s="1"/>
      <c r="M44" s="44"/>
      <c r="N44" s="18"/>
      <c r="O44" s="46"/>
    </row>
    <row r="45" spans="2:15" ht="12.75">
      <c r="B45" s="12"/>
      <c r="C45" s="59" t="s">
        <v>74</v>
      </c>
      <c r="D45" s="60" t="s">
        <v>75</v>
      </c>
      <c r="E45" s="61">
        <f>'[2]EPS'!D33</f>
        <v>819.4853015550574</v>
      </c>
      <c r="F45" s="61">
        <f>'[2]EPS'!E33</f>
        <v>99.21933561021365</v>
      </c>
      <c r="G45" s="61">
        <f>'[2]EPS'!F33</f>
        <v>0</v>
      </c>
      <c r="H45" s="56">
        <f t="shared" si="5"/>
        <v>918.704637165271</v>
      </c>
      <c r="I45" s="26"/>
      <c r="J45" s="35">
        <f t="shared" si="3"/>
        <v>918.704637165271</v>
      </c>
      <c r="K45" s="35">
        <f t="shared" si="4"/>
        <v>918.704637165271</v>
      </c>
      <c r="M45" s="12"/>
      <c r="N45" s="12"/>
      <c r="O45" s="41"/>
    </row>
    <row r="46" spans="2:15" s="17" customFormat="1" ht="12.75">
      <c r="B46" s="18" t="s">
        <v>76</v>
      </c>
      <c r="C46" s="37" t="s">
        <v>77</v>
      </c>
      <c r="D46" s="38"/>
      <c r="E46" s="62">
        <f>'[2]EPS'!D34</f>
        <v>0</v>
      </c>
      <c r="F46" s="62">
        <f>'[2]EPS'!E34</f>
        <v>363417</v>
      </c>
      <c r="G46" s="62">
        <f>'[2]EPS'!F34</f>
        <v>0</v>
      </c>
      <c r="H46" s="57">
        <f t="shared" si="5"/>
        <v>363417</v>
      </c>
      <c r="I46" s="29"/>
      <c r="J46" s="30">
        <f t="shared" si="3"/>
        <v>363417</v>
      </c>
      <c r="K46" s="30">
        <f t="shared" si="4"/>
        <v>363417</v>
      </c>
      <c r="L46" s="1"/>
      <c r="M46" s="18"/>
      <c r="N46" s="18"/>
      <c r="O46" s="46"/>
    </row>
    <row r="47" spans="2:15" ht="12.75">
      <c r="B47" s="12" t="s">
        <v>78</v>
      </c>
      <c r="C47" s="59" t="s">
        <v>79</v>
      </c>
      <c r="D47" s="65"/>
      <c r="E47" s="61">
        <f>'[2]EPS'!D35</f>
        <v>46799.465400072986</v>
      </c>
      <c r="F47" s="61">
        <f>'[2]EPS'!E35</f>
        <v>26867.354735429966</v>
      </c>
      <c r="G47" s="61">
        <f>'[2]EPS'!F35</f>
        <v>6879.841</v>
      </c>
      <c r="H47" s="56">
        <f t="shared" si="5"/>
        <v>80546.66113550296</v>
      </c>
      <c r="I47" s="34">
        <f>'[2]FOSYGA'!D47</f>
        <v>9108.893006450002</v>
      </c>
      <c r="J47" s="35">
        <f t="shared" si="3"/>
        <v>89655.55414195296</v>
      </c>
      <c r="K47" s="35">
        <f t="shared" si="4"/>
        <v>89655.55414195296</v>
      </c>
      <c r="M47" s="12"/>
      <c r="N47" s="12"/>
      <c r="O47" s="41"/>
    </row>
    <row r="48" spans="2:15" s="17" customFormat="1" ht="12.75">
      <c r="B48" s="18"/>
      <c r="C48" s="42"/>
      <c r="D48" s="66"/>
      <c r="E48" s="62"/>
      <c r="F48" s="62"/>
      <c r="G48" s="62"/>
      <c r="H48" s="28"/>
      <c r="I48" s="29"/>
      <c r="J48" s="30"/>
      <c r="K48" s="30"/>
      <c r="L48" s="1"/>
      <c r="M48" s="18"/>
      <c r="N48" s="18"/>
      <c r="O48" s="46"/>
    </row>
    <row r="49" spans="2:15" ht="12.75">
      <c r="B49" s="12"/>
      <c r="C49" s="67" t="s">
        <v>80</v>
      </c>
      <c r="D49" s="68"/>
      <c r="E49" s="69">
        <f aca="true" t="shared" si="6" ref="E49:K49">+SUM(E32:E37)+E40+E41+E42+E46+E47</f>
        <v>3503791.94849281</v>
      </c>
      <c r="F49" s="69">
        <f t="shared" si="6"/>
        <v>1869584.7141776683</v>
      </c>
      <c r="G49" s="69">
        <f t="shared" si="6"/>
        <v>116844.395</v>
      </c>
      <c r="H49" s="69">
        <f t="shared" si="6"/>
        <v>5490221.057670479</v>
      </c>
      <c r="I49" s="69">
        <f t="shared" si="6"/>
        <v>6091370.883722728</v>
      </c>
      <c r="J49" s="69">
        <f t="shared" si="6"/>
        <v>11581591.941393206</v>
      </c>
      <c r="K49" s="69">
        <f t="shared" si="6"/>
        <v>6555051.035723172</v>
      </c>
      <c r="M49" s="12"/>
      <c r="N49" s="12"/>
      <c r="O49" s="41"/>
    </row>
    <row r="50" spans="1:15" ht="12.75">
      <c r="A50" s="70"/>
      <c r="B50" s="70"/>
      <c r="C50" s="71" t="s">
        <v>81</v>
      </c>
      <c r="D50" s="71"/>
      <c r="E50" s="72"/>
      <c r="F50" s="72"/>
      <c r="G50" s="72"/>
      <c r="H50" s="72"/>
      <c r="I50" s="72"/>
      <c r="J50" s="72"/>
      <c r="K50" s="72"/>
      <c r="M50" s="12"/>
      <c r="N50" s="12"/>
      <c r="O50" s="41"/>
    </row>
    <row r="51" spans="1:15" ht="12.75">
      <c r="A51" s="12"/>
      <c r="B51" s="12"/>
      <c r="C51" s="71"/>
      <c r="D51" s="71"/>
      <c r="E51" s="73">
        <f aca="true" t="shared" si="7" ref="E51:K51">+E29-E49</f>
        <v>315658.5721273734</v>
      </c>
      <c r="F51" s="73">
        <f t="shared" si="7"/>
        <v>46270.43202987942</v>
      </c>
      <c r="G51" s="73">
        <f t="shared" si="7"/>
        <v>-53460.111263444174</v>
      </c>
      <c r="H51" s="73">
        <f t="shared" si="7"/>
        <v>308468.8928938089</v>
      </c>
      <c r="I51" s="73">
        <f t="shared" si="7"/>
        <v>52532.866493413225</v>
      </c>
      <c r="J51" s="73">
        <f t="shared" si="7"/>
        <v>361001.75938722305</v>
      </c>
      <c r="K51" s="73">
        <f t="shared" si="7"/>
        <v>361001.75938722305</v>
      </c>
      <c r="M51" s="12"/>
      <c r="N51" s="12"/>
      <c r="O51" s="41"/>
    </row>
    <row r="52" spans="1:15" ht="12.75">
      <c r="A52" s="74"/>
      <c r="B52" s="74"/>
      <c r="C52" s="75"/>
      <c r="D52" s="75"/>
      <c r="E52" s="76"/>
      <c r="F52" s="76"/>
      <c r="G52" s="76"/>
      <c r="H52" s="76"/>
      <c r="I52" s="76"/>
      <c r="J52" s="76"/>
      <c r="K52" s="76"/>
      <c r="M52" s="12"/>
      <c r="N52" s="12"/>
      <c r="O52" s="41"/>
    </row>
    <row r="53" spans="3:15" ht="12.75">
      <c r="C53" s="2" t="s">
        <v>82</v>
      </c>
      <c r="D53" s="2" t="s">
        <v>83</v>
      </c>
      <c r="E53" s="77"/>
      <c r="F53" s="77"/>
      <c r="G53" s="77"/>
      <c r="H53" s="77"/>
      <c r="I53" s="58"/>
      <c r="J53" s="40"/>
      <c r="M53" s="12"/>
      <c r="N53" s="12"/>
      <c r="O53" s="41"/>
    </row>
    <row r="54" spans="3:15" ht="12.75">
      <c r="C54" s="2" t="s">
        <v>84</v>
      </c>
      <c r="J54" s="40"/>
      <c r="M54" s="12"/>
      <c r="N54" s="12"/>
      <c r="O54" s="41"/>
    </row>
    <row r="55" spans="3:15" ht="12.75">
      <c r="C55" s="2" t="s">
        <v>85</v>
      </c>
      <c r="M55" s="12"/>
      <c r="N55" s="12"/>
      <c r="O55" s="41"/>
    </row>
    <row r="56" spans="3:15" ht="12.75">
      <c r="C56" s="2" t="s">
        <v>86</v>
      </c>
      <c r="M56" s="12"/>
      <c r="N56" s="12"/>
      <c r="O56" s="41"/>
    </row>
    <row r="57" spans="13:15" ht="12.75">
      <c r="M57" s="12"/>
      <c r="N57" s="12"/>
      <c r="O57" s="41"/>
    </row>
    <row r="58" spans="13:15" ht="12.75">
      <c r="M58" s="12"/>
      <c r="N58" s="12"/>
      <c r="O58" s="41"/>
    </row>
    <row r="59" ht="12.75"/>
    <row r="60" ht="12.75" hidden="1"/>
    <row r="61" ht="12.75" hidden="1"/>
    <row r="62" spans="13:15" ht="12.75" hidden="1">
      <c r="M62" s="12"/>
      <c r="N62" s="12"/>
      <c r="O62" s="41"/>
    </row>
    <row r="63" spans="13:15" ht="12.75" hidden="1">
      <c r="M63" s="70"/>
      <c r="N63" s="70"/>
      <c r="O63" s="78"/>
    </row>
    <row r="64" spans="13:15" ht="12.75" hidden="1">
      <c r="M64" s="79"/>
      <c r="N64" s="80"/>
      <c r="O64" s="81"/>
    </row>
    <row r="65" spans="13:15" ht="12.75" hidden="1">
      <c r="M65" s="12"/>
      <c r="N65" s="12"/>
      <c r="O65" s="12"/>
    </row>
    <row r="66" spans="13:15" ht="12.75" hidden="1">
      <c r="M66" s="82"/>
      <c r="N66" s="82"/>
      <c r="O66" s="83"/>
    </row>
    <row r="67" spans="13:15" ht="12.75" hidden="1">
      <c r="M67" s="82"/>
      <c r="N67" s="82"/>
      <c r="O67" s="83"/>
    </row>
    <row r="68" spans="13:15" ht="12.75" hidden="1">
      <c r="M68" s="84"/>
      <c r="N68" s="84"/>
      <c r="O68" s="85"/>
    </row>
  </sheetData>
  <mergeCells count="18">
    <mergeCell ref="E51:E52"/>
    <mergeCell ref="F51:F52"/>
    <mergeCell ref="M64:N64"/>
    <mergeCell ref="M66:N68"/>
    <mergeCell ref="O66:O68"/>
    <mergeCell ref="I51:I52"/>
    <mergeCell ref="J51:J52"/>
    <mergeCell ref="K51:K52"/>
    <mergeCell ref="M40:N40"/>
    <mergeCell ref="C49:D49"/>
    <mergeCell ref="C50:D52"/>
    <mergeCell ref="C14:D14"/>
    <mergeCell ref="C29:D29"/>
    <mergeCell ref="C30:D30"/>
    <mergeCell ref="E14:J14"/>
    <mergeCell ref="K14:K15"/>
    <mergeCell ref="G51:G52"/>
    <mergeCell ref="H51:H52"/>
  </mergeCells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2008-06-16T22:02:50Z</dcterms:created>
  <dcterms:modified xsi:type="dcterms:W3CDTF">2008-06-16T22:03:07Z</dcterms:modified>
  <cp:category/>
  <cp:version/>
  <cp:contentType/>
  <cp:contentStatus/>
</cp:coreProperties>
</file>