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315" windowHeight="11250" activeTab="0"/>
  </bookViews>
  <sheets>
    <sheet name="regimen contributivo" sheetId="1" r:id="rId1"/>
  </sheets>
  <externalReferences>
    <externalReference r:id="rId4"/>
    <externalReference r:id="rId5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<sst xmlns="http://schemas.openxmlformats.org/spreadsheetml/2006/main" count="90" uniqueCount="87">
  <si>
    <t>Cuadro No 3</t>
  </si>
  <si>
    <t>Cuenta Intermedia de la Salud - CIS</t>
  </si>
  <si>
    <t>Sistema Contributivo</t>
  </si>
  <si>
    <t>Ingresos y Gastos de Empresas Promotoras de salud - EPS, Entidades Adaptadas al Sistema - EAS y FOSYGA, total y total consolidado</t>
  </si>
  <si>
    <t>Año 2002</t>
  </si>
  <si>
    <t>Millones de pesos</t>
  </si>
  <si>
    <t>Conceptos</t>
  </si>
  <si>
    <t>Sistema Contributivo no consolidado</t>
  </si>
  <si>
    <t>Total Sistema Consolidado</t>
  </si>
  <si>
    <t>EPS Privadas</t>
  </si>
  <si>
    <t xml:space="preserve">EPS Públicas (2)  </t>
  </si>
  <si>
    <t>EAS</t>
  </si>
  <si>
    <t>Total EOC</t>
  </si>
  <si>
    <t>FOSYGA compensación</t>
  </si>
  <si>
    <t>TOTAL</t>
  </si>
  <si>
    <t>A</t>
  </si>
  <si>
    <t>B</t>
  </si>
  <si>
    <t>C</t>
  </si>
  <si>
    <t>D</t>
  </si>
  <si>
    <t>E</t>
  </si>
  <si>
    <t>F</t>
  </si>
  <si>
    <t>G</t>
  </si>
  <si>
    <t>INGRESOS</t>
  </si>
  <si>
    <t>3.1</t>
  </si>
  <si>
    <t>Cotizaciones sociales de salud</t>
  </si>
  <si>
    <t>3.1.1</t>
  </si>
  <si>
    <t>Cotización patronal de salud</t>
  </si>
  <si>
    <t>3.1.2</t>
  </si>
  <si>
    <t xml:space="preserve"> Cotización empleados de salud</t>
  </si>
  <si>
    <t>3.1.3</t>
  </si>
  <si>
    <t>Cotización independientes de salud</t>
  </si>
  <si>
    <t>3.2</t>
  </si>
  <si>
    <t>Ingresos por UPC contributivo (1)</t>
  </si>
  <si>
    <t>3.3</t>
  </si>
  <si>
    <t>Pagos suplementarios hogares: cuotas moderadoras, copagos, etc.</t>
  </si>
  <si>
    <t>3.4</t>
  </si>
  <si>
    <t>Transferencias de las Administraciones Públicas</t>
  </si>
  <si>
    <t>3.5</t>
  </si>
  <si>
    <t>Transferencias corrientes diversas</t>
  </si>
  <si>
    <t>3.6</t>
  </si>
  <si>
    <t>Primas brutas de planes complementarios</t>
  </si>
  <si>
    <t>3.7</t>
  </si>
  <si>
    <t>Otras ventas de servicios</t>
  </si>
  <si>
    <t>3.8</t>
  </si>
  <si>
    <t>Ingresos no operacionales</t>
  </si>
  <si>
    <t>Total ingresos</t>
  </si>
  <si>
    <t xml:space="preserve"> </t>
  </si>
  <si>
    <t>GASTOS</t>
  </si>
  <si>
    <t>3.9</t>
  </si>
  <si>
    <t>Transferencia interna a Solidaridad</t>
  </si>
  <si>
    <t>3.10</t>
  </si>
  <si>
    <t>Transferencia interna a Promoción</t>
  </si>
  <si>
    <t>3.11</t>
  </si>
  <si>
    <t>Prestaciones sociales en dinero</t>
  </si>
  <si>
    <t>3.12</t>
  </si>
  <si>
    <t>Giro de UPC al Régimen Contributivo</t>
  </si>
  <si>
    <t>3.13</t>
  </si>
  <si>
    <t>Prestaciones sociales en especie (Tutelas)</t>
  </si>
  <si>
    <t>3.14</t>
  </si>
  <si>
    <t>POS del sistema contributivo (neto)</t>
  </si>
  <si>
    <t>3.14.1</t>
  </si>
  <si>
    <t xml:space="preserve">POS del sistema contributivo </t>
  </si>
  <si>
    <t>3.14.2</t>
  </si>
  <si>
    <t>menos recobros</t>
  </si>
  <si>
    <t>3.15</t>
  </si>
  <si>
    <t>Acciones de Promoción y Prevención</t>
  </si>
  <si>
    <t>3.16</t>
  </si>
  <si>
    <t>Indemnizaciones de planes complementarios</t>
  </si>
  <si>
    <t>3.17</t>
  </si>
  <si>
    <t>Gastos y costos de administración</t>
  </si>
  <si>
    <t>3.17.1</t>
  </si>
  <si>
    <t>Consumo intermedio</t>
  </si>
  <si>
    <t>3.17.2</t>
  </si>
  <si>
    <t>Remuneración a los empleados</t>
  </si>
  <si>
    <t>3.17.3</t>
  </si>
  <si>
    <t>Impuestos y otros</t>
  </si>
  <si>
    <t>3.18</t>
  </si>
  <si>
    <t>Transferencia interinstitucional</t>
  </si>
  <si>
    <t>3.19</t>
  </si>
  <si>
    <t>Gastos no operacionales</t>
  </si>
  <si>
    <t>Total gastos</t>
  </si>
  <si>
    <t>Diferencia entre ingresos y gastos</t>
  </si>
  <si>
    <t xml:space="preserve">             EPS privadas: Spersalud</t>
  </si>
  <si>
    <t xml:space="preserve">       EPS privadas: Supersalud</t>
  </si>
  <si>
    <t xml:space="preserve">              Cálculos : DANE - Dirección Síntesis y Cuentas Nacionales</t>
  </si>
  <si>
    <t>(1) Incluye el giro para promoción y prevención al régimen contributivo: el único valor que queda después de consolidación.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</si>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</sst>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 horizontal="right"/>
    </xf>
    <xf numFmtId="172" fontId="0" fillId="0" borderId="0" xfId="18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72" fontId="3" fillId="0" borderId="1" xfId="18" applyNumberFormat="1" applyFont="1" applyFill="1" applyBorder="1" applyAlignment="1">
      <alignment horizontal="center" vertical="center"/>
    </xf>
    <xf numFmtId="172" fontId="3" fillId="0" borderId="2" xfId="18" applyNumberFormat="1" applyFont="1" applyFill="1" applyBorder="1" applyAlignment="1">
      <alignment horizontal="center" vertical="center"/>
    </xf>
    <xf numFmtId="172" fontId="3" fillId="0" borderId="3" xfId="18" applyNumberFormat="1" applyFont="1" applyFill="1" applyBorder="1" applyAlignment="1">
      <alignment horizontal="center" vertical="center" wrapText="1"/>
    </xf>
    <xf numFmtId="172" fontId="3" fillId="0" borderId="1" xfId="18" applyNumberFormat="1" applyFont="1" applyFill="1" applyBorder="1" applyAlignment="1">
      <alignment horizontal="center" vertical="center" wrapText="1"/>
    </xf>
    <xf numFmtId="172" fontId="3" fillId="0" borderId="2" xfId="18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3" fillId="0" borderId="0" xfId="18" applyNumberFormat="1" applyFont="1" applyFill="1" applyBorder="1" applyAlignment="1">
      <alignment horizontal="center" vertical="center"/>
    </xf>
    <xf numFmtId="172" fontId="3" fillId="0" borderId="5" xfId="18" applyNumberFormat="1" applyFont="1" applyFill="1" applyBorder="1" applyAlignment="1">
      <alignment horizontal="center" vertical="center"/>
    </xf>
    <xf numFmtId="172" fontId="3" fillId="0" borderId="4" xfId="18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72" fontId="3" fillId="2" borderId="0" xfId="18" applyNumberFormat="1" applyFont="1" applyFill="1" applyBorder="1" applyAlignment="1">
      <alignment horizontal="center" vertical="center"/>
    </xf>
    <xf numFmtId="172" fontId="3" fillId="2" borderId="5" xfId="18" applyNumberFormat="1" applyFont="1" applyFill="1" applyBorder="1" applyAlignment="1">
      <alignment horizontal="center" vertical="center"/>
    </xf>
    <xf numFmtId="172" fontId="3" fillId="2" borderId="7" xfId="18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72" fontId="4" fillId="0" borderId="0" xfId="18" applyNumberFormat="1" applyFont="1" applyFill="1" applyBorder="1" applyAlignment="1">
      <alignment/>
    </xf>
    <xf numFmtId="172" fontId="5" fillId="0" borderId="5" xfId="18" applyNumberFormat="1" applyFont="1" applyFill="1" applyBorder="1" applyAlignment="1">
      <alignment/>
    </xf>
    <xf numFmtId="172" fontId="0" fillId="0" borderId="7" xfId="18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2" fontId="0" fillId="2" borderId="7" xfId="18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0" borderId="0" xfId="18" applyNumberFormat="1" applyFont="1" applyFill="1" applyBorder="1" applyAlignment="1">
      <alignment/>
    </xf>
    <xf numFmtId="172" fontId="0" fillId="0" borderId="5" xfId="18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72" fontId="0" fillId="0" borderId="7" xfId="0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/>
    </xf>
    <xf numFmtId="172" fontId="0" fillId="2" borderId="5" xfId="18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5" fillId="2" borderId="0" xfId="18" applyNumberFormat="1" applyFont="1" applyFill="1" applyBorder="1" applyAlignment="1">
      <alignment/>
    </xf>
    <xf numFmtId="172" fontId="5" fillId="2" borderId="5" xfId="18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4" fillId="0" borderId="0" xfId="18" applyNumberFormat="1" applyFont="1" applyFill="1" applyBorder="1" applyAlignment="1">
      <alignment horizontal="right"/>
    </xf>
    <xf numFmtId="172" fontId="4" fillId="0" borderId="5" xfId="18" applyNumberFormat="1" applyFont="1" applyFill="1" applyBorder="1" applyAlignment="1">
      <alignment horizontal="right"/>
    </xf>
    <xf numFmtId="172" fontId="3" fillId="0" borderId="7" xfId="18" applyNumberFormat="1" applyFont="1" applyFill="1" applyBorder="1" applyAlignment="1">
      <alignment horizontal="right"/>
    </xf>
    <xf numFmtId="172" fontId="0" fillId="2" borderId="0" xfId="18" applyNumberFormat="1" applyFont="1" applyFill="1" applyBorder="1" applyAlignment="1">
      <alignment/>
    </xf>
    <xf numFmtId="172" fontId="0" fillId="2" borderId="5" xfId="18" applyNumberFormat="1" applyFont="1" applyFill="1" applyBorder="1" applyAlignment="1">
      <alignment/>
    </xf>
    <xf numFmtId="172" fontId="4" fillId="0" borderId="5" xfId="18" applyNumberFormat="1" applyFont="1" applyFill="1" applyBorder="1" applyAlignment="1">
      <alignment/>
    </xf>
    <xf numFmtId="172" fontId="3" fillId="0" borderId="7" xfId="18" applyNumberFormat="1" applyFont="1" applyFill="1" applyBorder="1" applyAlignment="1">
      <alignment/>
    </xf>
    <xf numFmtId="172" fontId="3" fillId="2" borderId="7" xfId="18" applyNumberFormat="1" applyFont="1" applyFill="1" applyBorder="1" applyAlignment="1">
      <alignment/>
    </xf>
    <xf numFmtId="172" fontId="3" fillId="2" borderId="7" xfId="18" applyNumberFormat="1" applyFont="1" applyFill="1" applyBorder="1" applyAlignment="1">
      <alignment horizontal="right"/>
    </xf>
    <xf numFmtId="172" fontId="0" fillId="0" borderId="7" xfId="18" applyNumberFormat="1" applyFont="1" applyFill="1" applyBorder="1" applyAlignment="1">
      <alignment/>
    </xf>
    <xf numFmtId="172" fontId="0" fillId="2" borderId="7" xfId="18" applyNumberFormat="1" applyFont="1" applyFill="1" applyBorder="1" applyAlignment="1">
      <alignment/>
    </xf>
    <xf numFmtId="172" fontId="5" fillId="0" borderId="0" xfId="18" applyNumberFormat="1" applyFont="1" applyFill="1" applyBorder="1" applyAlignment="1">
      <alignment/>
    </xf>
    <xf numFmtId="172" fontId="5" fillId="0" borderId="5" xfId="18" applyNumberFormat="1" applyFont="1" applyFill="1" applyBorder="1" applyAlignment="1">
      <alignment/>
    </xf>
    <xf numFmtId="172" fontId="0" fillId="0" borderId="7" xfId="18" applyNumberFormat="1" applyFont="1" applyFill="1" applyBorder="1" applyAlignment="1">
      <alignment horizontal="right"/>
    </xf>
    <xf numFmtId="172" fontId="0" fillId="2" borderId="7" xfId="18" applyNumberFormat="1" applyFont="1" applyFill="1" applyBorder="1" applyAlignment="1">
      <alignment horizontal="right"/>
    </xf>
    <xf numFmtId="172" fontId="5" fillId="0" borderId="5" xfId="18" applyNumberFormat="1" applyFont="1" applyFill="1" applyBorder="1" applyAlignment="1">
      <alignment horizontal="right"/>
    </xf>
    <xf numFmtId="172" fontId="5" fillId="2" borderId="5" xfId="18" applyNumberFormat="1" applyFont="1" applyFill="1" applyBorder="1" applyAlignment="1">
      <alignment horizontal="right"/>
    </xf>
    <xf numFmtId="172" fontId="3" fillId="0" borderId="8" xfId="18" applyNumberFormat="1" applyFont="1" applyFill="1" applyBorder="1" applyAlignment="1">
      <alignment horizontal="right"/>
    </xf>
    <xf numFmtId="172" fontId="3" fillId="0" borderId="9" xfId="18" applyNumberFormat="1" applyFont="1" applyFill="1" applyBorder="1" applyAlignment="1">
      <alignment horizontal="right"/>
    </xf>
    <xf numFmtId="172" fontId="3" fillId="0" borderId="6" xfId="18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72" fontId="3" fillId="0" borderId="7" xfId="18" applyNumberFormat="1" applyFont="1" applyFill="1" applyBorder="1" applyAlignment="1">
      <alignment/>
    </xf>
    <xf numFmtId="172" fontId="3" fillId="0" borderId="7" xfId="18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 vertical="center"/>
    </xf>
    <xf numFmtId="172" fontId="3" fillId="0" borderId="6" xfId="18" applyNumberFormat="1" applyFont="1" applyFill="1" applyBorder="1" applyAlignment="1">
      <alignment vertical="center"/>
    </xf>
    <xf numFmtId="172" fontId="3" fillId="0" borderId="0" xfId="18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733425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2\Cuadros%20de%20salida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regimen contributivo"/>
      <sheetName val="ARS"/>
      <sheetName val="Ente Territorial"/>
      <sheetName val="Régimen subsidiado"/>
      <sheetName val="EAS - RE"/>
      <sheetName val="Riesgo profesional"/>
      <sheetName val="seguros priv salud"/>
      <sheetName val=" Cuentas no consol"/>
      <sheetName val=" Cuentas consol "/>
      <sheetName val="financiacion"/>
      <sheetName val="IPS"/>
    </sheetNames>
    <sheetDataSet>
      <sheetData sheetId="0">
        <row r="16">
          <cell r="D16">
            <v>2690340</v>
          </cell>
          <cell r="E16">
            <v>1675400</v>
          </cell>
          <cell r="F16">
            <v>39437.221</v>
          </cell>
        </row>
        <row r="17">
          <cell r="D17">
            <v>98319.54891359084</v>
          </cell>
          <cell r="E17">
            <v>38435.63325825395</v>
          </cell>
          <cell r="F17">
            <v>2169.025</v>
          </cell>
        </row>
        <row r="18">
          <cell r="E18">
            <v>20164</v>
          </cell>
          <cell r="F18">
            <v>71779.36549558345</v>
          </cell>
        </row>
        <row r="19">
          <cell r="D19">
            <v>25732.79229029469</v>
          </cell>
          <cell r="F19">
            <v>404.255</v>
          </cell>
        </row>
        <row r="20">
          <cell r="D20">
            <v>261.54577870132493</v>
          </cell>
          <cell r="E20">
            <v>182668.4486777241</v>
          </cell>
          <cell r="F20">
            <v>1323.998</v>
          </cell>
        </row>
        <row r="21">
          <cell r="D21">
            <v>138196.9732761688</v>
          </cell>
          <cell r="E21">
            <v>51188.86561555529</v>
          </cell>
          <cell r="F21">
            <v>6867.485000000001</v>
          </cell>
        </row>
        <row r="26">
          <cell r="D26">
            <v>2103165.1793281874</v>
          </cell>
          <cell r="E26">
            <v>1276557.14560781</v>
          </cell>
          <cell r="F26">
            <v>83878.00014</v>
          </cell>
        </row>
        <row r="27">
          <cell r="D27">
            <v>-34058.062511389304</v>
          </cell>
          <cell r="E27">
            <v>-7812.968229356421</v>
          </cell>
          <cell r="F27">
            <v>0</v>
          </cell>
        </row>
        <row r="28">
          <cell r="D28">
            <v>158302.75543330447</v>
          </cell>
          <cell r="E28">
            <v>96084.9464435986</v>
          </cell>
          <cell r="F28">
            <v>6313.397860000001</v>
          </cell>
        </row>
        <row r="29">
          <cell r="D29">
            <v>18903.280100565877</v>
          </cell>
        </row>
        <row r="31">
          <cell r="D31">
            <v>164260.62849029584</v>
          </cell>
          <cell r="E31">
            <v>226769.39760089395</v>
          </cell>
          <cell r="F31">
            <v>3129.9775</v>
          </cell>
        </row>
        <row r="32">
          <cell r="D32">
            <v>205792.55091545422</v>
          </cell>
          <cell r="E32">
            <v>110990</v>
          </cell>
          <cell r="F32">
            <v>19245.524500000003</v>
          </cell>
        </row>
        <row r="33">
          <cell r="D33">
            <v>8986.87910290043</v>
          </cell>
          <cell r="E33">
            <v>6954</v>
          </cell>
        </row>
        <row r="34">
          <cell r="E34">
            <v>17140</v>
          </cell>
        </row>
        <row r="35">
          <cell r="D35">
            <v>123261.54841514531</v>
          </cell>
          <cell r="E35">
            <v>25131.94031995016</v>
          </cell>
          <cell r="F35">
            <v>45138.109000000004</v>
          </cell>
        </row>
      </sheetData>
      <sheetData sheetId="1">
        <row r="17">
          <cell r="D17">
            <v>3402504.4882036215</v>
          </cell>
        </row>
        <row r="18">
          <cell r="D18">
            <v>1701252.2441018107</v>
          </cell>
        </row>
        <row r="19">
          <cell r="D19">
            <v>212656.53051272634</v>
          </cell>
        </row>
        <row r="28">
          <cell r="D28">
            <v>3.144597</v>
          </cell>
        </row>
        <row r="29">
          <cell r="D29">
            <v>130394.41206108</v>
          </cell>
        </row>
        <row r="34">
          <cell r="D34">
            <v>437850.33652565</v>
          </cell>
        </row>
        <row r="35">
          <cell r="D35">
            <v>91948.5706703865</v>
          </cell>
        </row>
        <row r="38">
          <cell r="D38">
            <v>147889.64049700001</v>
          </cell>
        </row>
        <row r="40">
          <cell r="D40">
            <v>4230963</v>
          </cell>
        </row>
        <row r="44">
          <cell r="D44">
            <v>8184.476828100001</v>
          </cell>
        </row>
        <row r="46">
          <cell r="D46">
            <v>3768.1104943200003</v>
          </cell>
        </row>
        <row r="47">
          <cell r="D47">
            <v>81416.4439519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6"/>
  <sheetViews>
    <sheetView showGridLines="0" tabSelected="1" zoomScale="85" zoomScaleNormal="85" workbookViewId="0" topLeftCell="A7">
      <selection activeCell="E10" sqref="E10"/>
    </sheetView>
  </sheetViews>
  <sheetFormatPr defaultColWidth="11.421875" defaultRowHeight="12.75" zeroHeight="1"/>
  <cols>
    <col min="1" max="1" width="6.7109375" style="1" customWidth="1"/>
    <col min="2" max="2" width="7.57421875" style="2" customWidth="1"/>
    <col min="3" max="3" width="54.00390625" style="2" customWidth="1"/>
    <col min="4" max="5" width="13.140625" style="2" customWidth="1"/>
    <col min="6" max="6" width="12.00390625" style="2" bestFit="1" customWidth="1"/>
    <col min="7" max="7" width="13.421875" style="2" bestFit="1" customWidth="1"/>
    <col min="8" max="8" width="16.8515625" style="1" customWidth="1"/>
    <col min="9" max="9" width="14.7109375" style="1" bestFit="1" customWidth="1"/>
    <col min="10" max="10" width="17.140625" style="1" customWidth="1"/>
    <col min="11" max="11" width="12.7109375" style="1" bestFit="1" customWidth="1"/>
    <col min="12" max="16384" width="0" style="1" hidden="1" customWidth="1"/>
  </cols>
  <sheetData>
    <row r="1" ht="12.75"/>
    <row r="2" ht="12.75"/>
    <row r="3" ht="12.75"/>
    <row r="4" ht="12.75"/>
    <row r="5" ht="12.75"/>
    <row r="6" spans="1:6" ht="12.75">
      <c r="A6" s="3" t="s">
        <v>0</v>
      </c>
      <c r="B6" s="3"/>
      <c r="C6" s="3"/>
      <c r="D6" s="3"/>
      <c r="E6" s="3"/>
      <c r="F6" s="3"/>
    </row>
    <row r="7" spans="1:6" ht="12.75">
      <c r="A7" s="3" t="s">
        <v>1</v>
      </c>
      <c r="B7" s="3"/>
      <c r="D7" s="3"/>
      <c r="E7" s="3"/>
      <c r="F7" s="3"/>
    </row>
    <row r="8" spans="1:6" ht="12.75">
      <c r="A8" s="3" t="s">
        <v>2</v>
      </c>
      <c r="B8" s="3"/>
      <c r="D8" s="3"/>
      <c r="E8" s="3"/>
      <c r="F8" s="3"/>
    </row>
    <row r="9" spans="1:6" ht="12.75">
      <c r="A9" s="3" t="s">
        <v>3</v>
      </c>
      <c r="B9" s="3"/>
      <c r="D9" s="3"/>
      <c r="E9" s="3"/>
      <c r="F9" s="3"/>
    </row>
    <row r="10" ht="12.75">
      <c r="A10" s="4" t="s">
        <v>4</v>
      </c>
    </row>
    <row r="11" spans="3:6" ht="12.75">
      <c r="C11" s="3"/>
      <c r="F11" s="5"/>
    </row>
    <row r="12" spans="3:6" ht="12.75">
      <c r="C12" s="3"/>
      <c r="F12" s="5"/>
    </row>
    <row r="13" spans="2:10" ht="12.75">
      <c r="B13" s="3"/>
      <c r="C13" s="3"/>
      <c r="F13" s="5"/>
      <c r="J13" s="6" t="s">
        <v>5</v>
      </c>
    </row>
    <row r="14" spans="1:10" ht="25.5" customHeight="1">
      <c r="A14" s="7"/>
      <c r="B14" s="8" t="s">
        <v>6</v>
      </c>
      <c r="C14" s="9"/>
      <c r="D14" s="10" t="s">
        <v>7</v>
      </c>
      <c r="E14" s="11"/>
      <c r="F14" s="11"/>
      <c r="G14" s="11"/>
      <c r="H14" s="11"/>
      <c r="I14" s="12"/>
      <c r="J14" s="13" t="s">
        <v>8</v>
      </c>
    </row>
    <row r="15" spans="1:10" ht="25.5">
      <c r="A15" s="14"/>
      <c r="B15" s="15"/>
      <c r="C15" s="16"/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  <c r="I15" s="17" t="s">
        <v>14</v>
      </c>
      <c r="J15" s="18"/>
    </row>
    <row r="16" spans="1:11" s="24" customFormat="1" ht="12.75">
      <c r="A16" s="19"/>
      <c r="B16" s="20"/>
      <c r="C16" s="21"/>
      <c r="D16" s="22" t="s">
        <v>15</v>
      </c>
      <c r="E16" s="22" t="s">
        <v>16</v>
      </c>
      <c r="F16" s="22" t="s">
        <v>17</v>
      </c>
      <c r="G16" s="22" t="s">
        <v>18</v>
      </c>
      <c r="H16" s="22" t="s">
        <v>19</v>
      </c>
      <c r="I16" s="23" t="s">
        <v>20</v>
      </c>
      <c r="J16" s="23" t="s">
        <v>21</v>
      </c>
      <c r="K16" s="1"/>
    </row>
    <row r="17" spans="1:10" ht="12.75">
      <c r="A17" s="14"/>
      <c r="B17" s="25" t="s">
        <v>22</v>
      </c>
      <c r="C17" s="26"/>
      <c r="D17" s="27"/>
      <c r="E17" s="27"/>
      <c r="F17" s="27"/>
      <c r="G17" s="27"/>
      <c r="H17" s="28"/>
      <c r="I17" s="28"/>
      <c r="J17" s="28"/>
    </row>
    <row r="18" spans="1:11" s="24" customFormat="1" ht="12.75">
      <c r="A18" s="19" t="s">
        <v>23</v>
      </c>
      <c r="B18" s="19" t="s">
        <v>24</v>
      </c>
      <c r="C18" s="29"/>
      <c r="D18" s="30"/>
      <c r="E18" s="30"/>
      <c r="F18" s="30"/>
      <c r="G18" s="30">
        <f>+SUM(D18:F18)</f>
        <v>0</v>
      </c>
      <c r="H18" s="31">
        <f>+SUM(H19:H21)</f>
        <v>5316413.262818158</v>
      </c>
      <c r="I18" s="32">
        <f aca="true" t="shared" si="0" ref="I18:I29">+H18+G18</f>
        <v>5316413.262818158</v>
      </c>
      <c r="J18" s="32">
        <f>+I18</f>
        <v>5316413.262818158</v>
      </c>
      <c r="K18" s="1"/>
    </row>
    <row r="19" spans="1:10" ht="12.75">
      <c r="A19" s="14"/>
      <c r="B19" s="33" t="s">
        <v>25</v>
      </c>
      <c r="C19" s="34" t="s">
        <v>26</v>
      </c>
      <c r="D19" s="27"/>
      <c r="E19" s="27"/>
      <c r="F19" s="27"/>
      <c r="G19" s="27"/>
      <c r="H19" s="35">
        <f>+'[2]FOSYGA'!D17</f>
        <v>3402504.4882036215</v>
      </c>
      <c r="I19" s="36">
        <f t="shared" si="0"/>
        <v>3402504.4882036215</v>
      </c>
      <c r="J19" s="36">
        <f>+I19</f>
        <v>3402504.4882036215</v>
      </c>
    </row>
    <row r="20" spans="1:11" s="24" customFormat="1" ht="12.75">
      <c r="A20" s="19"/>
      <c r="B20" s="37" t="s">
        <v>27</v>
      </c>
      <c r="C20" s="29" t="s">
        <v>28</v>
      </c>
      <c r="D20" s="30"/>
      <c r="E20" s="30"/>
      <c r="F20" s="30"/>
      <c r="G20" s="30"/>
      <c r="H20" s="31">
        <f>+'[2]FOSYGA'!D18</f>
        <v>1701252.2441018107</v>
      </c>
      <c r="I20" s="32">
        <f t="shared" si="0"/>
        <v>1701252.2441018107</v>
      </c>
      <c r="J20" s="32">
        <f>+I20</f>
        <v>1701252.2441018107</v>
      </c>
      <c r="K20" s="1"/>
    </row>
    <row r="21" spans="1:10" ht="12.75">
      <c r="A21" s="14"/>
      <c r="B21" s="33" t="s">
        <v>29</v>
      </c>
      <c r="C21" s="34" t="s">
        <v>30</v>
      </c>
      <c r="D21" s="27"/>
      <c r="E21" s="27"/>
      <c r="F21" s="27"/>
      <c r="G21" s="27"/>
      <c r="H21" s="35">
        <f>+'[2]FOSYGA'!D19</f>
        <v>212656.53051272634</v>
      </c>
      <c r="I21" s="36">
        <f t="shared" si="0"/>
        <v>212656.53051272634</v>
      </c>
      <c r="J21" s="36">
        <f>+I21</f>
        <v>212656.53051272634</v>
      </c>
    </row>
    <row r="22" spans="1:11" s="24" customFormat="1" ht="12.75">
      <c r="A22" s="19" t="s">
        <v>31</v>
      </c>
      <c r="B22" s="38" t="s">
        <v>32</v>
      </c>
      <c r="C22" s="39"/>
      <c r="D22" s="30">
        <f>+'[2]EPS'!D16</f>
        <v>2690340</v>
      </c>
      <c r="E22" s="30">
        <f>+'[2]EPS'!E16</f>
        <v>1675400</v>
      </c>
      <c r="F22" s="30">
        <f>+'[2]EPS'!F16</f>
        <v>39437.221</v>
      </c>
      <c r="G22" s="30">
        <f aca="true" t="shared" si="1" ref="G22:G28">+SUM(D22:F22)</f>
        <v>4405177.221</v>
      </c>
      <c r="H22" s="40"/>
      <c r="I22" s="32">
        <f t="shared" si="0"/>
        <v>4405177.221</v>
      </c>
      <c r="J22" s="32">
        <f>+I22-I35</f>
        <v>174214.2209999999</v>
      </c>
      <c r="K22" s="41"/>
    </row>
    <row r="23" spans="1:10" ht="12.75">
      <c r="A23" s="14" t="s">
        <v>33</v>
      </c>
      <c r="B23" s="2" t="s">
        <v>34</v>
      </c>
      <c r="C23" s="34"/>
      <c r="D23" s="27">
        <f>+'[2]EPS'!D17</f>
        <v>98319.54891359084</v>
      </c>
      <c r="E23" s="27">
        <f>+'[2]EPS'!E17</f>
        <v>38435.63325825395</v>
      </c>
      <c r="F23" s="27">
        <f>+'[2]EPS'!F17</f>
        <v>2169.025</v>
      </c>
      <c r="G23" s="27">
        <f t="shared" si="1"/>
        <v>138924.20717184478</v>
      </c>
      <c r="H23" s="28"/>
      <c r="I23" s="36">
        <f t="shared" si="0"/>
        <v>138924.20717184478</v>
      </c>
      <c r="J23" s="36">
        <f aca="true" t="shared" si="2" ref="J23:J28">+I23</f>
        <v>138924.20717184478</v>
      </c>
    </row>
    <row r="24" spans="1:11" s="24" customFormat="1" ht="12.75">
      <c r="A24" s="19" t="s">
        <v>35</v>
      </c>
      <c r="B24" s="42" t="s">
        <v>36</v>
      </c>
      <c r="C24" s="43"/>
      <c r="D24" s="30">
        <f>+'[2]EPS'!D18</f>
        <v>0</v>
      </c>
      <c r="E24" s="30">
        <f>+'[2]EPS'!E18</f>
        <v>20164</v>
      </c>
      <c r="F24" s="30">
        <f>+'[2]EPS'!F18</f>
        <v>71779.36549558345</v>
      </c>
      <c r="G24" s="30">
        <f t="shared" si="1"/>
        <v>91943.36549558345</v>
      </c>
      <c r="H24" s="40"/>
      <c r="I24" s="32">
        <f t="shared" si="0"/>
        <v>91943.36549558345</v>
      </c>
      <c r="J24" s="32">
        <f t="shared" si="2"/>
        <v>91943.36549558345</v>
      </c>
      <c r="K24" s="1"/>
    </row>
    <row r="25" spans="1:10" ht="12.75">
      <c r="A25" s="14" t="s">
        <v>37</v>
      </c>
      <c r="B25" s="14" t="s">
        <v>38</v>
      </c>
      <c r="C25" s="44"/>
      <c r="D25" s="27"/>
      <c r="E25" s="27"/>
      <c r="F25" s="27"/>
      <c r="G25" s="27">
        <f t="shared" si="1"/>
        <v>0</v>
      </c>
      <c r="H25" s="35">
        <f>+'[2]FOSYGA'!D28</f>
        <v>3.144597</v>
      </c>
      <c r="I25" s="36">
        <f t="shared" si="0"/>
        <v>3.144597</v>
      </c>
      <c r="J25" s="36">
        <f t="shared" si="2"/>
        <v>3.144597</v>
      </c>
    </row>
    <row r="26" spans="1:11" s="24" customFormat="1" ht="12.75">
      <c r="A26" s="19" t="s">
        <v>39</v>
      </c>
      <c r="B26" s="38" t="s">
        <v>40</v>
      </c>
      <c r="C26" s="39"/>
      <c r="D26" s="30">
        <f>+'[2]EPS'!D19</f>
        <v>25732.79229029469</v>
      </c>
      <c r="E26" s="30">
        <f>+'[2]EPS'!E19</f>
        <v>0</v>
      </c>
      <c r="F26" s="30">
        <f>+'[2]EPS'!F19</f>
        <v>404.255</v>
      </c>
      <c r="G26" s="30">
        <f t="shared" si="1"/>
        <v>26137.04729029469</v>
      </c>
      <c r="H26" s="40"/>
      <c r="I26" s="32">
        <f t="shared" si="0"/>
        <v>26137.04729029469</v>
      </c>
      <c r="J26" s="32">
        <f t="shared" si="2"/>
        <v>26137.04729029469</v>
      </c>
      <c r="K26" s="1"/>
    </row>
    <row r="27" spans="1:10" ht="12.75">
      <c r="A27" s="14" t="s">
        <v>41</v>
      </c>
      <c r="B27" s="2" t="s">
        <v>42</v>
      </c>
      <c r="C27" s="34"/>
      <c r="D27" s="27">
        <f>+'[2]EPS'!D20</f>
        <v>261.54577870132493</v>
      </c>
      <c r="E27" s="27">
        <f>+'[2]EPS'!E20</f>
        <v>182668.4486777241</v>
      </c>
      <c r="F27" s="27">
        <f>+'[2]EPS'!F20</f>
        <v>1323.998</v>
      </c>
      <c r="G27" s="27">
        <f t="shared" si="1"/>
        <v>184253.99245642542</v>
      </c>
      <c r="H27" s="28"/>
      <c r="I27" s="36">
        <f t="shared" si="0"/>
        <v>184253.99245642542</v>
      </c>
      <c r="J27" s="36">
        <f t="shared" si="2"/>
        <v>184253.99245642542</v>
      </c>
    </row>
    <row r="28" spans="1:11" s="24" customFormat="1" ht="12.75">
      <c r="A28" s="19" t="s">
        <v>43</v>
      </c>
      <c r="B28" s="38" t="s">
        <v>44</v>
      </c>
      <c r="C28" s="39"/>
      <c r="D28" s="30">
        <f>+'[2]EPS'!D21</f>
        <v>138196.9732761688</v>
      </c>
      <c r="E28" s="30">
        <f>+'[2]EPS'!E21</f>
        <v>51188.86561555529</v>
      </c>
      <c r="F28" s="30">
        <f>+'[2]EPS'!F21</f>
        <v>6867.485000000001</v>
      </c>
      <c r="G28" s="30">
        <f t="shared" si="1"/>
        <v>196253.3238917241</v>
      </c>
      <c r="H28" s="30">
        <f>+'[2]FOSYGA'!D29</f>
        <v>130394.41206108</v>
      </c>
      <c r="I28" s="32">
        <f t="shared" si="0"/>
        <v>326647.7359528041</v>
      </c>
      <c r="J28" s="32">
        <f t="shared" si="2"/>
        <v>326647.7359528041</v>
      </c>
      <c r="K28" s="1"/>
    </row>
    <row r="29" spans="1:10" ht="12.75">
      <c r="A29" s="14"/>
      <c r="B29" s="45" t="s">
        <v>45</v>
      </c>
      <c r="C29" s="46"/>
      <c r="D29" s="47">
        <f>+SUM(D22:D28)</f>
        <v>2952850.8602587553</v>
      </c>
      <c r="E29" s="47">
        <f>+SUM(E22:E28)</f>
        <v>1967856.9475515333</v>
      </c>
      <c r="F29" s="47">
        <f>+SUM(F22:F28)</f>
        <v>121981.34949558346</v>
      </c>
      <c r="G29" s="47">
        <f>+SUM(G22:G28)</f>
        <v>5042689.157305872</v>
      </c>
      <c r="H29" s="47">
        <f>+SUM(H22:H28)+H18</f>
        <v>5446810.8194762375</v>
      </c>
      <c r="I29" s="36">
        <f t="shared" si="0"/>
        <v>10489499.97678211</v>
      </c>
      <c r="J29" s="47">
        <f>+SUM(J22:J28)+J18</f>
        <v>6258536.97678211</v>
      </c>
    </row>
    <row r="30" spans="1:11" s="24" customFormat="1" ht="12.75">
      <c r="A30" s="19"/>
      <c r="B30" s="48"/>
      <c r="C30" s="49"/>
      <c r="D30" s="30"/>
      <c r="E30" s="30"/>
      <c r="F30" s="30"/>
      <c r="G30" s="30"/>
      <c r="H30" s="40"/>
      <c r="I30" s="32" t="s">
        <v>46</v>
      </c>
      <c r="J30" s="32" t="s">
        <v>46</v>
      </c>
      <c r="K30" s="1"/>
    </row>
    <row r="31" spans="1:10" ht="12.75">
      <c r="A31" s="14"/>
      <c r="B31" s="4" t="s">
        <v>47</v>
      </c>
      <c r="C31" s="50"/>
      <c r="D31" s="51"/>
      <c r="E31" s="51"/>
      <c r="F31" s="47"/>
      <c r="G31" s="51"/>
      <c r="H31" s="28"/>
      <c r="I31" s="36" t="s">
        <v>46</v>
      </c>
      <c r="J31" s="36" t="s">
        <v>46</v>
      </c>
    </row>
    <row r="32" spans="1:11" s="24" customFormat="1" ht="12.75">
      <c r="A32" s="19" t="s">
        <v>48</v>
      </c>
      <c r="B32" s="19" t="s">
        <v>49</v>
      </c>
      <c r="C32" s="29"/>
      <c r="D32" s="30"/>
      <c r="E32" s="52"/>
      <c r="F32" s="53"/>
      <c r="G32" s="52">
        <f>+SUM(D32:F32)</f>
        <v>0</v>
      </c>
      <c r="H32" s="31">
        <f>+'[2]FOSYGA'!D34</f>
        <v>437850.33652565</v>
      </c>
      <c r="I32" s="32">
        <f aca="true" t="shared" si="3" ref="I32:I47">+H32+G32</f>
        <v>437850.33652565</v>
      </c>
      <c r="J32" s="32">
        <f>+I32</f>
        <v>437850.33652565</v>
      </c>
      <c r="K32" s="1"/>
    </row>
    <row r="33" spans="1:10" ht="12.75">
      <c r="A33" s="14" t="s">
        <v>50</v>
      </c>
      <c r="B33" s="14" t="s">
        <v>51</v>
      </c>
      <c r="C33" s="44"/>
      <c r="D33" s="27"/>
      <c r="E33" s="51"/>
      <c r="F33" s="47"/>
      <c r="G33" s="54">
        <f>+SUM(D33:F33)</f>
        <v>0</v>
      </c>
      <c r="H33" s="35">
        <f>+'[2]FOSYGA'!D35</f>
        <v>91948.5706703865</v>
      </c>
      <c r="I33" s="36">
        <f t="shared" si="3"/>
        <v>91948.5706703865</v>
      </c>
      <c r="J33" s="36">
        <f>+I33</f>
        <v>91948.5706703865</v>
      </c>
    </row>
    <row r="34" spans="1:11" s="24" customFormat="1" ht="12.75">
      <c r="A34" s="19" t="s">
        <v>52</v>
      </c>
      <c r="B34" s="19" t="s">
        <v>53</v>
      </c>
      <c r="C34" s="29"/>
      <c r="D34" s="40"/>
      <c r="E34" s="30"/>
      <c r="F34" s="30"/>
      <c r="G34" s="55">
        <f>+SUM(D34:F34)</f>
        <v>0</v>
      </c>
      <c r="H34" s="31">
        <f>+'[2]FOSYGA'!D38</f>
        <v>147889.64049700001</v>
      </c>
      <c r="I34" s="32">
        <f t="shared" si="3"/>
        <v>147889.64049700001</v>
      </c>
      <c r="J34" s="32">
        <f>+I34</f>
        <v>147889.64049700001</v>
      </c>
      <c r="K34" s="1"/>
    </row>
    <row r="35" spans="1:10" ht="12.75">
      <c r="A35" s="14" t="s">
        <v>54</v>
      </c>
      <c r="B35" s="14" t="s">
        <v>55</v>
      </c>
      <c r="C35" s="44"/>
      <c r="D35" s="27"/>
      <c r="E35" s="51"/>
      <c r="F35" s="47"/>
      <c r="G35" s="54">
        <f>+SUM(D35:F35)</f>
        <v>0</v>
      </c>
      <c r="H35" s="35">
        <f>+'[2]FOSYGA'!D40</f>
        <v>4230963</v>
      </c>
      <c r="I35" s="36">
        <f t="shared" si="3"/>
        <v>4230963</v>
      </c>
      <c r="J35" s="36"/>
    </row>
    <row r="36" spans="1:11" s="24" customFormat="1" ht="12.75">
      <c r="A36" s="19" t="s">
        <v>56</v>
      </c>
      <c r="B36" s="19" t="s">
        <v>57</v>
      </c>
      <c r="C36" s="29"/>
      <c r="D36" s="30"/>
      <c r="E36" s="52"/>
      <c r="F36" s="53"/>
      <c r="G36" s="55"/>
      <c r="H36" s="31">
        <f>+'[2]FOSYGA'!D44</f>
        <v>8184.476828100001</v>
      </c>
      <c r="I36" s="32">
        <f t="shared" si="3"/>
        <v>8184.476828100001</v>
      </c>
      <c r="J36" s="32">
        <f aca="true" t="shared" si="4" ref="J36:J47">+I36</f>
        <v>8184.476828100001</v>
      </c>
      <c r="K36" s="1"/>
    </row>
    <row r="37" spans="1:10" ht="12.75">
      <c r="A37" s="14" t="s">
        <v>58</v>
      </c>
      <c r="B37" s="56" t="s">
        <v>59</v>
      </c>
      <c r="C37" s="57"/>
      <c r="D37" s="58">
        <f>+SUM(D38:D39)</f>
        <v>2069107.116816798</v>
      </c>
      <c r="E37" s="58">
        <f>+SUM(E38:E39)</f>
        <v>1268744.1773784535</v>
      </c>
      <c r="F37" s="58">
        <f>+SUM(F38:F39)</f>
        <v>83878.00014</v>
      </c>
      <c r="G37" s="54">
        <f aca="true" t="shared" si="5" ref="G37:G47">+SUM(D37:F37)</f>
        <v>3421729.2943352517</v>
      </c>
      <c r="H37" s="28"/>
      <c r="I37" s="36">
        <f t="shared" si="3"/>
        <v>3421729.2943352517</v>
      </c>
      <c r="J37" s="36">
        <f t="shared" si="4"/>
        <v>3421729.2943352517</v>
      </c>
    </row>
    <row r="38" spans="1:11" s="24" customFormat="1" ht="12.75">
      <c r="A38" s="19"/>
      <c r="B38" s="38" t="s">
        <v>60</v>
      </c>
      <c r="C38" s="42" t="s">
        <v>61</v>
      </c>
      <c r="D38" s="59">
        <f>+'[2]EPS'!D26</f>
        <v>2103165.1793281874</v>
      </c>
      <c r="E38" s="59">
        <f>+'[2]EPS'!E26</f>
        <v>1276557.14560781</v>
      </c>
      <c r="F38" s="59">
        <f>+'[2]EPS'!F26</f>
        <v>83878.00014</v>
      </c>
      <c r="G38" s="55">
        <f t="shared" si="5"/>
        <v>3463600.3250759975</v>
      </c>
      <c r="H38" s="40"/>
      <c r="I38" s="32">
        <f t="shared" si="3"/>
        <v>3463600.3250759975</v>
      </c>
      <c r="J38" s="32">
        <f t="shared" si="4"/>
        <v>3463600.3250759975</v>
      </c>
      <c r="K38" s="1"/>
    </row>
    <row r="39" spans="1:10" ht="12.75">
      <c r="A39" s="14"/>
      <c r="B39" s="2" t="s">
        <v>62</v>
      </c>
      <c r="C39" s="56" t="s">
        <v>63</v>
      </c>
      <c r="D39" s="58">
        <f>+'[2]EPS'!D27</f>
        <v>-34058.062511389304</v>
      </c>
      <c r="E39" s="58">
        <f>+'[2]EPS'!E27</f>
        <v>-7812.968229356421</v>
      </c>
      <c r="F39" s="58">
        <f>+'[2]EPS'!F27</f>
        <v>0</v>
      </c>
      <c r="G39" s="54">
        <f t="shared" si="5"/>
        <v>-41871.03074074572</v>
      </c>
      <c r="H39" s="28"/>
      <c r="I39" s="36">
        <f t="shared" si="3"/>
        <v>-41871.03074074572</v>
      </c>
      <c r="J39" s="36">
        <f t="shared" si="4"/>
        <v>-41871.03074074572</v>
      </c>
    </row>
    <row r="40" spans="1:11" s="24" customFormat="1" ht="12.75">
      <c r="A40" s="19" t="s">
        <v>64</v>
      </c>
      <c r="B40" s="38" t="s">
        <v>65</v>
      </c>
      <c r="C40" s="43"/>
      <c r="D40" s="59">
        <f>+'[2]EPS'!D28</f>
        <v>158302.75543330447</v>
      </c>
      <c r="E40" s="59">
        <f>+'[2]EPS'!E28</f>
        <v>96084.9464435986</v>
      </c>
      <c r="F40" s="59">
        <f>+'[2]EPS'!F28</f>
        <v>6313.397860000001</v>
      </c>
      <c r="G40" s="55">
        <f t="shared" si="5"/>
        <v>260701.09973690307</v>
      </c>
      <c r="H40" s="40"/>
      <c r="I40" s="32">
        <f t="shared" si="3"/>
        <v>260701.09973690307</v>
      </c>
      <c r="J40" s="32">
        <f t="shared" si="4"/>
        <v>260701.09973690307</v>
      </c>
      <c r="K40" s="1"/>
    </row>
    <row r="41" spans="1:10" ht="12.75">
      <c r="A41" s="14" t="s">
        <v>66</v>
      </c>
      <c r="B41" s="56" t="s">
        <v>67</v>
      </c>
      <c r="C41" s="34"/>
      <c r="D41" s="27">
        <f>+'[2]EPS'!D29</f>
        <v>18903.280100565877</v>
      </c>
      <c r="E41" s="27">
        <f>+'[2]EPS'!E29</f>
        <v>0</v>
      </c>
      <c r="F41" s="27">
        <f>+'[2]EPS'!F29</f>
        <v>0</v>
      </c>
      <c r="G41" s="54">
        <f t="shared" si="5"/>
        <v>18903.280100565877</v>
      </c>
      <c r="H41" s="35"/>
      <c r="I41" s="36">
        <f t="shared" si="3"/>
        <v>18903.280100565877</v>
      </c>
      <c r="J41" s="36">
        <f t="shared" si="4"/>
        <v>18903.280100565877</v>
      </c>
    </row>
    <row r="42" spans="1:11" s="24" customFormat="1" ht="12.75">
      <c r="A42" s="19" t="s">
        <v>68</v>
      </c>
      <c r="B42" s="38" t="s">
        <v>69</v>
      </c>
      <c r="C42" s="39"/>
      <c r="D42" s="59">
        <f>+SUM(D43:D45)</f>
        <v>379040.0585086505</v>
      </c>
      <c r="E42" s="59">
        <f>+SUM(E43:E45)</f>
        <v>344713.397600894</v>
      </c>
      <c r="F42" s="59">
        <f>+SUM(F43:F45)</f>
        <v>22375.502000000004</v>
      </c>
      <c r="G42" s="55">
        <f t="shared" si="5"/>
        <v>746128.9581095445</v>
      </c>
      <c r="H42" s="59">
        <f>+SUM(H43:H45)</f>
        <v>3768.1104943200003</v>
      </c>
      <c r="I42" s="32">
        <f t="shared" si="3"/>
        <v>749897.0686038645</v>
      </c>
      <c r="J42" s="32">
        <f t="shared" si="4"/>
        <v>749897.0686038645</v>
      </c>
      <c r="K42" s="1"/>
    </row>
    <row r="43" spans="1:10" ht="12.75">
      <c r="A43" s="14"/>
      <c r="B43" s="56" t="s">
        <v>70</v>
      </c>
      <c r="C43" s="57" t="s">
        <v>71</v>
      </c>
      <c r="D43" s="58">
        <f>+'[2]EPS'!D31</f>
        <v>164260.62849029584</v>
      </c>
      <c r="E43" s="58">
        <f>+'[2]EPS'!E31</f>
        <v>226769.39760089395</v>
      </c>
      <c r="F43" s="58">
        <f>+'[2]EPS'!F31</f>
        <v>3129.9775</v>
      </c>
      <c r="G43" s="54">
        <f t="shared" si="5"/>
        <v>394160.0035911898</v>
      </c>
      <c r="H43" s="35">
        <f>+'[2]FOSYGA'!D46</f>
        <v>3768.1104943200003</v>
      </c>
      <c r="I43" s="36">
        <f t="shared" si="3"/>
        <v>397928.1140855098</v>
      </c>
      <c r="J43" s="36">
        <f t="shared" si="4"/>
        <v>397928.1140855098</v>
      </c>
    </row>
    <row r="44" spans="1:11" s="24" customFormat="1" ht="12.75">
      <c r="A44" s="19"/>
      <c r="B44" s="38" t="s">
        <v>72</v>
      </c>
      <c r="C44" s="39" t="s">
        <v>73</v>
      </c>
      <c r="D44" s="59">
        <f>+'[2]EPS'!D32</f>
        <v>205792.55091545422</v>
      </c>
      <c r="E44" s="59">
        <f>+'[2]EPS'!E32</f>
        <v>110990</v>
      </c>
      <c r="F44" s="59">
        <f>+'[2]EPS'!F32</f>
        <v>19245.524500000003</v>
      </c>
      <c r="G44" s="55">
        <f t="shared" si="5"/>
        <v>336028.0754154542</v>
      </c>
      <c r="H44" s="40"/>
      <c r="I44" s="32">
        <f t="shared" si="3"/>
        <v>336028.0754154542</v>
      </c>
      <c r="J44" s="32">
        <f t="shared" si="4"/>
        <v>336028.0754154542</v>
      </c>
      <c r="K44" s="1"/>
    </row>
    <row r="45" spans="1:10" ht="12.75">
      <c r="A45" s="14"/>
      <c r="B45" s="56" t="s">
        <v>74</v>
      </c>
      <c r="C45" s="57" t="s">
        <v>75</v>
      </c>
      <c r="D45" s="58">
        <f>+'[2]EPS'!D33</f>
        <v>8986.87910290043</v>
      </c>
      <c r="E45" s="58">
        <f>+'[2]EPS'!E33</f>
        <v>6954</v>
      </c>
      <c r="F45" s="58">
        <f>+'[2]EPS'!F33</f>
        <v>0</v>
      </c>
      <c r="G45" s="54">
        <f t="shared" si="5"/>
        <v>15940.87910290043</v>
      </c>
      <c r="H45" s="28"/>
      <c r="I45" s="36">
        <f t="shared" si="3"/>
        <v>15940.87910290043</v>
      </c>
      <c r="J45" s="36">
        <f t="shared" si="4"/>
        <v>15940.87910290043</v>
      </c>
    </row>
    <row r="46" spans="1:11" s="24" customFormat="1" ht="12.75">
      <c r="A46" s="19" t="s">
        <v>76</v>
      </c>
      <c r="B46" s="38" t="s">
        <v>77</v>
      </c>
      <c r="C46" s="39"/>
      <c r="D46" s="59">
        <f>+'[2]EPS'!D34</f>
        <v>0</v>
      </c>
      <c r="E46" s="59">
        <f>+'[2]EPS'!E34</f>
        <v>17140</v>
      </c>
      <c r="F46" s="59">
        <f>+'[2]EPS'!F34</f>
        <v>0</v>
      </c>
      <c r="G46" s="55">
        <f t="shared" si="5"/>
        <v>17140</v>
      </c>
      <c r="H46" s="31"/>
      <c r="I46" s="32">
        <f t="shared" si="3"/>
        <v>17140</v>
      </c>
      <c r="J46" s="32">
        <f t="shared" si="4"/>
        <v>17140</v>
      </c>
      <c r="K46" s="1"/>
    </row>
    <row r="47" spans="1:10" ht="12.75">
      <c r="A47" s="14" t="s">
        <v>78</v>
      </c>
      <c r="B47" s="56" t="s">
        <v>79</v>
      </c>
      <c r="C47" s="60"/>
      <c r="D47" s="58">
        <f>+'[2]EPS'!D35</f>
        <v>123261.54841514531</v>
      </c>
      <c r="E47" s="58">
        <f>+'[2]EPS'!E35</f>
        <v>25131.94031995016</v>
      </c>
      <c r="F47" s="58">
        <f>+'[2]EPS'!F35</f>
        <v>45138.109000000004</v>
      </c>
      <c r="G47" s="54">
        <f t="shared" si="5"/>
        <v>193531.59773509548</v>
      </c>
      <c r="H47" s="35">
        <f>+'[2]FOSYGA'!D47</f>
        <v>81416.4439519</v>
      </c>
      <c r="I47" s="36">
        <f t="shared" si="3"/>
        <v>274948.0416869955</v>
      </c>
      <c r="J47" s="36">
        <f t="shared" si="4"/>
        <v>274948.0416869955</v>
      </c>
    </row>
    <row r="48" spans="1:11" s="24" customFormat="1" ht="12.75">
      <c r="A48" s="19"/>
      <c r="B48" s="42"/>
      <c r="C48" s="61"/>
      <c r="D48" s="59"/>
      <c r="E48" s="59"/>
      <c r="F48" s="59"/>
      <c r="G48" s="30"/>
      <c r="H48" s="31"/>
      <c r="I48" s="32"/>
      <c r="J48" s="32"/>
      <c r="K48" s="1"/>
    </row>
    <row r="49" spans="1:10" ht="12.75">
      <c r="A49" s="14"/>
      <c r="B49" s="62" t="s">
        <v>80</v>
      </c>
      <c r="C49" s="63"/>
      <c r="D49" s="64">
        <f aca="true" t="shared" si="6" ref="D49:J49">+SUM(D32:D37)+D40+D41+D42+D46+D47</f>
        <v>2748614.759274464</v>
      </c>
      <c r="E49" s="64">
        <f t="shared" si="6"/>
        <v>1751814.4617428961</v>
      </c>
      <c r="F49" s="64">
        <f t="shared" si="6"/>
        <v>157705.00900000002</v>
      </c>
      <c r="G49" s="64">
        <f t="shared" si="6"/>
        <v>4658134.23001736</v>
      </c>
      <c r="H49" s="64">
        <f t="shared" si="6"/>
        <v>5002020.578967357</v>
      </c>
      <c r="I49" s="64">
        <f t="shared" si="6"/>
        <v>9660154.808984715</v>
      </c>
      <c r="J49" s="64">
        <f t="shared" si="6"/>
        <v>5429191.808984718</v>
      </c>
    </row>
    <row r="50" spans="1:10" ht="12.75">
      <c r="A50" s="65"/>
      <c r="B50" s="66" t="s">
        <v>81</v>
      </c>
      <c r="C50" s="66"/>
      <c r="D50" s="67"/>
      <c r="E50" s="67"/>
      <c r="F50" s="67"/>
      <c r="G50" s="67"/>
      <c r="H50" s="67"/>
      <c r="I50" s="67"/>
      <c r="J50" s="67"/>
    </row>
    <row r="51" spans="1:10" ht="12.75">
      <c r="A51" s="14"/>
      <c r="B51" s="66"/>
      <c r="C51" s="66"/>
      <c r="D51" s="68">
        <f aca="true" t="shared" si="7" ref="D51:J51">+D29-D49</f>
        <v>204236.10098429117</v>
      </c>
      <c r="E51" s="68">
        <f t="shared" si="7"/>
        <v>216042.48580863723</v>
      </c>
      <c r="F51" s="68">
        <f t="shared" si="7"/>
        <v>-35723.65950441656</v>
      </c>
      <c r="G51" s="68">
        <f t="shared" si="7"/>
        <v>384554.92728851177</v>
      </c>
      <c r="H51" s="68">
        <f t="shared" si="7"/>
        <v>444790.24050888047</v>
      </c>
      <c r="I51" s="68">
        <f t="shared" si="7"/>
        <v>829345.1677973941</v>
      </c>
      <c r="J51" s="68">
        <f t="shared" si="7"/>
        <v>829345.1677973913</v>
      </c>
    </row>
    <row r="52" spans="1:10" ht="12.75">
      <c r="A52" s="69"/>
      <c r="B52" s="70"/>
      <c r="C52" s="70"/>
      <c r="D52" s="71"/>
      <c r="E52" s="71"/>
      <c r="F52" s="71"/>
      <c r="G52" s="71"/>
      <c r="H52" s="71"/>
      <c r="I52" s="71"/>
      <c r="J52" s="71"/>
    </row>
    <row r="53" spans="2:9" ht="12.75">
      <c r="B53" s="2" t="s">
        <v>82</v>
      </c>
      <c r="C53" s="2" t="s">
        <v>83</v>
      </c>
      <c r="D53" s="72"/>
      <c r="E53" s="72"/>
      <c r="F53" s="72"/>
      <c r="G53" s="72"/>
      <c r="I53" s="41"/>
    </row>
    <row r="54" spans="2:9" ht="12.75">
      <c r="B54" s="2" t="s">
        <v>84</v>
      </c>
      <c r="I54" s="41"/>
    </row>
    <row r="55" ht="12.75">
      <c r="B55" s="2" t="s">
        <v>85</v>
      </c>
    </row>
    <row r="56" ht="12.75">
      <c r="B56" s="2" t="s">
        <v>86</v>
      </c>
    </row>
    <row r="57" ht="12.75"/>
    <row r="58" ht="12.75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mergeCells count="14">
    <mergeCell ref="J51:J52"/>
    <mergeCell ref="B49:C49"/>
    <mergeCell ref="B50:C52"/>
    <mergeCell ref="B14:C14"/>
    <mergeCell ref="B29:C29"/>
    <mergeCell ref="B30:C30"/>
    <mergeCell ref="D14:I14"/>
    <mergeCell ref="J14:J15"/>
    <mergeCell ref="F51:F52"/>
    <mergeCell ref="G51:G52"/>
    <mergeCell ref="D51:D52"/>
    <mergeCell ref="E51:E52"/>
    <mergeCell ref="H51:H52"/>
    <mergeCell ref="I51:I52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2008-06-16T16:05:30Z</dcterms:created>
  <dcterms:modified xsi:type="dcterms:W3CDTF">2008-06-16T16:05:48Z</dcterms:modified>
  <cp:category/>
  <cp:version/>
  <cp:contentType/>
  <cp:contentStatus/>
</cp:coreProperties>
</file>