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'!$A$1:$AP$94</definedName>
    <definedName name="_xlnm.Print_Area" localSheetId="2">'RESERVAS Dane'!$A$1:$AC$44</definedName>
  </definedNames>
  <calcPr fullCalcOnLoad="1"/>
</workbook>
</file>

<file path=xl/sharedStrings.xml><?xml version="1.0" encoding="utf-8"?>
<sst xmlns="http://schemas.openxmlformats.org/spreadsheetml/2006/main" count="392" uniqueCount="200">
  <si>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</si>
  <si>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</si>
  <si>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</si>
  <si>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</si>
  <si>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</si>
  <si>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</si>
  <si>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</si>
  <si>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</si>
  <si>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</si>
  <si>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</si>
  <si>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</si>
  <si>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</si>
  <si>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</si>
  <si>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</si>
  <si>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</si>
  <si>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</si>
  <si>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</si>
  <si>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</si>
  <si>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</si>
  <si>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</si>
  <si>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</si>
  <si>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</si>
  <si>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</si>
  <si>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</si>
  <si>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</si>
  <si>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</si>
  <si>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</si>
  <si>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</si>
  <si>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</si>
  <si>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</si>
  <si>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</si>
  <si>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</si>
  <si>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</si>
  <si>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</si>
  <si>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</si>
  <si>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</si>
  <si>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</si>
  <si>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</si>
  <si>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</si>
  <si>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</si>
  <si>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</si>
  <si>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</si>
  <si>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</si>
  <si>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</si>
  <si>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</si>
  <si>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</si>
  <si>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</si>
  <si>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</si>
  <si>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</si>
  <si>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</si>
  <si>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</si>
  <si>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C|430|1000|3|11</t>
  </si>
  <si>
    <t>C|430|1300|1|11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</si>
  <si>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</si>
  <si>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</si>
  <si>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</si>
  <si>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</si>
  <si>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</si>
  <si>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</si>
  <si>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</si>
  <si>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</si>
  <si>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</si>
  <si>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</si>
  <si>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</si>
  <si>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</si>
  <si>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</si>
  <si>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</si>
  <si>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</si>
  <si>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</si>
  <si>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</si>
  <si>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</si>
  <si>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</si>
  <si>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</si>
  <si>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</si>
  <si>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</si>
  <si>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</si>
  <si>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</si>
  <si>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</si>
  <si>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</si>
  <si>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</si>
  <si>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</si>
  <si>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</si>
  <si>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</si>
  <si>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</si>
  <si>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</si>
  <si>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</si>
  <si>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</si>
  <si>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</si>
  <si>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</si>
  <si>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</si>
  <si>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</si>
  <si>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</si>
  <si>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</si>
  <si>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</si>
  <si>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</si>
  <si>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</si>
  <si>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</si>
  <si>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</si>
  <si>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</si>
  <si>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</si>
  <si>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</si>
  <si>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</si>
  <si>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</si>
  <si>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</si>
  <si>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</si>
  <si>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</si>
  <si>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</si>
  <si>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</si>
  <si>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</si>
  <si>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</si>
  <si>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</si>
  <si>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</si>
  <si>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</si>
  <si>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</si>
  <si>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</si>
  <si>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</si>
  <si>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</si>
  <si>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</si>
  <si>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</si>
  <si>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</si>
  <si>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</si>
  <si>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</si>
  <si>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</si>
  <si>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</si>
  <si>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</si>
  <si>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</si>
  <si>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</si>
  <si>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</si>
  <si>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</si>
  <si>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</si>
  <si>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</si>
  <si>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</si>
  <si>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</si>
  <si>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</si>
  <si>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</si>
  <si>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</si>
  <si>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</si>
  <si>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</si>
  <si>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A|2|0|4|10</t>
  </si>
  <si>
    <t>ADQUISICION DE BIENES Y SERVICIOS</t>
  </si>
  <si>
    <t>A|1|0|2|10</t>
  </si>
  <si>
    <t>C|430|1000|17|11</t>
  </si>
  <si>
    <t>IMPLANTACION PLAN MAESTRO DE INFORMACIÓN BASICA. PREVIO</t>
  </si>
  <si>
    <t>LEVANTAMIENTO DE ENCUESTAS PARA INDICES PRECIOS Y COSTOS</t>
  </si>
  <si>
    <t>LEVANTAMIENTO DE LA ENCUESTA CONTINUA DE HOGARES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</si>
  <si>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</si>
  <si>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</si>
  <si>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</si>
  <si>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</si>
  <si>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</si>
  <si>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</si>
  <si>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</si>
  <si>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A|3|6|3|20|10</t>
  </si>
  <si>
    <t>OTRAS TRANSFERENCIAS  PREVIO CONCEPTO  DGPPN</t>
  </si>
  <si>
    <t>C|430|1000|23|10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</si>
  <si>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</si>
  <si>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</si>
  <si>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</si>
  <si>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</si>
  <si>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</si>
  <si>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</si>
  <si>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</si>
  <si>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</si>
  <si>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</si>
  <si>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MATERIALES  Y SUMINISTROS </t>
  </si>
  <si>
    <t>A|2|0|5|10</t>
  </si>
  <si>
    <t xml:space="preserve">MANTENIMIENTO </t>
  </si>
  <si>
    <t>A|2|0|41|10</t>
  </si>
  <si>
    <t>A|2|0|7|10</t>
  </si>
  <si>
    <t xml:space="preserve">IMPRESOS Y PUBLICACIONES </t>
  </si>
  <si>
    <t xml:space="preserve">SENTENCIAS  Y CONCILIACIONES </t>
  </si>
  <si>
    <t>A|2|0|4|4|10</t>
  </si>
  <si>
    <t>A|2|0|4|14|10</t>
  </si>
  <si>
    <t xml:space="preserve">GASTOS JUDICIALES </t>
  </si>
  <si>
    <t>C|430|1000|29|11</t>
  </si>
  <si>
    <t>C|430|1000|30|11</t>
  </si>
  <si>
    <t>C|430|1000|31|11</t>
  </si>
  <si>
    <t>C|430|1000|32|11</t>
  </si>
  <si>
    <t>C|430|1000|33|11</t>
  </si>
  <si>
    <t>C|430|1000|34|11</t>
  </si>
  <si>
    <t>C|430|1000|35|11</t>
  </si>
  <si>
    <t>C|430|1000|36|11</t>
  </si>
  <si>
    <t>C|430|1000|37|11</t>
  </si>
  <si>
    <t>LEV. RECOP Y ACTUAL.  INF PRODUCCION COMERCIO Y SERVICIOS NAL.V.E</t>
  </si>
  <si>
    <t>LEV. RECOP Y ACTUAL.  INF CUMPLIMIENTO OBJETIVOS MILENIO NAL.V.E</t>
  </si>
  <si>
    <t>LEV. RECOP Y ACTUAL.  INF ASPECTOS SOCIODEMOGRAFICOS NAL.V.E</t>
  </si>
  <si>
    <t>MEJORAMIENTO DE LA CAPACIDAD TECNICA Y ADMINISTRATIVA  NAL. V.E</t>
  </si>
  <si>
    <t>LEV. RECOP Y ACTUAL.  INF SERVICIOS PUBLICOS NAL.V.E.</t>
  </si>
  <si>
    <t>LEV. RECOP Y ACTUAL.  INF PRECIOS NAL. V.E.</t>
  </si>
  <si>
    <t>LEV. RECOP Y ACTUAL.  INF TEMAS AMBIENTALES NAL.V.E</t>
  </si>
  <si>
    <t>C|430|1000|38|11</t>
  </si>
  <si>
    <t>LEV. RECOP Y ACTUAL.  INF DATOS ESPACIALES NAL.V.E.</t>
  </si>
  <si>
    <t>LEV. RECOP Y ACTUAL. INFASPECTOS CULTURALES Y POLITICOS NAL.V.E.</t>
  </si>
  <si>
    <t>LEV. RECOP Y ACTUAL.  INF CUENTAS NALES NAL.V.E.</t>
  </si>
  <si>
    <t>A|2|0|4|21|10</t>
  </si>
  <si>
    <t xml:space="preserve">CAPACITACION, BIENESTAR SOCIAL Y ESTIMULOS </t>
  </si>
  <si>
    <t>A SEPTIEMBRE</t>
  </si>
  <si>
    <t>A SEPTIMBRE</t>
  </si>
  <si>
    <t>A  SEPTIEMBRE</t>
  </si>
  <si>
    <t xml:space="preserve">NOTA: MEDIANTE RESOLUCION No. 819 DE FECHA 15 DE SEPTIEMBRE DE 2009, SE MODIFICO LA DESAGREGACION DEL PRESUPUESTO DE GASTOS GENERALES DEL DANE, POR VALOR DE $248.445, ASI:  DE SERVICIOS PUBLICOS A GASTOS JUDICIALES. 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</si>
</sst>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;[Red]#,##0.00"/>
    <numFmt numFmtId="189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" fontId="0" fillId="0" borderId="31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4" fontId="4" fillId="0" borderId="33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4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5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4" fillId="0" borderId="17" xfId="0" applyFont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7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7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">
      <selection activeCell="B27" sqref="B26:B27"/>
    </sheetView>
  </sheetViews>
  <sheetFormatPr defaultColWidth="11.421875" defaultRowHeight="12.75"/>
  <cols>
    <col min="1" max="1" width="18.8515625" style="1" customWidth="1"/>
    <col min="2" max="2" width="65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6" customFormat="1" ht="1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1:16" s="26" customFormat="1" ht="1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1:16" s="26" customFormat="1" ht="15">
      <c r="A3" s="126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</row>
    <row r="4" spans="1:16" s="26" customFormat="1" ht="15">
      <c r="A4" s="126" t="s">
        <v>145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</row>
    <row r="5" spans="1:16" s="26" customFormat="1" ht="15">
      <c r="A5" s="126" t="s">
        <v>38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</row>
    <row r="6" spans="1:16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s="26" customFormat="1" ht="15">
      <c r="A7" s="131" t="s">
        <v>2</v>
      </c>
      <c r="B7" s="132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3" t="s">
        <v>198</v>
      </c>
    </row>
    <row r="8" spans="1:16" s="26" customFormat="1" ht="15" customHeight="1" thickBot="1">
      <c r="A8" s="131" t="s">
        <v>3</v>
      </c>
      <c r="B8" s="132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4">
        <v>2009</v>
      </c>
    </row>
    <row r="9" spans="1:16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26" customFormat="1" ht="15">
      <c r="A11" s="71" t="s">
        <v>24</v>
      </c>
      <c r="B11" s="71" t="s">
        <v>26</v>
      </c>
      <c r="C11" s="71" t="s">
        <v>27</v>
      </c>
      <c r="D11" s="71" t="s">
        <v>30</v>
      </c>
      <c r="E11" s="71" t="s">
        <v>30</v>
      </c>
      <c r="F11" s="71" t="s">
        <v>30</v>
      </c>
      <c r="G11" s="71" t="s">
        <v>30</v>
      </c>
      <c r="H11" s="71" t="s">
        <v>30</v>
      </c>
      <c r="I11" s="71" t="s">
        <v>30</v>
      </c>
      <c r="J11" s="71" t="s">
        <v>30</v>
      </c>
      <c r="K11" s="71" t="s">
        <v>30</v>
      </c>
      <c r="L11" s="71" t="s">
        <v>30</v>
      </c>
      <c r="M11" s="71" t="s">
        <v>30</v>
      </c>
      <c r="N11" s="71" t="s">
        <v>30</v>
      </c>
      <c r="O11" s="71" t="s">
        <v>30</v>
      </c>
      <c r="P11" s="71" t="s">
        <v>30</v>
      </c>
    </row>
    <row r="12" spans="1:16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19</v>
      </c>
    </row>
    <row r="13" spans="1:16" s="26" customFormat="1" ht="15.75" thickBot="1">
      <c r="A13" s="73">
        <v>1</v>
      </c>
      <c r="B13" s="73">
        <v>2</v>
      </c>
      <c r="C13" s="73"/>
      <c r="D13" s="73">
        <v>7</v>
      </c>
      <c r="E13" s="73">
        <v>7</v>
      </c>
      <c r="F13" s="73">
        <v>7</v>
      </c>
      <c r="G13" s="73">
        <v>7</v>
      </c>
      <c r="H13" s="73">
        <v>7</v>
      </c>
      <c r="I13" s="73">
        <v>7</v>
      </c>
      <c r="J13" s="73">
        <v>7</v>
      </c>
      <c r="K13" s="73">
        <v>7</v>
      </c>
      <c r="L13" s="73">
        <v>7</v>
      </c>
      <c r="M13" s="73">
        <v>7</v>
      </c>
      <c r="N13" s="73">
        <v>7</v>
      </c>
      <c r="O13" s="73">
        <v>7</v>
      </c>
      <c r="P13" s="73">
        <v>8</v>
      </c>
    </row>
    <row r="14" spans="1:16" s="14" customFormat="1" ht="13.5" thickBot="1">
      <c r="A14" s="38"/>
      <c r="B14" s="39" t="s">
        <v>45</v>
      </c>
      <c r="C14" s="40">
        <f>SUM(C17,C23)</f>
        <v>636332952</v>
      </c>
      <c r="D14" s="40">
        <f>SUM(D17,D23)</f>
        <v>0</v>
      </c>
      <c r="E14" s="40">
        <f>SUM(E17,E23)</f>
        <v>636332952</v>
      </c>
      <c r="F14" s="40">
        <f aca="true" t="shared" si="0" ref="F14:O14">SUM(F15,F17,F19)</f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>SUM(L17,L23)</f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SUM(P17,P23)</f>
        <v>636332952</v>
      </c>
    </row>
    <row r="15" spans="1:16" s="14" customFormat="1" ht="13.5" hidden="1" thickBot="1">
      <c r="A15" s="38"/>
      <c r="B15" s="39" t="s">
        <v>42</v>
      </c>
      <c r="C15" s="40">
        <f aca="true" t="shared" si="1" ref="C15:P15">SUM(C16:C16)</f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103">
        <f t="shared" si="1"/>
        <v>0</v>
      </c>
    </row>
    <row r="16" spans="1:16" s="12" customFormat="1" ht="13.5" hidden="1" thickBot="1">
      <c r="A16" s="15" t="s">
        <v>146</v>
      </c>
      <c r="B16" s="45" t="s">
        <v>147</v>
      </c>
      <c r="C16" s="46"/>
      <c r="D16" s="46"/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8">
        <f>SUM(D16:O16)</f>
        <v>0</v>
      </c>
    </row>
    <row r="17" spans="1:16" s="14" customFormat="1" ht="13.5" thickBot="1">
      <c r="A17" s="25"/>
      <c r="B17" s="51" t="s">
        <v>43</v>
      </c>
      <c r="C17" s="52">
        <f aca="true" t="shared" si="2" ref="C17:P17">SUM(C18:C18)</f>
        <v>98225552</v>
      </c>
      <c r="D17" s="52">
        <f t="shared" si="2"/>
        <v>0</v>
      </c>
      <c r="E17" s="52">
        <f t="shared" si="2"/>
        <v>98225552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41">
        <f t="shared" si="2"/>
        <v>98225552</v>
      </c>
    </row>
    <row r="18" spans="1:16" s="12" customFormat="1" ht="13.5" thickBot="1">
      <c r="A18" s="16" t="s">
        <v>117</v>
      </c>
      <c r="B18" s="53" t="s">
        <v>139</v>
      </c>
      <c r="C18" s="54">
        <v>98225552</v>
      </c>
      <c r="D18" s="54">
        <v>0</v>
      </c>
      <c r="E18" s="54">
        <v>98225552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6">
        <f>SUM(D18:O18)</f>
        <v>98225552</v>
      </c>
    </row>
    <row r="19" spans="1:16" s="14" customFormat="1" ht="13.5" hidden="1" thickBot="1">
      <c r="A19" s="25"/>
      <c r="B19" s="51" t="s">
        <v>44</v>
      </c>
      <c r="C19" s="52">
        <f aca="true" t="shared" si="3" ref="C19:P19">SUM(C20:C22)</f>
        <v>0</v>
      </c>
      <c r="D19" s="52">
        <f t="shared" si="3"/>
        <v>0</v>
      </c>
      <c r="E19" s="52">
        <f t="shared" si="3"/>
        <v>0</v>
      </c>
      <c r="F19" s="52">
        <f t="shared" si="3"/>
        <v>0</v>
      </c>
      <c r="G19" s="52">
        <f t="shared" si="3"/>
        <v>0</v>
      </c>
      <c r="H19" s="52">
        <f t="shared" si="3"/>
        <v>0</v>
      </c>
      <c r="I19" s="52">
        <f t="shared" si="3"/>
        <v>0</v>
      </c>
      <c r="J19" s="52">
        <f t="shared" si="3"/>
        <v>0</v>
      </c>
      <c r="K19" s="52">
        <f t="shared" si="3"/>
        <v>0</v>
      </c>
      <c r="L19" s="52">
        <f t="shared" si="3"/>
        <v>0</v>
      </c>
      <c r="M19" s="52">
        <f t="shared" si="3"/>
        <v>0</v>
      </c>
      <c r="N19" s="52">
        <f t="shared" si="3"/>
        <v>0</v>
      </c>
      <c r="O19" s="52">
        <f t="shared" si="3"/>
        <v>0</v>
      </c>
      <c r="P19" s="41">
        <f t="shared" si="3"/>
        <v>0</v>
      </c>
    </row>
    <row r="20" spans="1:16" s="12" customFormat="1" ht="13.5" hidden="1" thickBot="1">
      <c r="A20" s="75" t="s">
        <v>40</v>
      </c>
      <c r="B20" s="58" t="s">
        <v>46</v>
      </c>
      <c r="C20" s="59"/>
      <c r="D20" s="46">
        <v>0</v>
      </c>
      <c r="E20" s="47"/>
      <c r="F20" s="46"/>
      <c r="G20" s="46"/>
      <c r="H20" s="46"/>
      <c r="I20" s="46"/>
      <c r="J20" s="46"/>
      <c r="K20" s="46"/>
      <c r="L20" s="59"/>
      <c r="M20" s="47"/>
      <c r="N20" s="46"/>
      <c r="O20" s="46"/>
      <c r="P20" s="48">
        <f>SUM(D20:O20)</f>
        <v>0</v>
      </c>
    </row>
    <row r="21" spans="1:16" s="12" customFormat="1" ht="13.5" hidden="1" thickBot="1">
      <c r="A21" s="15" t="s">
        <v>50</v>
      </c>
      <c r="B21" s="45" t="s">
        <v>49</v>
      </c>
      <c r="C21" s="46"/>
      <c r="D21" s="46">
        <v>0</v>
      </c>
      <c r="E21" s="47"/>
      <c r="F21" s="46"/>
      <c r="G21" s="46"/>
      <c r="H21" s="46"/>
      <c r="I21" s="46"/>
      <c r="J21" s="46"/>
      <c r="K21" s="46"/>
      <c r="L21" s="59"/>
      <c r="M21" s="47"/>
      <c r="N21" s="46"/>
      <c r="O21" s="46"/>
      <c r="P21" s="48">
        <f>SUM(D21:O21)</f>
        <v>0</v>
      </c>
    </row>
    <row r="22" spans="1:16" s="12" customFormat="1" ht="13.5" hidden="1" thickBot="1">
      <c r="A22" s="15" t="s">
        <v>47</v>
      </c>
      <c r="B22" s="45" t="s">
        <v>48</v>
      </c>
      <c r="C22" s="55"/>
      <c r="D22" s="55">
        <v>0</v>
      </c>
      <c r="E22" s="62"/>
      <c r="F22" s="60"/>
      <c r="G22" s="60"/>
      <c r="H22" s="49"/>
      <c r="I22" s="63"/>
      <c r="J22" s="60"/>
      <c r="K22" s="49"/>
      <c r="L22" s="61"/>
      <c r="M22" s="49"/>
      <c r="N22" s="46"/>
      <c r="O22" s="46"/>
      <c r="P22" s="48">
        <f>SUM(D22:O22)</f>
        <v>0</v>
      </c>
    </row>
    <row r="23" spans="1:16" s="14" customFormat="1" ht="18" customHeight="1" thickBot="1">
      <c r="A23" s="25"/>
      <c r="B23" s="51" t="s">
        <v>44</v>
      </c>
      <c r="C23" s="52">
        <f aca="true" t="shared" si="4" ref="C23:P23">SUM(C24:C24)</f>
        <v>538107400</v>
      </c>
      <c r="D23" s="52">
        <f t="shared" si="4"/>
        <v>0</v>
      </c>
      <c r="E23" s="52">
        <f t="shared" si="4"/>
        <v>538107400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41">
        <f t="shared" si="4"/>
        <v>538107400</v>
      </c>
    </row>
    <row r="24" spans="1:16" s="10" customFormat="1" ht="13.5" thickBot="1">
      <c r="A24" s="16" t="s">
        <v>50</v>
      </c>
      <c r="B24" s="104" t="s">
        <v>170</v>
      </c>
      <c r="C24" s="46">
        <v>538107400</v>
      </c>
      <c r="D24" s="54">
        <v>0</v>
      </c>
      <c r="E24" s="46">
        <v>538107400</v>
      </c>
      <c r="F24" s="46">
        <v>0</v>
      </c>
      <c r="G24" s="54">
        <v>0</v>
      </c>
      <c r="H24" s="54">
        <v>0</v>
      </c>
      <c r="I24" s="54">
        <v>0</v>
      </c>
      <c r="J24" s="54">
        <v>0</v>
      </c>
      <c r="K24" s="46">
        <v>0</v>
      </c>
      <c r="L24" s="46">
        <v>0</v>
      </c>
      <c r="M24" s="46">
        <v>0</v>
      </c>
      <c r="N24" s="46">
        <v>0</v>
      </c>
      <c r="O24" s="54">
        <v>0</v>
      </c>
      <c r="P24" s="48">
        <f>SUM(D24:O24)</f>
        <v>538107400</v>
      </c>
    </row>
    <row r="25" spans="1:16" s="11" customFormat="1" ht="13.5" thickBot="1">
      <c r="A25" s="133" t="s">
        <v>33</v>
      </c>
      <c r="B25" s="134"/>
      <c r="C25" s="52">
        <f>SUM(C17+C23)</f>
        <v>636332952</v>
      </c>
      <c r="D25" s="52">
        <f>SUM(D17+D23)</f>
        <v>0</v>
      </c>
      <c r="E25" s="52">
        <f>SUM(E17+E23)</f>
        <v>636332952</v>
      </c>
      <c r="F25" s="52">
        <f aca="true" t="shared" si="5" ref="F25:O25">SUM(F15+F17+F19+F23)</f>
        <v>0</v>
      </c>
      <c r="G25" s="52">
        <f t="shared" si="5"/>
        <v>0</v>
      </c>
      <c r="H25" s="52">
        <f t="shared" si="5"/>
        <v>0</v>
      </c>
      <c r="I25" s="52">
        <f t="shared" si="5"/>
        <v>0</v>
      </c>
      <c r="J25" s="52">
        <f t="shared" si="5"/>
        <v>0</v>
      </c>
      <c r="K25" s="52">
        <f t="shared" si="5"/>
        <v>0</v>
      </c>
      <c r="L25" s="52">
        <f>SUM(L17+L23)</f>
        <v>0</v>
      </c>
      <c r="M25" s="52">
        <f t="shared" si="5"/>
        <v>0</v>
      </c>
      <c r="N25" s="52">
        <f t="shared" si="5"/>
        <v>0</v>
      </c>
      <c r="O25" s="52">
        <f t="shared" si="5"/>
        <v>0</v>
      </c>
      <c r="P25" s="41">
        <f>SUM(P17+P23)</f>
        <v>636332952</v>
      </c>
    </row>
    <row r="26" spans="1:16" ht="12.75">
      <c r="A26" s="76" t="s">
        <v>148</v>
      </c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</row>
    <row r="27" spans="1:16" ht="12.75">
      <c r="A27" s="6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2.75">
      <c r="A28" s="67"/>
      <c r="B28" s="6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5.75" thickBot="1">
      <c r="A32" s="3"/>
      <c r="B32" s="6"/>
      <c r="C32" s="2"/>
      <c r="D32" s="129"/>
      <c r="E32" s="129"/>
      <c r="F32" s="129"/>
      <c r="G32" s="129"/>
      <c r="H32" s="129"/>
      <c r="I32" s="129"/>
      <c r="J32" s="129"/>
      <c r="K32" s="4"/>
      <c r="L32" s="4"/>
      <c r="M32" s="4"/>
      <c r="N32" s="4"/>
      <c r="O32" s="4"/>
      <c r="P32" s="4"/>
    </row>
    <row r="33" spans="1:16" ht="15" customHeight="1">
      <c r="A33" s="3"/>
      <c r="B33" s="23" t="s">
        <v>151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0.75" customHeight="1" thickBot="1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</sheetData>
  <mergeCells count="10">
    <mergeCell ref="D32:J32"/>
    <mergeCell ref="C33:P33"/>
    <mergeCell ref="A5:P5"/>
    <mergeCell ref="A7:B7"/>
    <mergeCell ref="A8:B8"/>
    <mergeCell ref="A25:B25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Header>&amp;CHACIENDA2009</oddHeader>
    <oddFooter>&amp;CHACIENDA2009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94"/>
  <sheetViews>
    <sheetView tabSelected="1" zoomScale="75" zoomScaleNormal="75" workbookViewId="0" topLeftCell="A1">
      <pane xSplit="2" ySplit="11" topLeftCell="C21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B22" sqref="B22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5" width="21.00390625" style="1" customWidth="1"/>
    <col min="26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5"/>
    </row>
    <row r="2" spans="1:42" ht="12.75">
      <c r="A2" s="140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2"/>
    </row>
    <row r="3" spans="1:42" ht="12.75">
      <c r="A3" s="140" t="s">
        <v>34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2.75">
      <c r="A4" s="140" t="s">
        <v>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2"/>
    </row>
    <row r="5" spans="1:42" ht="12.75">
      <c r="A5" s="140" t="s">
        <v>38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2"/>
    </row>
    <row r="6" spans="1:42" ht="12.75">
      <c r="A6" s="99" t="s">
        <v>2</v>
      </c>
      <c r="B6" s="100"/>
      <c r="C6" s="82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4" t="s">
        <v>196</v>
      </c>
    </row>
    <row r="7" spans="1:42" ht="15" customHeight="1">
      <c r="A7" s="99" t="s">
        <v>3</v>
      </c>
      <c r="B7" s="101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5">
        <v>2009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ht="12.75">
      <c r="A10" s="69" t="s">
        <v>24</v>
      </c>
      <c r="B10" s="69" t="s">
        <v>26</v>
      </c>
      <c r="C10" s="69" t="s">
        <v>27</v>
      </c>
      <c r="D10" s="69" t="s">
        <v>28</v>
      </c>
      <c r="E10" s="69" t="s">
        <v>28</v>
      </c>
      <c r="F10" s="69" t="s">
        <v>28</v>
      </c>
      <c r="G10" s="69" t="s">
        <v>28</v>
      </c>
      <c r="H10" s="69" t="s">
        <v>28</v>
      </c>
      <c r="I10" s="69" t="s">
        <v>28</v>
      </c>
      <c r="J10" s="69" t="s">
        <v>28</v>
      </c>
      <c r="K10" s="69" t="s">
        <v>28</v>
      </c>
      <c r="L10" s="69" t="s">
        <v>28</v>
      </c>
      <c r="M10" s="69" t="s">
        <v>28</v>
      </c>
      <c r="N10" s="69" t="s">
        <v>28</v>
      </c>
      <c r="O10" s="69" t="s">
        <v>28</v>
      </c>
      <c r="P10" s="69" t="s">
        <v>28</v>
      </c>
      <c r="Q10" s="69" t="s">
        <v>29</v>
      </c>
      <c r="R10" s="69" t="s">
        <v>29</v>
      </c>
      <c r="S10" s="69" t="s">
        <v>29</v>
      </c>
      <c r="T10" s="69" t="s">
        <v>29</v>
      </c>
      <c r="U10" s="69" t="s">
        <v>29</v>
      </c>
      <c r="V10" s="69" t="s">
        <v>29</v>
      </c>
      <c r="W10" s="69" t="s">
        <v>29</v>
      </c>
      <c r="X10" s="69" t="s">
        <v>29</v>
      </c>
      <c r="Y10" s="69" t="s">
        <v>29</v>
      </c>
      <c r="Z10" s="69" t="s">
        <v>29</v>
      </c>
      <c r="AA10" s="69" t="s">
        <v>29</v>
      </c>
      <c r="AB10" s="69" t="s">
        <v>29</v>
      </c>
      <c r="AC10" s="69" t="s">
        <v>29</v>
      </c>
      <c r="AD10" s="69" t="s">
        <v>30</v>
      </c>
      <c r="AE10" s="69" t="s">
        <v>30</v>
      </c>
      <c r="AF10" s="69" t="s">
        <v>30</v>
      </c>
      <c r="AG10" s="69" t="s">
        <v>30</v>
      </c>
      <c r="AH10" s="69" t="s">
        <v>30</v>
      </c>
      <c r="AI10" s="69" t="s">
        <v>30</v>
      </c>
      <c r="AJ10" s="69" t="s">
        <v>30</v>
      </c>
      <c r="AK10" s="69" t="s">
        <v>30</v>
      </c>
      <c r="AL10" s="69" t="s">
        <v>30</v>
      </c>
      <c r="AM10" s="69" t="s">
        <v>30</v>
      </c>
      <c r="AN10" s="69" t="s">
        <v>30</v>
      </c>
      <c r="AO10" s="69" t="s">
        <v>30</v>
      </c>
      <c r="AP10" s="69" t="s">
        <v>30</v>
      </c>
    </row>
    <row r="11" spans="1:42" ht="13.5" thickBot="1">
      <c r="A11" s="86" t="s">
        <v>25</v>
      </c>
      <c r="B11" s="86"/>
      <c r="C11" s="86" t="s">
        <v>6</v>
      </c>
      <c r="D11" s="86" t="s">
        <v>7</v>
      </c>
      <c r="E11" s="86" t="s">
        <v>8</v>
      </c>
      <c r="F11" s="86" t="s">
        <v>9</v>
      </c>
      <c r="G11" s="86" t="s">
        <v>10</v>
      </c>
      <c r="H11" s="86" t="s">
        <v>11</v>
      </c>
      <c r="I11" s="86" t="s">
        <v>12</v>
      </c>
      <c r="J11" s="86" t="s">
        <v>13</v>
      </c>
      <c r="K11" s="86" t="s">
        <v>14</v>
      </c>
      <c r="L11" s="86" t="s">
        <v>15</v>
      </c>
      <c r="M11" s="86" t="s">
        <v>16</v>
      </c>
      <c r="N11" s="86" t="s">
        <v>17</v>
      </c>
      <c r="O11" s="86" t="s">
        <v>18</v>
      </c>
      <c r="P11" s="86" t="s">
        <v>19</v>
      </c>
      <c r="Q11" s="86" t="s">
        <v>7</v>
      </c>
      <c r="R11" s="86" t="s">
        <v>8</v>
      </c>
      <c r="S11" s="86" t="s">
        <v>9</v>
      </c>
      <c r="T11" s="86" t="s">
        <v>10</v>
      </c>
      <c r="U11" s="86" t="s">
        <v>20</v>
      </c>
      <c r="V11" s="86" t="s">
        <v>21</v>
      </c>
      <c r="W11" s="86" t="s">
        <v>22</v>
      </c>
      <c r="X11" s="86" t="s">
        <v>14</v>
      </c>
      <c r="Y11" s="86" t="s">
        <v>15</v>
      </c>
      <c r="Z11" s="86" t="s">
        <v>23</v>
      </c>
      <c r="AA11" s="86" t="s">
        <v>17</v>
      </c>
      <c r="AB11" s="86" t="s">
        <v>18</v>
      </c>
      <c r="AC11" s="86" t="s">
        <v>31</v>
      </c>
      <c r="AD11" s="86" t="s">
        <v>7</v>
      </c>
      <c r="AE11" s="86" t="s">
        <v>8</v>
      </c>
      <c r="AF11" s="86" t="s">
        <v>9</v>
      </c>
      <c r="AG11" s="86" t="s">
        <v>10</v>
      </c>
      <c r="AH11" s="86" t="s">
        <v>20</v>
      </c>
      <c r="AI11" s="86" t="s">
        <v>21</v>
      </c>
      <c r="AJ11" s="86" t="s">
        <v>22</v>
      </c>
      <c r="AK11" s="86" t="s">
        <v>14</v>
      </c>
      <c r="AL11" s="86" t="s">
        <v>15</v>
      </c>
      <c r="AM11" s="86" t="s">
        <v>23</v>
      </c>
      <c r="AN11" s="86" t="s">
        <v>17</v>
      </c>
      <c r="AO11" s="86" t="s">
        <v>18</v>
      </c>
      <c r="AP11" s="86" t="s">
        <v>19</v>
      </c>
    </row>
    <row r="12" spans="1:42" s="91" customFormat="1" ht="12" thickBot="1">
      <c r="A12" s="68">
        <v>1</v>
      </c>
      <c r="B12" s="68">
        <v>2</v>
      </c>
      <c r="C12" s="68"/>
      <c r="D12" s="68">
        <v>3</v>
      </c>
      <c r="E12" s="68">
        <v>3</v>
      </c>
      <c r="F12" s="68">
        <v>3</v>
      </c>
      <c r="G12" s="68">
        <v>3</v>
      </c>
      <c r="H12" s="68">
        <v>3</v>
      </c>
      <c r="I12" s="68">
        <v>3</v>
      </c>
      <c r="J12" s="68">
        <v>3</v>
      </c>
      <c r="K12" s="68">
        <v>3</v>
      </c>
      <c r="L12" s="68">
        <v>3</v>
      </c>
      <c r="M12" s="68">
        <v>3</v>
      </c>
      <c r="N12" s="68">
        <v>3</v>
      </c>
      <c r="O12" s="68">
        <v>3</v>
      </c>
      <c r="P12" s="68">
        <v>4</v>
      </c>
      <c r="Q12" s="68">
        <v>5</v>
      </c>
      <c r="R12" s="68">
        <v>5</v>
      </c>
      <c r="S12" s="68">
        <v>5</v>
      </c>
      <c r="T12" s="68">
        <v>5</v>
      </c>
      <c r="U12" s="68">
        <v>5</v>
      </c>
      <c r="V12" s="68">
        <v>5</v>
      </c>
      <c r="W12" s="68">
        <v>5</v>
      </c>
      <c r="X12" s="68">
        <v>5</v>
      </c>
      <c r="Y12" s="68">
        <v>5</v>
      </c>
      <c r="Z12" s="68">
        <v>5</v>
      </c>
      <c r="AA12" s="68">
        <v>5</v>
      </c>
      <c r="AB12" s="68">
        <v>5</v>
      </c>
      <c r="AC12" s="68">
        <v>6</v>
      </c>
      <c r="AD12" s="68">
        <v>7</v>
      </c>
      <c r="AE12" s="68">
        <v>7</v>
      </c>
      <c r="AF12" s="68">
        <v>7</v>
      </c>
      <c r="AG12" s="68">
        <v>7</v>
      </c>
      <c r="AH12" s="68">
        <v>7</v>
      </c>
      <c r="AI12" s="68">
        <v>7</v>
      </c>
      <c r="AJ12" s="68">
        <v>7</v>
      </c>
      <c r="AK12" s="68">
        <v>7</v>
      </c>
      <c r="AL12" s="68">
        <v>7</v>
      </c>
      <c r="AM12" s="68">
        <v>7</v>
      </c>
      <c r="AN12" s="68">
        <v>7</v>
      </c>
      <c r="AO12" s="68">
        <v>7</v>
      </c>
      <c r="AP12" s="68">
        <v>8</v>
      </c>
    </row>
    <row r="13" spans="1:42" s="14" customFormat="1" ht="13.5" thickBot="1">
      <c r="A13" s="38"/>
      <c r="B13" s="39" t="s">
        <v>45</v>
      </c>
      <c r="C13" s="40">
        <f aca="true" t="shared" si="0" ref="C13:AP13">SUM(C14,C42,C55)</f>
        <v>22757784000</v>
      </c>
      <c r="D13" s="40">
        <f t="shared" si="0"/>
        <v>2030561540</v>
      </c>
      <c r="E13" s="40">
        <f t="shared" si="0"/>
        <v>962249950</v>
      </c>
      <c r="F13" s="40">
        <f t="shared" si="0"/>
        <v>1577092238</v>
      </c>
      <c r="G13" s="40">
        <f t="shared" si="0"/>
        <v>1692694794</v>
      </c>
      <c r="H13" s="40">
        <f t="shared" si="0"/>
        <v>1349650675.88</v>
      </c>
      <c r="I13" s="40">
        <f t="shared" si="0"/>
        <v>1750307210</v>
      </c>
      <c r="J13" s="40">
        <f t="shared" si="0"/>
        <v>2126116121</v>
      </c>
      <c r="K13" s="40">
        <f t="shared" si="0"/>
        <v>1239588696</v>
      </c>
      <c r="L13" s="40">
        <f t="shared" si="0"/>
        <v>1548828967.21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14277090192.09</v>
      </c>
      <c r="Q13" s="40">
        <f t="shared" si="0"/>
        <v>1122191991</v>
      </c>
      <c r="R13" s="40">
        <f t="shared" si="0"/>
        <v>1023856814</v>
      </c>
      <c r="S13" s="40">
        <f t="shared" si="0"/>
        <v>1547350520</v>
      </c>
      <c r="T13" s="40">
        <f t="shared" si="0"/>
        <v>1756019532</v>
      </c>
      <c r="U13" s="40">
        <f t="shared" si="0"/>
        <v>1445700358.12</v>
      </c>
      <c r="V13" s="40">
        <f t="shared" si="0"/>
        <v>1850851497.76</v>
      </c>
      <c r="W13" s="40">
        <f t="shared" si="0"/>
        <v>2211165207</v>
      </c>
      <c r="X13" s="40">
        <f t="shared" si="0"/>
        <v>1325086851</v>
      </c>
      <c r="Y13" s="40">
        <f t="shared" si="0"/>
        <v>1684915866.21</v>
      </c>
      <c r="Z13" s="40">
        <f t="shared" si="0"/>
        <v>0</v>
      </c>
      <c r="AA13" s="40">
        <f t="shared" si="0"/>
        <v>0</v>
      </c>
      <c r="AB13" s="40">
        <f t="shared" si="0"/>
        <v>0</v>
      </c>
      <c r="AC13" s="40">
        <f t="shared" si="0"/>
        <v>13967138637.09</v>
      </c>
      <c r="AD13" s="40">
        <f t="shared" si="0"/>
        <v>817906716</v>
      </c>
      <c r="AE13" s="40">
        <f t="shared" si="0"/>
        <v>1327521743</v>
      </c>
      <c r="AF13" s="40">
        <f t="shared" si="0"/>
        <v>1542590699</v>
      </c>
      <c r="AG13" s="40">
        <f t="shared" si="0"/>
        <v>1447347447</v>
      </c>
      <c r="AH13" s="40">
        <f t="shared" si="0"/>
        <v>1443702596.12</v>
      </c>
      <c r="AI13" s="40">
        <f t="shared" si="0"/>
        <v>1750011352.76</v>
      </c>
      <c r="AJ13" s="40">
        <f t="shared" si="0"/>
        <v>2226724249</v>
      </c>
      <c r="AK13" s="40">
        <f t="shared" si="0"/>
        <v>1406357787</v>
      </c>
      <c r="AL13" s="40">
        <f t="shared" si="0"/>
        <v>1640879287.21</v>
      </c>
      <c r="AM13" s="40">
        <f t="shared" si="0"/>
        <v>0</v>
      </c>
      <c r="AN13" s="40">
        <f t="shared" si="0"/>
        <v>0</v>
      </c>
      <c r="AO13" s="40">
        <f t="shared" si="0"/>
        <v>0</v>
      </c>
      <c r="AP13" s="40">
        <f t="shared" si="0"/>
        <v>13603041877.09</v>
      </c>
    </row>
    <row r="14" spans="1:42" s="14" customFormat="1" ht="13.5" thickBot="1">
      <c r="A14" s="38"/>
      <c r="B14" s="39" t="s">
        <v>42</v>
      </c>
      <c r="C14" s="40">
        <f aca="true" t="shared" si="1" ref="C14:AP14">SUM(C15:C41)</f>
        <v>17595994000</v>
      </c>
      <c r="D14" s="40">
        <f t="shared" si="1"/>
        <v>1168029737</v>
      </c>
      <c r="E14" s="40">
        <f t="shared" si="1"/>
        <v>905525186</v>
      </c>
      <c r="F14" s="40">
        <f t="shared" si="1"/>
        <v>1437292652</v>
      </c>
      <c r="G14" s="40">
        <f t="shared" si="1"/>
        <v>1638208454</v>
      </c>
      <c r="H14" s="40">
        <f t="shared" si="1"/>
        <v>1305259960</v>
      </c>
      <c r="I14" s="40">
        <f t="shared" si="1"/>
        <v>1580297628</v>
      </c>
      <c r="J14" s="40">
        <f t="shared" si="1"/>
        <v>1730486265</v>
      </c>
      <c r="K14" s="40">
        <f t="shared" si="1"/>
        <v>1202017340</v>
      </c>
      <c r="L14" s="40">
        <f t="shared" si="1"/>
        <v>1280834969</v>
      </c>
      <c r="M14" s="40">
        <f t="shared" si="1"/>
        <v>0</v>
      </c>
      <c r="N14" s="40">
        <f t="shared" si="1"/>
        <v>0</v>
      </c>
      <c r="O14" s="40">
        <f t="shared" si="1"/>
        <v>0</v>
      </c>
      <c r="P14" s="40">
        <f t="shared" si="1"/>
        <v>12247952191</v>
      </c>
      <c r="Q14" s="40">
        <f t="shared" si="1"/>
        <v>1103157818</v>
      </c>
      <c r="R14" s="40">
        <f t="shared" si="1"/>
        <v>896742378</v>
      </c>
      <c r="S14" s="40">
        <f t="shared" si="1"/>
        <v>1416671691</v>
      </c>
      <c r="T14" s="40">
        <f t="shared" si="1"/>
        <v>1623208454</v>
      </c>
      <c r="U14" s="40">
        <f t="shared" si="1"/>
        <v>1309081992</v>
      </c>
      <c r="V14" s="40">
        <f t="shared" si="1"/>
        <v>1594681082</v>
      </c>
      <c r="W14" s="40">
        <f t="shared" si="1"/>
        <v>1745669047</v>
      </c>
      <c r="X14" s="40">
        <f t="shared" si="1"/>
        <v>1216224047</v>
      </c>
      <c r="Y14" s="40">
        <f t="shared" si="1"/>
        <v>1298692141</v>
      </c>
      <c r="Z14" s="40">
        <f t="shared" si="1"/>
        <v>0</v>
      </c>
      <c r="AA14" s="40">
        <f t="shared" si="1"/>
        <v>0</v>
      </c>
      <c r="AB14" s="40">
        <f t="shared" si="1"/>
        <v>0</v>
      </c>
      <c r="AC14" s="40">
        <f t="shared" si="1"/>
        <v>12204128650</v>
      </c>
      <c r="AD14" s="40">
        <f t="shared" si="1"/>
        <v>798872543</v>
      </c>
      <c r="AE14" s="40">
        <f t="shared" si="1"/>
        <v>1201027653</v>
      </c>
      <c r="AF14" s="40">
        <f t="shared" si="1"/>
        <v>1411291524</v>
      </c>
      <c r="AG14" s="40">
        <f t="shared" si="1"/>
        <v>1314536369</v>
      </c>
      <c r="AH14" s="40">
        <f t="shared" si="1"/>
        <v>1307084230</v>
      </c>
      <c r="AI14" s="40">
        <f t="shared" si="1"/>
        <v>1493840937</v>
      </c>
      <c r="AJ14" s="40">
        <f t="shared" si="1"/>
        <v>1761228089</v>
      </c>
      <c r="AK14" s="40">
        <f t="shared" si="1"/>
        <v>1297494983</v>
      </c>
      <c r="AL14" s="40">
        <f t="shared" si="1"/>
        <v>1284519985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1">
        <f t="shared" si="1"/>
        <v>11869896313</v>
      </c>
    </row>
    <row r="15" spans="1:42" s="12" customFormat="1" ht="12.75">
      <c r="A15" s="42" t="s">
        <v>54</v>
      </c>
      <c r="B15" s="43" t="s">
        <v>56</v>
      </c>
      <c r="C15" s="44">
        <v>9129116342</v>
      </c>
      <c r="D15" s="44">
        <v>622370630</v>
      </c>
      <c r="E15" s="44">
        <v>722910044</v>
      </c>
      <c r="F15" s="44">
        <v>886892948</v>
      </c>
      <c r="G15" s="44">
        <v>772126386</v>
      </c>
      <c r="H15" s="44">
        <v>780832958</v>
      </c>
      <c r="I15" s="44">
        <v>749923187</v>
      </c>
      <c r="J15" s="44">
        <v>706051984</v>
      </c>
      <c r="K15" s="44">
        <v>736774589</v>
      </c>
      <c r="L15" s="44">
        <v>777797579</v>
      </c>
      <c r="M15" s="44"/>
      <c r="N15" s="44"/>
      <c r="O15" s="44"/>
      <c r="P15" s="80">
        <f>SUM(D15:O15)</f>
        <v>6755680305</v>
      </c>
      <c r="Q15" s="44">
        <v>622370630</v>
      </c>
      <c r="R15" s="44">
        <v>722910044</v>
      </c>
      <c r="S15" s="44">
        <v>886892948</v>
      </c>
      <c r="T15" s="44">
        <v>772126386</v>
      </c>
      <c r="U15" s="44">
        <v>780832958</v>
      </c>
      <c r="V15" s="44">
        <v>749923187</v>
      </c>
      <c r="W15" s="44">
        <v>706051984</v>
      </c>
      <c r="X15" s="44">
        <v>736774589</v>
      </c>
      <c r="Y15" s="44">
        <v>777797579</v>
      </c>
      <c r="Z15" s="44"/>
      <c r="AA15" s="44"/>
      <c r="AB15" s="44"/>
      <c r="AC15" s="80">
        <f>SUM(Q15:AB15)</f>
        <v>6755680305</v>
      </c>
      <c r="AD15" s="44">
        <v>622370630</v>
      </c>
      <c r="AE15" s="44">
        <v>722910044</v>
      </c>
      <c r="AF15" s="44">
        <v>886892948</v>
      </c>
      <c r="AG15" s="44">
        <v>772126386</v>
      </c>
      <c r="AH15" s="44">
        <v>780832958</v>
      </c>
      <c r="AI15" s="44">
        <v>749923187</v>
      </c>
      <c r="AJ15" s="44">
        <v>706051984</v>
      </c>
      <c r="AK15" s="44">
        <v>736774589</v>
      </c>
      <c r="AL15" s="44">
        <v>777797579</v>
      </c>
      <c r="AM15" s="44"/>
      <c r="AN15" s="44"/>
      <c r="AO15" s="44"/>
      <c r="AP15" s="81">
        <f>SUM(AD15:AO15)</f>
        <v>6755680305</v>
      </c>
    </row>
    <row r="16" spans="1:42" s="12" customFormat="1" ht="12.75">
      <c r="A16" s="16" t="s">
        <v>55</v>
      </c>
      <c r="B16" s="53" t="s">
        <v>57</v>
      </c>
      <c r="C16" s="54">
        <v>620883658</v>
      </c>
      <c r="D16" s="54">
        <v>34303563</v>
      </c>
      <c r="E16" s="54">
        <v>20117866</v>
      </c>
      <c r="F16" s="54">
        <v>38416705</v>
      </c>
      <c r="G16" s="54">
        <v>29583547</v>
      </c>
      <c r="H16" s="54">
        <v>17784707</v>
      </c>
      <c r="I16" s="54">
        <v>111270578</v>
      </c>
      <c r="J16" s="54">
        <v>93311406</v>
      </c>
      <c r="K16" s="54">
        <v>19713306</v>
      </c>
      <c r="L16" s="54">
        <v>21955771</v>
      </c>
      <c r="M16" s="54"/>
      <c r="N16" s="54"/>
      <c r="O16" s="54"/>
      <c r="P16" s="47">
        <f aca="true" t="shared" si="2" ref="P16:P43">SUM(D16:O16)</f>
        <v>386457449</v>
      </c>
      <c r="Q16" s="54">
        <v>34303563</v>
      </c>
      <c r="R16" s="54">
        <v>20117866</v>
      </c>
      <c r="S16" s="54">
        <v>38416705</v>
      </c>
      <c r="T16" s="54">
        <v>29583547</v>
      </c>
      <c r="U16" s="54">
        <v>17784707</v>
      </c>
      <c r="V16" s="54">
        <v>111270578</v>
      </c>
      <c r="W16" s="54">
        <v>93311406</v>
      </c>
      <c r="X16" s="54">
        <v>19713306</v>
      </c>
      <c r="Y16" s="54">
        <v>21955771</v>
      </c>
      <c r="Z16" s="54"/>
      <c r="AA16" s="54"/>
      <c r="AB16" s="54"/>
      <c r="AC16" s="47">
        <f aca="true" t="shared" si="3" ref="AC16:AC43">SUM(Q16:AB16)</f>
        <v>386457449</v>
      </c>
      <c r="AD16" s="54">
        <v>34303563</v>
      </c>
      <c r="AE16" s="54">
        <v>20117866</v>
      </c>
      <c r="AF16" s="54">
        <v>38416705</v>
      </c>
      <c r="AG16" s="54">
        <v>29583547</v>
      </c>
      <c r="AH16" s="54">
        <v>17784707</v>
      </c>
      <c r="AI16" s="54">
        <v>111270578</v>
      </c>
      <c r="AJ16" s="54">
        <v>93311406</v>
      </c>
      <c r="AK16" s="54">
        <v>19713306</v>
      </c>
      <c r="AL16" s="54">
        <v>21955771</v>
      </c>
      <c r="AM16" s="54"/>
      <c r="AN16" s="54"/>
      <c r="AO16" s="54"/>
      <c r="AP16" s="48">
        <f aca="true" t="shared" si="4" ref="AP16:AP43">SUM(AD16:AO16)</f>
        <v>386457449</v>
      </c>
    </row>
    <row r="17" spans="1:42" s="12" customFormat="1" ht="12.75">
      <c r="A17" s="16" t="s">
        <v>76</v>
      </c>
      <c r="B17" s="53" t="s">
        <v>58</v>
      </c>
      <c r="C17" s="54">
        <v>20000000</v>
      </c>
      <c r="D17" s="54">
        <v>2595292</v>
      </c>
      <c r="E17" s="54">
        <v>1687385</v>
      </c>
      <c r="F17" s="54">
        <v>938853</v>
      </c>
      <c r="G17" s="54">
        <v>942672</v>
      </c>
      <c r="H17" s="54">
        <v>1806470</v>
      </c>
      <c r="I17" s="54">
        <v>2831419</v>
      </c>
      <c r="J17" s="54">
        <v>2397798</v>
      </c>
      <c r="K17" s="54">
        <v>2157361</v>
      </c>
      <c r="L17" s="54">
        <v>840625</v>
      </c>
      <c r="M17" s="54"/>
      <c r="N17" s="54"/>
      <c r="O17" s="54"/>
      <c r="P17" s="47">
        <f t="shared" si="2"/>
        <v>16197875</v>
      </c>
      <c r="Q17" s="54">
        <v>2595292</v>
      </c>
      <c r="R17" s="54">
        <v>1687385</v>
      </c>
      <c r="S17" s="54">
        <v>938853</v>
      </c>
      <c r="T17" s="54">
        <v>942672</v>
      </c>
      <c r="U17" s="54">
        <v>1806470</v>
      </c>
      <c r="V17" s="54">
        <v>2831419</v>
      </c>
      <c r="W17" s="54">
        <v>2397798</v>
      </c>
      <c r="X17" s="54">
        <v>2157361</v>
      </c>
      <c r="Y17" s="54">
        <v>840625</v>
      </c>
      <c r="Z17" s="54"/>
      <c r="AA17" s="54"/>
      <c r="AB17" s="54"/>
      <c r="AC17" s="47">
        <f t="shared" si="3"/>
        <v>16197875</v>
      </c>
      <c r="AD17" s="54">
        <v>2595292</v>
      </c>
      <c r="AE17" s="54">
        <v>1687385</v>
      </c>
      <c r="AF17" s="54">
        <v>938853</v>
      </c>
      <c r="AG17" s="54">
        <v>942672</v>
      </c>
      <c r="AH17" s="54">
        <v>1806470</v>
      </c>
      <c r="AI17" s="54">
        <v>2831419</v>
      </c>
      <c r="AJ17" s="54">
        <v>2397798</v>
      </c>
      <c r="AK17" s="54">
        <v>2157361</v>
      </c>
      <c r="AL17" s="54">
        <v>840625</v>
      </c>
      <c r="AM17" s="54"/>
      <c r="AN17" s="54"/>
      <c r="AO17" s="54"/>
      <c r="AP17" s="48">
        <f t="shared" si="4"/>
        <v>16197875</v>
      </c>
    </row>
    <row r="18" spans="1:42" s="12" customFormat="1" ht="12.75">
      <c r="A18" s="16" t="s">
        <v>77</v>
      </c>
      <c r="B18" s="53" t="s">
        <v>59</v>
      </c>
      <c r="C18" s="54">
        <v>576234000</v>
      </c>
      <c r="D18" s="54">
        <v>41276105</v>
      </c>
      <c r="E18" s="54">
        <v>45446588</v>
      </c>
      <c r="F18" s="54">
        <v>53796714</v>
      </c>
      <c r="G18" s="54">
        <v>48517741</v>
      </c>
      <c r="H18" s="54">
        <v>47799599</v>
      </c>
      <c r="I18" s="54">
        <v>49388766</v>
      </c>
      <c r="J18" s="54">
        <v>44259727</v>
      </c>
      <c r="K18" s="54">
        <v>49007294</v>
      </c>
      <c r="L18" s="54">
        <v>50465228</v>
      </c>
      <c r="M18" s="54"/>
      <c r="N18" s="54"/>
      <c r="O18" s="54"/>
      <c r="P18" s="47">
        <f t="shared" si="2"/>
        <v>429957762</v>
      </c>
      <c r="Q18" s="54">
        <v>41276105</v>
      </c>
      <c r="R18" s="54">
        <v>45446588</v>
      </c>
      <c r="S18" s="54">
        <v>53796714</v>
      </c>
      <c r="T18" s="54">
        <v>48517741</v>
      </c>
      <c r="U18" s="54">
        <v>47799599</v>
      </c>
      <c r="V18" s="54">
        <v>49388766</v>
      </c>
      <c r="W18" s="54">
        <v>44259727</v>
      </c>
      <c r="X18" s="54">
        <v>49007294</v>
      </c>
      <c r="Y18" s="54">
        <v>50465228</v>
      </c>
      <c r="Z18" s="54"/>
      <c r="AA18" s="54"/>
      <c r="AB18" s="54"/>
      <c r="AC18" s="47">
        <f t="shared" si="3"/>
        <v>429957762</v>
      </c>
      <c r="AD18" s="54">
        <v>41276105</v>
      </c>
      <c r="AE18" s="54">
        <v>45446588</v>
      </c>
      <c r="AF18" s="54">
        <v>53796714</v>
      </c>
      <c r="AG18" s="54">
        <v>48517741</v>
      </c>
      <c r="AH18" s="54">
        <v>47799599</v>
      </c>
      <c r="AI18" s="54">
        <v>49388766</v>
      </c>
      <c r="AJ18" s="54">
        <v>44259727</v>
      </c>
      <c r="AK18" s="54">
        <v>49007294</v>
      </c>
      <c r="AL18" s="54">
        <v>50465228</v>
      </c>
      <c r="AM18" s="54"/>
      <c r="AN18" s="54"/>
      <c r="AO18" s="54"/>
      <c r="AP18" s="48">
        <f t="shared" si="4"/>
        <v>429957762</v>
      </c>
    </row>
    <row r="19" spans="1:42" s="12" customFormat="1" ht="12.75">
      <c r="A19" s="16" t="s">
        <v>78</v>
      </c>
      <c r="B19" s="53" t="s">
        <v>60</v>
      </c>
      <c r="C19" s="54">
        <v>117204852</v>
      </c>
      <c r="D19" s="54">
        <v>9179578</v>
      </c>
      <c r="E19" s="54">
        <v>9179578</v>
      </c>
      <c r="F19" s="54">
        <v>11291804</v>
      </c>
      <c r="G19" s="54">
        <v>9883654</v>
      </c>
      <c r="H19" s="54">
        <v>9883654</v>
      </c>
      <c r="I19" s="54">
        <v>7597789</v>
      </c>
      <c r="J19" s="54">
        <v>7407300</v>
      </c>
      <c r="K19" s="54">
        <v>9883654</v>
      </c>
      <c r="L19" s="54">
        <v>9883654</v>
      </c>
      <c r="M19" s="54"/>
      <c r="N19" s="54"/>
      <c r="O19" s="54"/>
      <c r="P19" s="47">
        <f t="shared" si="2"/>
        <v>84190665</v>
      </c>
      <c r="Q19" s="54">
        <v>9179578</v>
      </c>
      <c r="R19" s="54">
        <v>9179578</v>
      </c>
      <c r="S19" s="54">
        <v>11291804</v>
      </c>
      <c r="T19" s="54">
        <v>9883654</v>
      </c>
      <c r="U19" s="54">
        <v>9883654</v>
      </c>
      <c r="V19" s="54">
        <v>7597789</v>
      </c>
      <c r="W19" s="54">
        <v>7407300</v>
      </c>
      <c r="X19" s="54">
        <v>9883654</v>
      </c>
      <c r="Y19" s="54">
        <v>9883654</v>
      </c>
      <c r="Z19" s="54"/>
      <c r="AA19" s="54"/>
      <c r="AB19" s="54"/>
      <c r="AC19" s="47">
        <f t="shared" si="3"/>
        <v>84190665</v>
      </c>
      <c r="AD19" s="54">
        <v>9179578</v>
      </c>
      <c r="AE19" s="54">
        <v>9179578</v>
      </c>
      <c r="AF19" s="54">
        <v>11291804</v>
      </c>
      <c r="AG19" s="54">
        <v>9883654</v>
      </c>
      <c r="AH19" s="54">
        <v>9883654</v>
      </c>
      <c r="AI19" s="54">
        <v>7597789</v>
      </c>
      <c r="AJ19" s="54">
        <v>7407300</v>
      </c>
      <c r="AK19" s="54">
        <v>9883654</v>
      </c>
      <c r="AL19" s="54">
        <v>9883654</v>
      </c>
      <c r="AM19" s="54"/>
      <c r="AN19" s="54"/>
      <c r="AO19" s="54"/>
      <c r="AP19" s="48">
        <f t="shared" si="4"/>
        <v>84190665</v>
      </c>
    </row>
    <row r="20" spans="1:42" s="12" customFormat="1" ht="12.75">
      <c r="A20" s="16" t="s">
        <v>81</v>
      </c>
      <c r="B20" s="53" t="s">
        <v>79</v>
      </c>
      <c r="C20" s="54">
        <v>75237751</v>
      </c>
      <c r="D20" s="54">
        <v>4321397</v>
      </c>
      <c r="E20" s="54">
        <v>5602567</v>
      </c>
      <c r="F20" s="54">
        <v>6615926</v>
      </c>
      <c r="G20" s="54">
        <v>5940565</v>
      </c>
      <c r="H20" s="54">
        <v>5762752</v>
      </c>
      <c r="I20" s="54">
        <v>5571468</v>
      </c>
      <c r="J20" s="54">
        <v>5537788</v>
      </c>
      <c r="K20" s="54">
        <v>5645556</v>
      </c>
      <c r="L20" s="54">
        <v>5677405</v>
      </c>
      <c r="M20" s="54"/>
      <c r="N20" s="54"/>
      <c r="O20" s="54"/>
      <c r="P20" s="47">
        <f t="shared" si="2"/>
        <v>50675424</v>
      </c>
      <c r="Q20" s="54">
        <v>4321397</v>
      </c>
      <c r="R20" s="54">
        <v>5602567</v>
      </c>
      <c r="S20" s="54">
        <v>6615926</v>
      </c>
      <c r="T20" s="54">
        <v>5940565</v>
      </c>
      <c r="U20" s="54">
        <v>5762752</v>
      </c>
      <c r="V20" s="54">
        <v>5571468</v>
      </c>
      <c r="W20" s="54">
        <v>5537788</v>
      </c>
      <c r="X20" s="54">
        <v>5645556</v>
      </c>
      <c r="Y20" s="54">
        <v>5677405</v>
      </c>
      <c r="Z20" s="54"/>
      <c r="AA20" s="54"/>
      <c r="AB20" s="54"/>
      <c r="AC20" s="47">
        <f t="shared" si="3"/>
        <v>50675424</v>
      </c>
      <c r="AD20" s="54">
        <v>4321397</v>
      </c>
      <c r="AE20" s="54">
        <v>5602567</v>
      </c>
      <c r="AF20" s="54">
        <v>6615926</v>
      </c>
      <c r="AG20" s="54">
        <v>5940565</v>
      </c>
      <c r="AH20" s="54">
        <v>5762752</v>
      </c>
      <c r="AI20" s="54">
        <v>5571468</v>
      </c>
      <c r="AJ20" s="54">
        <v>5537788</v>
      </c>
      <c r="AK20" s="54">
        <v>5645556</v>
      </c>
      <c r="AL20" s="54">
        <v>5677405</v>
      </c>
      <c r="AM20" s="54"/>
      <c r="AN20" s="54"/>
      <c r="AO20" s="54"/>
      <c r="AP20" s="48">
        <f t="shared" si="4"/>
        <v>50675424</v>
      </c>
    </row>
    <row r="21" spans="1:42" s="12" customFormat="1" ht="12.75">
      <c r="A21" s="16" t="s">
        <v>82</v>
      </c>
      <c r="B21" s="53" t="s">
        <v>80</v>
      </c>
      <c r="C21" s="54">
        <v>71628480</v>
      </c>
      <c r="D21" s="54">
        <v>5775884</v>
      </c>
      <c r="E21" s="54">
        <v>7430291</v>
      </c>
      <c r="F21" s="54">
        <v>3581720</v>
      </c>
      <c r="G21" s="54">
        <v>5716521</v>
      </c>
      <c r="H21" s="54">
        <v>5425950</v>
      </c>
      <c r="I21" s="54">
        <v>5459553</v>
      </c>
      <c r="J21" s="54">
        <v>5305374</v>
      </c>
      <c r="K21" s="54">
        <v>5459552</v>
      </c>
      <c r="L21" s="54">
        <v>5427927</v>
      </c>
      <c r="M21" s="54"/>
      <c r="N21" s="54"/>
      <c r="O21" s="54"/>
      <c r="P21" s="47">
        <f t="shared" si="2"/>
        <v>49582772</v>
      </c>
      <c r="Q21" s="54">
        <v>5775884</v>
      </c>
      <c r="R21" s="54">
        <v>7430291</v>
      </c>
      <c r="S21" s="54">
        <v>3581720</v>
      </c>
      <c r="T21" s="54">
        <v>5716521</v>
      </c>
      <c r="U21" s="54">
        <v>5425950</v>
      </c>
      <c r="V21" s="54">
        <v>5459553</v>
      </c>
      <c r="W21" s="54">
        <v>5305374</v>
      </c>
      <c r="X21" s="54">
        <v>5459552</v>
      </c>
      <c r="Y21" s="54">
        <v>5427927</v>
      </c>
      <c r="Z21" s="54"/>
      <c r="AA21" s="54"/>
      <c r="AB21" s="54"/>
      <c r="AC21" s="47">
        <f t="shared" si="3"/>
        <v>49582772</v>
      </c>
      <c r="AD21" s="54">
        <v>5775884</v>
      </c>
      <c r="AE21" s="54">
        <v>7430291</v>
      </c>
      <c r="AF21" s="54">
        <v>3581720</v>
      </c>
      <c r="AG21" s="54">
        <v>5716521</v>
      </c>
      <c r="AH21" s="54">
        <v>5425950</v>
      </c>
      <c r="AI21" s="54">
        <v>5459553</v>
      </c>
      <c r="AJ21" s="54">
        <v>5305374</v>
      </c>
      <c r="AK21" s="54">
        <v>5459552</v>
      </c>
      <c r="AL21" s="54">
        <v>5427927</v>
      </c>
      <c r="AM21" s="54"/>
      <c r="AN21" s="54"/>
      <c r="AO21" s="54"/>
      <c r="AP21" s="48">
        <f t="shared" si="4"/>
        <v>49582772</v>
      </c>
    </row>
    <row r="22" spans="1:42" s="12" customFormat="1" ht="12.75">
      <c r="A22" s="16" t="s">
        <v>83</v>
      </c>
      <c r="B22" s="53" t="s">
        <v>61</v>
      </c>
      <c r="C22" s="54">
        <v>432405959</v>
      </c>
      <c r="D22" s="54">
        <v>284289</v>
      </c>
      <c r="E22" s="54">
        <v>718739</v>
      </c>
      <c r="F22" s="54">
        <v>1409906</v>
      </c>
      <c r="G22" s="54">
        <v>968022</v>
      </c>
      <c r="H22" s="54">
        <v>888919</v>
      </c>
      <c r="I22" s="54">
        <v>417061708</v>
      </c>
      <c r="J22" s="54">
        <v>0</v>
      </c>
      <c r="K22" s="54">
        <v>0</v>
      </c>
      <c r="L22" s="54">
        <v>0</v>
      </c>
      <c r="M22" s="54"/>
      <c r="N22" s="54"/>
      <c r="O22" s="54"/>
      <c r="P22" s="47">
        <f t="shared" si="2"/>
        <v>421331583</v>
      </c>
      <c r="Q22" s="54">
        <v>284289</v>
      </c>
      <c r="R22" s="54">
        <v>718739</v>
      </c>
      <c r="S22" s="54">
        <v>1409906</v>
      </c>
      <c r="T22" s="54">
        <v>968022</v>
      </c>
      <c r="U22" s="54">
        <v>888919</v>
      </c>
      <c r="V22" s="54">
        <v>417061708</v>
      </c>
      <c r="W22" s="54">
        <v>0</v>
      </c>
      <c r="X22" s="54">
        <v>0</v>
      </c>
      <c r="Y22" s="54">
        <v>0</v>
      </c>
      <c r="Z22" s="54"/>
      <c r="AA22" s="54"/>
      <c r="AB22" s="54"/>
      <c r="AC22" s="47">
        <f t="shared" si="3"/>
        <v>421331583</v>
      </c>
      <c r="AD22" s="54">
        <v>284289</v>
      </c>
      <c r="AE22" s="54">
        <v>718739</v>
      </c>
      <c r="AF22" s="54">
        <v>1409906</v>
      </c>
      <c r="AG22" s="54">
        <v>968022</v>
      </c>
      <c r="AH22" s="54">
        <v>888919</v>
      </c>
      <c r="AI22" s="54">
        <v>1535005</v>
      </c>
      <c r="AJ22" s="54">
        <v>415526703</v>
      </c>
      <c r="AK22" s="54">
        <v>0</v>
      </c>
      <c r="AL22" s="54">
        <v>0</v>
      </c>
      <c r="AM22" s="54"/>
      <c r="AN22" s="54"/>
      <c r="AO22" s="54"/>
      <c r="AP22" s="48">
        <f t="shared" si="4"/>
        <v>421331583</v>
      </c>
    </row>
    <row r="23" spans="1:42" s="12" customFormat="1" ht="12.75">
      <c r="A23" s="16" t="s">
        <v>84</v>
      </c>
      <c r="B23" s="53" t="s">
        <v>63</v>
      </c>
      <c r="C23" s="54">
        <v>420422872</v>
      </c>
      <c r="D23" s="54">
        <v>28136266</v>
      </c>
      <c r="E23" s="54">
        <v>15323913</v>
      </c>
      <c r="F23" s="54">
        <v>26207630</v>
      </c>
      <c r="G23" s="54">
        <v>23533217</v>
      </c>
      <c r="H23" s="54">
        <v>12715741</v>
      </c>
      <c r="I23" s="54">
        <v>74312626</v>
      </c>
      <c r="J23" s="54">
        <v>67828577</v>
      </c>
      <c r="K23" s="54">
        <v>13998108</v>
      </c>
      <c r="L23" s="54">
        <v>15318327</v>
      </c>
      <c r="M23" s="54"/>
      <c r="N23" s="54"/>
      <c r="O23" s="54"/>
      <c r="P23" s="47">
        <f t="shared" si="2"/>
        <v>277374405</v>
      </c>
      <c r="Q23" s="54">
        <v>28136266</v>
      </c>
      <c r="R23" s="54">
        <v>15323913</v>
      </c>
      <c r="S23" s="54">
        <v>26207630</v>
      </c>
      <c r="T23" s="54">
        <v>23533217</v>
      </c>
      <c r="U23" s="54">
        <v>12715741</v>
      </c>
      <c r="V23" s="54">
        <v>74312626</v>
      </c>
      <c r="W23" s="54">
        <v>67828577</v>
      </c>
      <c r="X23" s="54">
        <v>13998108</v>
      </c>
      <c r="Y23" s="54">
        <v>15318327</v>
      </c>
      <c r="Z23" s="54"/>
      <c r="AA23" s="54"/>
      <c r="AB23" s="54"/>
      <c r="AC23" s="47">
        <f t="shared" si="3"/>
        <v>277374405</v>
      </c>
      <c r="AD23" s="54">
        <v>28136266</v>
      </c>
      <c r="AE23" s="54">
        <v>15323913</v>
      </c>
      <c r="AF23" s="54">
        <v>26207630</v>
      </c>
      <c r="AG23" s="54">
        <v>23533217</v>
      </c>
      <c r="AH23" s="54">
        <v>12715741</v>
      </c>
      <c r="AI23" s="54">
        <v>74312626</v>
      </c>
      <c r="AJ23" s="54">
        <v>67828577</v>
      </c>
      <c r="AK23" s="54">
        <v>13998108</v>
      </c>
      <c r="AL23" s="54">
        <v>15318327</v>
      </c>
      <c r="AM23" s="54"/>
      <c r="AN23" s="54"/>
      <c r="AO23" s="54"/>
      <c r="AP23" s="48">
        <f t="shared" si="4"/>
        <v>277374405</v>
      </c>
    </row>
    <row r="24" spans="1:42" s="12" customFormat="1" ht="12.75">
      <c r="A24" s="16" t="s">
        <v>85</v>
      </c>
      <c r="B24" s="53" t="s">
        <v>62</v>
      </c>
      <c r="C24" s="54">
        <v>938380986</v>
      </c>
      <c r="D24" s="54">
        <v>0</v>
      </c>
      <c r="E24" s="54">
        <v>285996</v>
      </c>
      <c r="F24" s="54">
        <v>771312</v>
      </c>
      <c r="G24" s="54">
        <v>868083</v>
      </c>
      <c r="H24" s="54">
        <v>908837</v>
      </c>
      <c r="I24" s="54">
        <v>2322209</v>
      </c>
      <c r="J24" s="54">
        <v>7211515</v>
      </c>
      <c r="K24" s="54">
        <v>0</v>
      </c>
      <c r="L24" s="54">
        <v>0</v>
      </c>
      <c r="M24" s="54"/>
      <c r="N24" s="54"/>
      <c r="O24" s="54"/>
      <c r="P24" s="47">
        <f>SUM(D24:O24)</f>
        <v>12367952</v>
      </c>
      <c r="Q24" s="54">
        <v>0</v>
      </c>
      <c r="R24" s="54">
        <v>285996</v>
      </c>
      <c r="S24" s="54">
        <v>771312</v>
      </c>
      <c r="T24" s="54">
        <v>868083</v>
      </c>
      <c r="U24" s="54">
        <v>908837</v>
      </c>
      <c r="V24" s="54">
        <v>2322209</v>
      </c>
      <c r="W24" s="54">
        <v>7211515</v>
      </c>
      <c r="X24" s="54">
        <v>0</v>
      </c>
      <c r="Y24" s="54">
        <v>0</v>
      </c>
      <c r="Z24" s="54"/>
      <c r="AA24" s="54"/>
      <c r="AB24" s="54"/>
      <c r="AC24" s="47">
        <f t="shared" si="3"/>
        <v>12367952</v>
      </c>
      <c r="AD24" s="54">
        <v>0</v>
      </c>
      <c r="AE24" s="54">
        <v>285996</v>
      </c>
      <c r="AF24" s="54">
        <v>771312</v>
      </c>
      <c r="AG24" s="54">
        <v>868083</v>
      </c>
      <c r="AH24" s="54">
        <v>908837</v>
      </c>
      <c r="AI24" s="54">
        <v>2322209</v>
      </c>
      <c r="AJ24" s="54">
        <v>7211515</v>
      </c>
      <c r="AK24" s="54">
        <v>0</v>
      </c>
      <c r="AL24" s="54">
        <v>0</v>
      </c>
      <c r="AM24" s="54"/>
      <c r="AN24" s="54"/>
      <c r="AO24" s="54"/>
      <c r="AP24" s="48">
        <f t="shared" si="4"/>
        <v>12367952</v>
      </c>
    </row>
    <row r="25" spans="1:42" s="12" customFormat="1" ht="12.75">
      <c r="A25" s="16" t="s">
        <v>86</v>
      </c>
      <c r="B25" s="53" t="s">
        <v>64</v>
      </c>
      <c r="C25" s="54">
        <v>2591809</v>
      </c>
      <c r="D25" s="54">
        <v>202993</v>
      </c>
      <c r="E25" s="54">
        <v>202992</v>
      </c>
      <c r="F25" s="54">
        <v>213274</v>
      </c>
      <c r="G25" s="54">
        <v>218562</v>
      </c>
      <c r="H25" s="54">
        <v>218562</v>
      </c>
      <c r="I25" s="54">
        <v>218562</v>
      </c>
      <c r="J25" s="54">
        <v>218562</v>
      </c>
      <c r="K25" s="54">
        <v>218562</v>
      </c>
      <c r="L25" s="54">
        <v>218562</v>
      </c>
      <c r="M25" s="54"/>
      <c r="N25" s="54"/>
      <c r="O25" s="54"/>
      <c r="P25" s="47">
        <f t="shared" si="2"/>
        <v>1930631</v>
      </c>
      <c r="Q25" s="54">
        <v>202993</v>
      </c>
      <c r="R25" s="54">
        <v>202992</v>
      </c>
      <c r="S25" s="54">
        <v>213274</v>
      </c>
      <c r="T25" s="54">
        <v>218562</v>
      </c>
      <c r="U25" s="54">
        <v>218562</v>
      </c>
      <c r="V25" s="54">
        <v>218562</v>
      </c>
      <c r="W25" s="54">
        <v>218562</v>
      </c>
      <c r="X25" s="54">
        <v>218562</v>
      </c>
      <c r="Y25" s="54">
        <v>218562</v>
      </c>
      <c r="Z25" s="54"/>
      <c r="AA25" s="54"/>
      <c r="AB25" s="54"/>
      <c r="AC25" s="47">
        <f t="shared" si="3"/>
        <v>1930631</v>
      </c>
      <c r="AD25" s="54">
        <v>202993</v>
      </c>
      <c r="AE25" s="54">
        <v>202992</v>
      </c>
      <c r="AF25" s="54">
        <v>213274</v>
      </c>
      <c r="AG25" s="54">
        <v>218562</v>
      </c>
      <c r="AH25" s="54">
        <v>218562</v>
      </c>
      <c r="AI25" s="54">
        <v>218562</v>
      </c>
      <c r="AJ25" s="54">
        <v>218562</v>
      </c>
      <c r="AK25" s="54">
        <v>218562</v>
      </c>
      <c r="AL25" s="54">
        <v>218562</v>
      </c>
      <c r="AM25" s="54"/>
      <c r="AN25" s="54"/>
      <c r="AO25" s="54"/>
      <c r="AP25" s="48">
        <f t="shared" si="4"/>
        <v>1930631</v>
      </c>
    </row>
    <row r="26" spans="1:42" s="12" customFormat="1" ht="12.75">
      <c r="A26" s="16" t="s">
        <v>87</v>
      </c>
      <c r="B26" s="53" t="s">
        <v>88</v>
      </c>
      <c r="C26" s="54">
        <v>309756613</v>
      </c>
      <c r="D26" s="54">
        <v>25547220</v>
      </c>
      <c r="E26" s="54">
        <v>37565476</v>
      </c>
      <c r="F26" s="54">
        <v>23841261</v>
      </c>
      <c r="G26" s="54">
        <v>29731174</v>
      </c>
      <c r="H26" s="54">
        <v>13533796</v>
      </c>
      <c r="I26" s="54">
        <v>19441895</v>
      </c>
      <c r="J26" s="54">
        <v>15610511</v>
      </c>
      <c r="K26" s="54">
        <v>12435309</v>
      </c>
      <c r="L26" s="54">
        <v>36527285</v>
      </c>
      <c r="M26" s="54"/>
      <c r="N26" s="54"/>
      <c r="O26" s="54"/>
      <c r="P26" s="47">
        <f t="shared" si="2"/>
        <v>214233927</v>
      </c>
      <c r="Q26" s="54">
        <v>25547220</v>
      </c>
      <c r="R26" s="54">
        <v>37565476</v>
      </c>
      <c r="S26" s="54">
        <v>23841261</v>
      </c>
      <c r="T26" s="54">
        <v>29731174</v>
      </c>
      <c r="U26" s="54">
        <v>13533796</v>
      </c>
      <c r="V26" s="54">
        <v>19441895</v>
      </c>
      <c r="W26" s="54">
        <v>15610511</v>
      </c>
      <c r="X26" s="54">
        <v>12435309</v>
      </c>
      <c r="Y26" s="54">
        <v>36527285</v>
      </c>
      <c r="Z26" s="54"/>
      <c r="AA26" s="54"/>
      <c r="AB26" s="54"/>
      <c r="AC26" s="47">
        <f t="shared" si="3"/>
        <v>214233927</v>
      </c>
      <c r="AD26" s="54">
        <v>25547220</v>
      </c>
      <c r="AE26" s="54">
        <v>37565476</v>
      </c>
      <c r="AF26" s="54">
        <v>23841261</v>
      </c>
      <c r="AG26" s="54">
        <v>29731174</v>
      </c>
      <c r="AH26" s="54">
        <v>13533796</v>
      </c>
      <c r="AI26" s="54">
        <v>19441895</v>
      </c>
      <c r="AJ26" s="54">
        <v>15610511</v>
      </c>
      <c r="AK26" s="54">
        <v>12435309</v>
      </c>
      <c r="AL26" s="54">
        <v>36527285</v>
      </c>
      <c r="AM26" s="54"/>
      <c r="AN26" s="54"/>
      <c r="AO26" s="54"/>
      <c r="AP26" s="48">
        <f t="shared" si="4"/>
        <v>214233927</v>
      </c>
    </row>
    <row r="27" spans="1:42" s="12" customFormat="1" ht="12.75">
      <c r="A27" s="16" t="s">
        <v>89</v>
      </c>
      <c r="B27" s="53" t="s">
        <v>106</v>
      </c>
      <c r="C27" s="54">
        <v>33437681</v>
      </c>
      <c r="D27" s="54">
        <v>2618866</v>
      </c>
      <c r="E27" s="54">
        <v>2618866</v>
      </c>
      <c r="F27" s="54">
        <v>3221469</v>
      </c>
      <c r="G27" s="54">
        <v>2819734</v>
      </c>
      <c r="H27" s="54">
        <v>2819734</v>
      </c>
      <c r="I27" s="54">
        <v>1691840</v>
      </c>
      <c r="J27" s="54">
        <v>2349778</v>
      </c>
      <c r="K27" s="54">
        <v>2819734</v>
      </c>
      <c r="L27" s="54">
        <v>2819734</v>
      </c>
      <c r="M27" s="54"/>
      <c r="N27" s="54"/>
      <c r="O27" s="54"/>
      <c r="P27" s="47">
        <f t="shared" si="2"/>
        <v>23779755</v>
      </c>
      <c r="Q27" s="54">
        <v>2618866</v>
      </c>
      <c r="R27" s="54">
        <v>2618866</v>
      </c>
      <c r="S27" s="54">
        <v>3221469</v>
      </c>
      <c r="T27" s="54">
        <v>2819734</v>
      </c>
      <c r="U27" s="54">
        <v>2819734</v>
      </c>
      <c r="V27" s="54">
        <v>1691840</v>
      </c>
      <c r="W27" s="54">
        <v>2349778</v>
      </c>
      <c r="X27" s="54">
        <v>2819734</v>
      </c>
      <c r="Y27" s="54">
        <v>2819734</v>
      </c>
      <c r="Z27" s="54"/>
      <c r="AA27" s="54"/>
      <c r="AB27" s="54"/>
      <c r="AC27" s="47">
        <f t="shared" si="3"/>
        <v>23779755</v>
      </c>
      <c r="AD27" s="54">
        <v>2618866</v>
      </c>
      <c r="AE27" s="54">
        <v>2618866</v>
      </c>
      <c r="AF27" s="54">
        <v>3221469</v>
      </c>
      <c r="AG27" s="54">
        <v>2819734</v>
      </c>
      <c r="AH27" s="54">
        <v>2819734</v>
      </c>
      <c r="AI27" s="54">
        <v>1691840</v>
      </c>
      <c r="AJ27" s="54">
        <v>2349778</v>
      </c>
      <c r="AK27" s="54">
        <v>2819734</v>
      </c>
      <c r="AL27" s="54">
        <v>2819734</v>
      </c>
      <c r="AM27" s="54"/>
      <c r="AN27" s="54"/>
      <c r="AO27" s="54"/>
      <c r="AP27" s="48">
        <f t="shared" si="4"/>
        <v>23779755</v>
      </c>
    </row>
    <row r="28" spans="1:42" s="12" customFormat="1" ht="12.75">
      <c r="A28" s="16" t="s">
        <v>91</v>
      </c>
      <c r="B28" s="53" t="s">
        <v>90</v>
      </c>
      <c r="C28" s="54">
        <v>240040188</v>
      </c>
      <c r="D28" s="54">
        <v>16205287</v>
      </c>
      <c r="E28" s="54">
        <v>18583289</v>
      </c>
      <c r="F28" s="54">
        <v>22846373</v>
      </c>
      <c r="G28" s="54">
        <v>20903397</v>
      </c>
      <c r="H28" s="54">
        <v>21995775</v>
      </c>
      <c r="I28" s="54">
        <v>21358409</v>
      </c>
      <c r="J28" s="54">
        <v>20982422</v>
      </c>
      <c r="K28" s="54">
        <v>19934355</v>
      </c>
      <c r="L28" s="54">
        <v>20751305</v>
      </c>
      <c r="M28" s="54"/>
      <c r="N28" s="54"/>
      <c r="O28" s="54"/>
      <c r="P28" s="47">
        <f t="shared" si="2"/>
        <v>183560612</v>
      </c>
      <c r="Q28" s="54">
        <v>16205287</v>
      </c>
      <c r="R28" s="54">
        <v>18583289</v>
      </c>
      <c r="S28" s="54">
        <v>22846373</v>
      </c>
      <c r="T28" s="54">
        <v>20903397</v>
      </c>
      <c r="U28" s="54">
        <v>21995775</v>
      </c>
      <c r="V28" s="54">
        <v>21358409</v>
      </c>
      <c r="W28" s="54">
        <v>20982422</v>
      </c>
      <c r="X28" s="54">
        <v>19934355</v>
      </c>
      <c r="Y28" s="54">
        <v>20751305</v>
      </c>
      <c r="Z28" s="54"/>
      <c r="AA28" s="54"/>
      <c r="AB28" s="54"/>
      <c r="AC28" s="47">
        <f t="shared" si="3"/>
        <v>183560612</v>
      </c>
      <c r="AD28" s="54">
        <v>16205287</v>
      </c>
      <c r="AE28" s="54">
        <v>18583289</v>
      </c>
      <c r="AF28" s="54">
        <v>22846373</v>
      </c>
      <c r="AG28" s="54">
        <v>20903397</v>
      </c>
      <c r="AH28" s="54">
        <v>21995775</v>
      </c>
      <c r="AI28" s="54">
        <v>21358409</v>
      </c>
      <c r="AJ28" s="54">
        <v>20982422</v>
      </c>
      <c r="AK28" s="54">
        <v>19934355</v>
      </c>
      <c r="AL28" s="54">
        <v>20751305</v>
      </c>
      <c r="AM28" s="54"/>
      <c r="AN28" s="54"/>
      <c r="AO28" s="54"/>
      <c r="AP28" s="48">
        <f t="shared" si="4"/>
        <v>183560612</v>
      </c>
    </row>
    <row r="29" spans="1:42" s="12" customFormat="1" ht="12.75">
      <c r="A29" s="16" t="s">
        <v>92</v>
      </c>
      <c r="B29" s="53" t="s">
        <v>65</v>
      </c>
      <c r="C29" s="54">
        <v>54369452</v>
      </c>
      <c r="D29" s="54">
        <v>3384722</v>
      </c>
      <c r="E29" s="54">
        <v>1865370</v>
      </c>
      <c r="F29" s="54">
        <v>2759918</v>
      </c>
      <c r="G29" s="54">
        <v>2852861</v>
      </c>
      <c r="H29" s="54">
        <v>1547740</v>
      </c>
      <c r="I29" s="54">
        <v>8665803</v>
      </c>
      <c r="J29" s="54">
        <v>8263944</v>
      </c>
      <c r="K29" s="54">
        <v>1656944</v>
      </c>
      <c r="L29" s="54">
        <v>1820075</v>
      </c>
      <c r="M29" s="54"/>
      <c r="N29" s="54"/>
      <c r="O29" s="54"/>
      <c r="P29" s="47">
        <f t="shared" si="2"/>
        <v>32817377</v>
      </c>
      <c r="Q29" s="54">
        <v>3384722</v>
      </c>
      <c r="R29" s="54">
        <v>1865370</v>
      </c>
      <c r="S29" s="54">
        <v>2759918</v>
      </c>
      <c r="T29" s="54">
        <v>2852861</v>
      </c>
      <c r="U29" s="54">
        <v>1547740</v>
      </c>
      <c r="V29" s="54">
        <v>8665803</v>
      </c>
      <c r="W29" s="54">
        <v>8263944</v>
      </c>
      <c r="X29" s="54">
        <v>1656944</v>
      </c>
      <c r="Y29" s="54">
        <v>1820075</v>
      </c>
      <c r="Z29" s="54"/>
      <c r="AA29" s="54"/>
      <c r="AB29" s="54"/>
      <c r="AC29" s="47">
        <f t="shared" si="3"/>
        <v>32817377</v>
      </c>
      <c r="AD29" s="54">
        <v>3384722</v>
      </c>
      <c r="AE29" s="54">
        <v>1865370</v>
      </c>
      <c r="AF29" s="54">
        <v>2759918</v>
      </c>
      <c r="AG29" s="54">
        <v>2852861</v>
      </c>
      <c r="AH29" s="54">
        <v>1547740</v>
      </c>
      <c r="AI29" s="54">
        <v>8665803</v>
      </c>
      <c r="AJ29" s="54">
        <v>8263944</v>
      </c>
      <c r="AK29" s="54">
        <v>1656944</v>
      </c>
      <c r="AL29" s="54">
        <v>1820075</v>
      </c>
      <c r="AM29" s="54"/>
      <c r="AN29" s="54"/>
      <c r="AO29" s="54"/>
      <c r="AP29" s="48">
        <f t="shared" si="4"/>
        <v>32817377</v>
      </c>
    </row>
    <row r="30" spans="1:42" s="12" customFormat="1" ht="12.75">
      <c r="A30" s="16" t="s">
        <v>93</v>
      </c>
      <c r="B30" s="53" t="s">
        <v>66</v>
      </c>
      <c r="C30" s="54">
        <v>108373357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95526632</v>
      </c>
      <c r="J30" s="54">
        <v>0</v>
      </c>
      <c r="K30" s="54">
        <v>0</v>
      </c>
      <c r="L30" s="54">
        <v>0</v>
      </c>
      <c r="M30" s="54"/>
      <c r="N30" s="54"/>
      <c r="O30" s="54"/>
      <c r="P30" s="47">
        <f t="shared" si="2"/>
        <v>95526632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95526632</v>
      </c>
      <c r="W30" s="54">
        <v>0</v>
      </c>
      <c r="X30" s="54">
        <v>0</v>
      </c>
      <c r="Y30" s="54">
        <v>0</v>
      </c>
      <c r="Z30" s="54"/>
      <c r="AA30" s="54"/>
      <c r="AB30" s="54"/>
      <c r="AC30" s="47">
        <f t="shared" si="3"/>
        <v>95526632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95526632</v>
      </c>
      <c r="AJ30" s="54">
        <v>0</v>
      </c>
      <c r="AK30" s="54">
        <v>0</v>
      </c>
      <c r="AL30" s="54">
        <v>0</v>
      </c>
      <c r="AM30" s="54"/>
      <c r="AN30" s="54"/>
      <c r="AO30" s="54"/>
      <c r="AP30" s="48">
        <f t="shared" si="4"/>
        <v>95526632</v>
      </c>
    </row>
    <row r="31" spans="1:42" s="12" customFormat="1" ht="12.75">
      <c r="A31" s="16" t="s">
        <v>94</v>
      </c>
      <c r="B31" s="53" t="s">
        <v>67</v>
      </c>
      <c r="C31" s="54">
        <v>37000000</v>
      </c>
      <c r="D31" s="54">
        <v>0</v>
      </c>
      <c r="E31" s="54">
        <v>2599923</v>
      </c>
      <c r="F31" s="54">
        <v>3756300</v>
      </c>
      <c r="G31" s="54">
        <v>3213789</v>
      </c>
      <c r="H31" s="54">
        <v>3475764</v>
      </c>
      <c r="I31" s="54">
        <v>3382252</v>
      </c>
      <c r="J31" s="54">
        <v>3109622</v>
      </c>
      <c r="K31" s="54">
        <v>3428910</v>
      </c>
      <c r="L31" s="54">
        <v>3639995</v>
      </c>
      <c r="M31" s="54"/>
      <c r="N31" s="54"/>
      <c r="O31" s="54"/>
      <c r="P31" s="47">
        <f t="shared" si="2"/>
        <v>26606555</v>
      </c>
      <c r="Q31" s="54">
        <v>0</v>
      </c>
      <c r="R31" s="54">
        <v>2599923</v>
      </c>
      <c r="S31" s="54">
        <v>3756300</v>
      </c>
      <c r="T31" s="54">
        <v>3213789</v>
      </c>
      <c r="U31" s="54">
        <v>3475764</v>
      </c>
      <c r="V31" s="54">
        <v>3382252</v>
      </c>
      <c r="W31" s="54">
        <v>3109622</v>
      </c>
      <c r="X31" s="54">
        <v>3428910</v>
      </c>
      <c r="Y31" s="54">
        <v>3639995</v>
      </c>
      <c r="Z31" s="54"/>
      <c r="AA31" s="54"/>
      <c r="AB31" s="54"/>
      <c r="AC31" s="47">
        <f t="shared" si="3"/>
        <v>26606555</v>
      </c>
      <c r="AD31" s="54">
        <v>0</v>
      </c>
      <c r="AE31" s="54">
        <v>2599923</v>
      </c>
      <c r="AF31" s="54">
        <v>3756300</v>
      </c>
      <c r="AG31" s="54">
        <v>3213789</v>
      </c>
      <c r="AH31" s="54">
        <v>3475764</v>
      </c>
      <c r="AI31" s="54">
        <v>3382252</v>
      </c>
      <c r="AJ31" s="54">
        <v>3109622</v>
      </c>
      <c r="AK31" s="54">
        <v>3428910</v>
      </c>
      <c r="AL31" s="54">
        <v>3639995</v>
      </c>
      <c r="AM31" s="54"/>
      <c r="AN31" s="54"/>
      <c r="AO31" s="54"/>
      <c r="AP31" s="48">
        <f t="shared" si="4"/>
        <v>26606555</v>
      </c>
    </row>
    <row r="32" spans="1:42" s="12" customFormat="1" ht="12.75">
      <c r="A32" s="16" t="s">
        <v>95</v>
      </c>
      <c r="B32" s="53" t="s">
        <v>68</v>
      </c>
      <c r="C32" s="54">
        <v>200000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/>
      <c r="N32" s="54"/>
      <c r="O32" s="54"/>
      <c r="P32" s="47">
        <f t="shared" si="2"/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/>
      <c r="AA32" s="54"/>
      <c r="AB32" s="54"/>
      <c r="AC32" s="47">
        <f t="shared" si="3"/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/>
      <c r="AN32" s="54"/>
      <c r="AO32" s="54"/>
      <c r="AP32" s="48">
        <f t="shared" si="4"/>
        <v>0</v>
      </c>
    </row>
    <row r="33" spans="1:42" s="12" customFormat="1" ht="12.75">
      <c r="A33" s="16" t="s">
        <v>96</v>
      </c>
      <c r="B33" s="45" t="s">
        <v>53</v>
      </c>
      <c r="C33" s="46">
        <v>50800000</v>
      </c>
      <c r="D33" s="46">
        <v>2670451</v>
      </c>
      <c r="E33" s="46">
        <v>1913413</v>
      </c>
      <c r="F33" s="46">
        <v>3828345</v>
      </c>
      <c r="G33" s="46">
        <v>3469661</v>
      </c>
      <c r="H33" s="46">
        <v>1795403</v>
      </c>
      <c r="I33" s="46">
        <v>2909476</v>
      </c>
      <c r="J33" s="46">
        <v>9222588</v>
      </c>
      <c r="K33" s="46">
        <v>0</v>
      </c>
      <c r="L33" s="46">
        <v>0</v>
      </c>
      <c r="M33" s="46"/>
      <c r="N33" s="46"/>
      <c r="O33" s="46"/>
      <c r="P33" s="47">
        <f t="shared" si="2"/>
        <v>25809337</v>
      </c>
      <c r="Q33" s="46">
        <v>2670451</v>
      </c>
      <c r="R33" s="46">
        <v>1913413</v>
      </c>
      <c r="S33" s="46">
        <v>3828345</v>
      </c>
      <c r="T33" s="46">
        <v>3469661</v>
      </c>
      <c r="U33" s="46">
        <v>1795403</v>
      </c>
      <c r="V33" s="46">
        <v>2909476</v>
      </c>
      <c r="W33" s="46">
        <v>9222588</v>
      </c>
      <c r="X33" s="46">
        <v>0</v>
      </c>
      <c r="Y33" s="46">
        <v>0</v>
      </c>
      <c r="Z33" s="46"/>
      <c r="AA33" s="46"/>
      <c r="AB33" s="46"/>
      <c r="AC33" s="47">
        <f t="shared" si="3"/>
        <v>25809337</v>
      </c>
      <c r="AD33" s="46">
        <v>2670451</v>
      </c>
      <c r="AE33" s="46">
        <v>1913413</v>
      </c>
      <c r="AF33" s="46">
        <v>3828345</v>
      </c>
      <c r="AG33" s="46">
        <v>3469661</v>
      </c>
      <c r="AH33" s="46">
        <v>1795403</v>
      </c>
      <c r="AI33" s="46">
        <v>2909476</v>
      </c>
      <c r="AJ33" s="46">
        <v>9222588</v>
      </c>
      <c r="AK33" s="46">
        <v>0</v>
      </c>
      <c r="AL33" s="46">
        <v>0</v>
      </c>
      <c r="AM33" s="46"/>
      <c r="AN33" s="46"/>
      <c r="AO33" s="46"/>
      <c r="AP33" s="48">
        <f t="shared" si="4"/>
        <v>25809337</v>
      </c>
    </row>
    <row r="34" spans="1:42" s="12" customFormat="1" ht="12.75">
      <c r="A34" s="16" t="s">
        <v>97</v>
      </c>
      <c r="B34" s="45" t="s">
        <v>69</v>
      </c>
      <c r="C34" s="57">
        <v>132000000</v>
      </c>
      <c r="D34" s="46">
        <v>61871919</v>
      </c>
      <c r="E34" s="46">
        <v>0</v>
      </c>
      <c r="F34" s="46">
        <v>26074750</v>
      </c>
      <c r="G34" s="46">
        <v>18000000</v>
      </c>
      <c r="H34" s="46">
        <v>9408600</v>
      </c>
      <c r="I34" s="46">
        <v>0</v>
      </c>
      <c r="J34" s="46">
        <v>-800000</v>
      </c>
      <c r="K34" s="46">
        <v>0</v>
      </c>
      <c r="L34" s="46">
        <v>0</v>
      </c>
      <c r="M34" s="46"/>
      <c r="N34" s="46"/>
      <c r="O34" s="46"/>
      <c r="P34" s="47">
        <f t="shared" si="2"/>
        <v>114555269</v>
      </c>
      <c r="Q34" s="46">
        <v>0</v>
      </c>
      <c r="R34" s="46">
        <v>2690082</v>
      </c>
      <c r="S34" s="46">
        <v>13367809</v>
      </c>
      <c r="T34" s="46">
        <v>0</v>
      </c>
      <c r="U34" s="46">
        <v>9187642</v>
      </c>
      <c r="V34" s="46">
        <v>10340464</v>
      </c>
      <c r="W34" s="46">
        <v>10339792</v>
      </c>
      <c r="X34" s="46">
        <v>13163717</v>
      </c>
      <c r="Y34" s="46">
        <v>15771192</v>
      </c>
      <c r="Z34" s="46"/>
      <c r="AA34" s="46"/>
      <c r="AB34" s="46"/>
      <c r="AC34" s="47">
        <f t="shared" si="3"/>
        <v>74860698</v>
      </c>
      <c r="AD34" s="46">
        <v>0</v>
      </c>
      <c r="AE34" s="46">
        <v>2690082</v>
      </c>
      <c r="AF34" s="46">
        <v>7987642</v>
      </c>
      <c r="AG34" s="46">
        <v>5380167</v>
      </c>
      <c r="AH34" s="46">
        <v>9187642</v>
      </c>
      <c r="AI34" s="46">
        <v>10340464</v>
      </c>
      <c r="AJ34" s="46">
        <v>9163717</v>
      </c>
      <c r="AK34" s="46">
        <v>13163717</v>
      </c>
      <c r="AL34" s="46">
        <v>11163717</v>
      </c>
      <c r="AM34" s="46"/>
      <c r="AN34" s="46"/>
      <c r="AO34" s="46"/>
      <c r="AP34" s="48">
        <f t="shared" si="4"/>
        <v>69077148</v>
      </c>
    </row>
    <row r="35" spans="1:42" s="12" customFormat="1" ht="12.75">
      <c r="A35" s="16" t="s">
        <v>98</v>
      </c>
      <c r="B35" s="45" t="s">
        <v>70</v>
      </c>
      <c r="C35" s="57">
        <f>38910000-4000000</f>
        <v>34910000</v>
      </c>
      <c r="D35" s="46">
        <v>3000000</v>
      </c>
      <c r="E35" s="46">
        <v>11472890</v>
      </c>
      <c r="F35" s="46">
        <v>12000000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/>
      <c r="N35" s="46"/>
      <c r="O35" s="46"/>
      <c r="P35" s="47">
        <f t="shared" si="2"/>
        <v>26472890</v>
      </c>
      <c r="Q35" s="46">
        <v>0</v>
      </c>
      <c r="R35" s="46">
        <v>0</v>
      </c>
      <c r="S35" s="46">
        <v>4085980</v>
      </c>
      <c r="T35" s="46">
        <v>3000000</v>
      </c>
      <c r="U35" s="46">
        <v>4042990</v>
      </c>
      <c r="V35" s="46">
        <v>4042990</v>
      </c>
      <c r="W35" s="46">
        <v>4042990</v>
      </c>
      <c r="X35" s="46">
        <v>1042990</v>
      </c>
      <c r="Y35" s="46">
        <v>2085980</v>
      </c>
      <c r="Z35" s="46"/>
      <c r="AA35" s="46"/>
      <c r="AB35" s="46"/>
      <c r="AC35" s="47">
        <f t="shared" si="3"/>
        <v>22343920</v>
      </c>
      <c r="AD35" s="46">
        <v>0</v>
      </c>
      <c r="AE35" s="46">
        <v>0</v>
      </c>
      <c r="AF35" s="46">
        <v>4085980</v>
      </c>
      <c r="AG35" s="46">
        <v>3000000</v>
      </c>
      <c r="AH35" s="46">
        <v>4042990</v>
      </c>
      <c r="AI35" s="46">
        <v>4042990</v>
      </c>
      <c r="AJ35" s="46">
        <v>4042990</v>
      </c>
      <c r="AK35" s="46">
        <v>1042990</v>
      </c>
      <c r="AL35" s="46">
        <v>1042990</v>
      </c>
      <c r="AM35" s="46"/>
      <c r="AN35" s="46"/>
      <c r="AO35" s="46"/>
      <c r="AP35" s="48">
        <f t="shared" si="4"/>
        <v>21300930</v>
      </c>
    </row>
    <row r="36" spans="1:42" s="12" customFormat="1" ht="12.75">
      <c r="A36" s="16" t="s">
        <v>99</v>
      </c>
      <c r="B36" s="45" t="s">
        <v>100</v>
      </c>
      <c r="C36" s="46">
        <v>1929445285</v>
      </c>
      <c r="D36" s="46">
        <v>135461342</v>
      </c>
      <c r="E36" s="46">
        <v>0</v>
      </c>
      <c r="F36" s="46">
        <v>138762456</v>
      </c>
      <c r="G36" s="46">
        <v>287836797</v>
      </c>
      <c r="H36" s="46">
        <v>158295717</v>
      </c>
      <c r="I36" s="46">
        <v>0</v>
      </c>
      <c r="J36" s="46">
        <v>304609146</v>
      </c>
      <c r="K36" s="46">
        <v>141742387</v>
      </c>
      <c r="L36" s="46">
        <v>144752942</v>
      </c>
      <c r="M36" s="46"/>
      <c r="N36" s="46"/>
      <c r="O36" s="46"/>
      <c r="P36" s="47">
        <f t="shared" si="2"/>
        <v>1311460787</v>
      </c>
      <c r="Q36" s="46">
        <v>135461342</v>
      </c>
      <c r="R36" s="46">
        <v>0</v>
      </c>
      <c r="S36" s="46">
        <v>138762456</v>
      </c>
      <c r="T36" s="46">
        <v>287836797</v>
      </c>
      <c r="U36" s="46">
        <v>158295717</v>
      </c>
      <c r="V36" s="46">
        <v>0</v>
      </c>
      <c r="W36" s="46">
        <v>304609146</v>
      </c>
      <c r="X36" s="46">
        <v>141742387</v>
      </c>
      <c r="Y36" s="46">
        <v>144752942</v>
      </c>
      <c r="Z36" s="46"/>
      <c r="AA36" s="46"/>
      <c r="AB36" s="46"/>
      <c r="AC36" s="47">
        <f t="shared" si="3"/>
        <v>1311460787</v>
      </c>
      <c r="AD36" s="46">
        <v>0</v>
      </c>
      <c r="AE36" s="46">
        <v>135461342</v>
      </c>
      <c r="AF36" s="46">
        <v>138762456</v>
      </c>
      <c r="AG36" s="46">
        <v>143869895</v>
      </c>
      <c r="AH36" s="46">
        <v>158885106</v>
      </c>
      <c r="AI36" s="46">
        <v>143377513</v>
      </c>
      <c r="AJ36" s="46">
        <v>144684530</v>
      </c>
      <c r="AK36" s="46">
        <v>159924616</v>
      </c>
      <c r="AL36" s="46">
        <v>142028087</v>
      </c>
      <c r="AM36" s="46"/>
      <c r="AN36" s="46"/>
      <c r="AO36" s="46"/>
      <c r="AP36" s="48">
        <f t="shared" si="4"/>
        <v>1166993545</v>
      </c>
    </row>
    <row r="37" spans="1:42" s="12" customFormat="1" ht="12.75">
      <c r="A37" s="16" t="s">
        <v>101</v>
      </c>
      <c r="B37" s="45" t="s">
        <v>71</v>
      </c>
      <c r="C37" s="46">
        <v>1697996962</v>
      </c>
      <c r="D37" s="46">
        <v>127847333</v>
      </c>
      <c r="E37" s="46">
        <v>0</v>
      </c>
      <c r="F37" s="46">
        <v>128857988</v>
      </c>
      <c r="G37" s="46">
        <v>284019171</v>
      </c>
      <c r="H37" s="46">
        <v>157956659</v>
      </c>
      <c r="I37" s="46">
        <v>1363456</v>
      </c>
      <c r="J37" s="46">
        <v>316224823</v>
      </c>
      <c r="K37" s="46">
        <v>134768419</v>
      </c>
      <c r="L37" s="46">
        <v>139305655</v>
      </c>
      <c r="M37" s="46"/>
      <c r="N37" s="46"/>
      <c r="O37" s="46"/>
      <c r="P37" s="47">
        <f t="shared" si="2"/>
        <v>1290343504</v>
      </c>
      <c r="Q37" s="46">
        <v>127847333</v>
      </c>
      <c r="R37" s="46">
        <v>0</v>
      </c>
      <c r="S37" s="46">
        <v>128857988</v>
      </c>
      <c r="T37" s="46">
        <v>284019171</v>
      </c>
      <c r="U37" s="46">
        <v>157956659</v>
      </c>
      <c r="V37" s="46">
        <v>1363456</v>
      </c>
      <c r="W37" s="46">
        <v>316224823</v>
      </c>
      <c r="X37" s="46">
        <v>134768419</v>
      </c>
      <c r="Y37" s="46">
        <v>139305655</v>
      </c>
      <c r="Z37" s="46"/>
      <c r="AA37" s="46"/>
      <c r="AB37" s="46"/>
      <c r="AC37" s="47">
        <f t="shared" si="3"/>
        <v>1290343504</v>
      </c>
      <c r="AD37" s="46">
        <v>0</v>
      </c>
      <c r="AE37" s="46">
        <v>127847333</v>
      </c>
      <c r="AF37" s="46">
        <v>128857988</v>
      </c>
      <c r="AG37" s="46">
        <v>157844621</v>
      </c>
      <c r="AH37" s="46">
        <v>149614671</v>
      </c>
      <c r="AI37" s="46">
        <v>134516538</v>
      </c>
      <c r="AJ37" s="46">
        <v>142840453</v>
      </c>
      <c r="AK37" s="46">
        <v>174747826</v>
      </c>
      <c r="AL37" s="46">
        <v>134768419</v>
      </c>
      <c r="AM37" s="46"/>
      <c r="AN37" s="46"/>
      <c r="AO37" s="46"/>
      <c r="AP37" s="48">
        <f t="shared" si="4"/>
        <v>1151037849</v>
      </c>
    </row>
    <row r="38" spans="1:42" s="12" customFormat="1" ht="12.75">
      <c r="A38" s="16" t="s">
        <v>102</v>
      </c>
      <c r="B38" s="45" t="s">
        <v>72</v>
      </c>
      <c r="C38" s="46">
        <v>338134652</v>
      </c>
      <c r="D38" s="46">
        <v>24588700</v>
      </c>
      <c r="E38" s="46">
        <v>0</v>
      </c>
      <c r="F38" s="46">
        <v>24726100</v>
      </c>
      <c r="G38" s="46">
        <v>52253500</v>
      </c>
      <c r="H38" s="46">
        <v>30251000</v>
      </c>
      <c r="I38" s="46">
        <v>0</v>
      </c>
      <c r="J38" s="46">
        <v>66839100</v>
      </c>
      <c r="K38" s="46">
        <v>25433300</v>
      </c>
      <c r="L38" s="46">
        <v>26188300</v>
      </c>
      <c r="M38" s="46"/>
      <c r="N38" s="46"/>
      <c r="O38" s="46"/>
      <c r="P38" s="47">
        <f t="shared" si="2"/>
        <v>250280000</v>
      </c>
      <c r="Q38" s="46">
        <v>24588700</v>
      </c>
      <c r="R38" s="46">
        <v>0</v>
      </c>
      <c r="S38" s="46">
        <v>24726100</v>
      </c>
      <c r="T38" s="46">
        <v>52253500</v>
      </c>
      <c r="U38" s="46">
        <v>30251000</v>
      </c>
      <c r="V38" s="46">
        <v>0</v>
      </c>
      <c r="W38" s="46">
        <v>66839100</v>
      </c>
      <c r="X38" s="46">
        <v>25433300</v>
      </c>
      <c r="Y38" s="46">
        <v>26188300</v>
      </c>
      <c r="Z38" s="46"/>
      <c r="AA38" s="46"/>
      <c r="AB38" s="46"/>
      <c r="AC38" s="47">
        <f t="shared" si="3"/>
        <v>250280000</v>
      </c>
      <c r="AD38" s="46">
        <v>0</v>
      </c>
      <c r="AE38" s="46">
        <v>24588700</v>
      </c>
      <c r="AF38" s="46">
        <v>24726100</v>
      </c>
      <c r="AG38" s="46">
        <v>25898500</v>
      </c>
      <c r="AH38" s="46">
        <v>30947500</v>
      </c>
      <c r="AI38" s="46">
        <v>25658500</v>
      </c>
      <c r="AJ38" s="46">
        <v>27549300</v>
      </c>
      <c r="AK38" s="46">
        <v>39289800</v>
      </c>
      <c r="AL38" s="46">
        <v>25433300</v>
      </c>
      <c r="AM38" s="46"/>
      <c r="AN38" s="46"/>
      <c r="AO38" s="46"/>
      <c r="AP38" s="48">
        <f t="shared" si="4"/>
        <v>224091700</v>
      </c>
    </row>
    <row r="39" spans="1:42" s="12" customFormat="1" ht="12.75">
      <c r="A39" s="16" t="s">
        <v>103</v>
      </c>
      <c r="B39" s="45" t="s">
        <v>73</v>
      </c>
      <c r="C39" s="46">
        <v>56355774</v>
      </c>
      <c r="D39" s="46">
        <v>4097400</v>
      </c>
      <c r="E39" s="46">
        <v>0</v>
      </c>
      <c r="F39" s="46">
        <v>4119600</v>
      </c>
      <c r="G39" s="46">
        <v>8698500</v>
      </c>
      <c r="H39" s="46">
        <v>5035729</v>
      </c>
      <c r="I39" s="46">
        <v>0</v>
      </c>
      <c r="J39" s="46">
        <v>11135500</v>
      </c>
      <c r="K39" s="46">
        <v>4232900</v>
      </c>
      <c r="L39" s="46">
        <v>4359300</v>
      </c>
      <c r="M39" s="46"/>
      <c r="N39" s="46"/>
      <c r="O39" s="46"/>
      <c r="P39" s="47">
        <f t="shared" si="2"/>
        <v>41678929</v>
      </c>
      <c r="Q39" s="46">
        <v>4097400</v>
      </c>
      <c r="R39" s="46">
        <v>0</v>
      </c>
      <c r="S39" s="46">
        <v>4119600</v>
      </c>
      <c r="T39" s="46">
        <v>8698500</v>
      </c>
      <c r="U39" s="46">
        <v>5035729</v>
      </c>
      <c r="V39" s="46">
        <v>0</v>
      </c>
      <c r="W39" s="46">
        <v>11135500</v>
      </c>
      <c r="X39" s="46">
        <v>4232900</v>
      </c>
      <c r="Y39" s="46">
        <v>4359300</v>
      </c>
      <c r="Z39" s="46"/>
      <c r="AA39" s="46"/>
      <c r="AB39" s="46"/>
      <c r="AC39" s="47">
        <f t="shared" si="3"/>
        <v>41678929</v>
      </c>
      <c r="AD39" s="46">
        <v>0</v>
      </c>
      <c r="AE39" s="46">
        <v>4097400</v>
      </c>
      <c r="AF39" s="46">
        <v>4119600</v>
      </c>
      <c r="AG39" s="46">
        <v>4311500</v>
      </c>
      <c r="AH39" s="46">
        <v>5152429</v>
      </c>
      <c r="AI39" s="46">
        <v>4270300</v>
      </c>
      <c r="AJ39" s="46">
        <v>4585900</v>
      </c>
      <c r="AK39" s="46">
        <v>6549600</v>
      </c>
      <c r="AL39" s="46">
        <v>4232900</v>
      </c>
      <c r="AM39" s="46"/>
      <c r="AN39" s="46"/>
      <c r="AO39" s="46"/>
      <c r="AP39" s="48">
        <f t="shared" si="4"/>
        <v>37319629</v>
      </c>
    </row>
    <row r="40" spans="1:42" s="12" customFormat="1" ht="12.75">
      <c r="A40" s="16" t="s">
        <v>104</v>
      </c>
      <c r="B40" s="45" t="s">
        <v>74</v>
      </c>
      <c r="C40" s="46">
        <v>56355774</v>
      </c>
      <c r="D40" s="46">
        <v>4097400</v>
      </c>
      <c r="E40" s="46">
        <v>0</v>
      </c>
      <c r="F40" s="46">
        <v>4119600</v>
      </c>
      <c r="G40" s="46">
        <v>8698500</v>
      </c>
      <c r="H40" s="46">
        <v>5035729</v>
      </c>
      <c r="I40" s="46">
        <v>0</v>
      </c>
      <c r="J40" s="46">
        <v>11135500</v>
      </c>
      <c r="K40" s="46">
        <v>4232900</v>
      </c>
      <c r="L40" s="46">
        <v>4359300</v>
      </c>
      <c r="M40" s="46"/>
      <c r="N40" s="46"/>
      <c r="O40" s="46"/>
      <c r="P40" s="47">
        <f t="shared" si="2"/>
        <v>41678929</v>
      </c>
      <c r="Q40" s="46">
        <v>4097400</v>
      </c>
      <c r="R40" s="46">
        <v>0</v>
      </c>
      <c r="S40" s="46">
        <v>4119600</v>
      </c>
      <c r="T40" s="46">
        <v>8698500</v>
      </c>
      <c r="U40" s="46">
        <v>5035729</v>
      </c>
      <c r="V40" s="46">
        <v>0</v>
      </c>
      <c r="W40" s="46">
        <v>11135500</v>
      </c>
      <c r="X40" s="46">
        <v>4232900</v>
      </c>
      <c r="Y40" s="46">
        <v>4359300</v>
      </c>
      <c r="Z40" s="46"/>
      <c r="AA40" s="46"/>
      <c r="AB40" s="46"/>
      <c r="AC40" s="47">
        <f t="shared" si="3"/>
        <v>41678929</v>
      </c>
      <c r="AD40" s="46">
        <v>0</v>
      </c>
      <c r="AE40" s="46">
        <v>4097400</v>
      </c>
      <c r="AF40" s="46">
        <v>4119600</v>
      </c>
      <c r="AG40" s="46">
        <v>4311500</v>
      </c>
      <c r="AH40" s="46">
        <v>5152429</v>
      </c>
      <c r="AI40" s="46">
        <v>4270300</v>
      </c>
      <c r="AJ40" s="46">
        <v>4585900</v>
      </c>
      <c r="AK40" s="46">
        <v>6549600</v>
      </c>
      <c r="AL40" s="46">
        <v>4232900</v>
      </c>
      <c r="AM40" s="46"/>
      <c r="AN40" s="46"/>
      <c r="AO40" s="46"/>
      <c r="AP40" s="48">
        <f t="shared" si="4"/>
        <v>37319629</v>
      </c>
    </row>
    <row r="41" spans="1:42" s="12" customFormat="1" ht="13.5" thickBot="1">
      <c r="A41" s="16" t="s">
        <v>105</v>
      </c>
      <c r="B41" s="45" t="s">
        <v>75</v>
      </c>
      <c r="C41" s="46">
        <v>112711553</v>
      </c>
      <c r="D41" s="46">
        <v>8193100</v>
      </c>
      <c r="E41" s="46">
        <v>0</v>
      </c>
      <c r="F41" s="46">
        <v>8241700</v>
      </c>
      <c r="G41" s="46">
        <v>17412400</v>
      </c>
      <c r="H41" s="46">
        <v>10080165</v>
      </c>
      <c r="I41" s="46">
        <v>0</v>
      </c>
      <c r="J41" s="46">
        <v>22273300</v>
      </c>
      <c r="K41" s="46">
        <v>8474200</v>
      </c>
      <c r="L41" s="46">
        <v>8726000</v>
      </c>
      <c r="M41" s="46"/>
      <c r="N41" s="46"/>
      <c r="O41" s="46"/>
      <c r="P41" s="47">
        <f t="shared" si="2"/>
        <v>83400865</v>
      </c>
      <c r="Q41" s="46">
        <v>8193100</v>
      </c>
      <c r="R41" s="46">
        <v>0</v>
      </c>
      <c r="S41" s="46">
        <v>8241700</v>
      </c>
      <c r="T41" s="46">
        <v>17412400</v>
      </c>
      <c r="U41" s="46">
        <v>10080165</v>
      </c>
      <c r="V41" s="46">
        <v>0</v>
      </c>
      <c r="W41" s="46">
        <v>22273300</v>
      </c>
      <c r="X41" s="46">
        <v>8474200</v>
      </c>
      <c r="Y41" s="46">
        <v>8726000</v>
      </c>
      <c r="Z41" s="46"/>
      <c r="AA41" s="46"/>
      <c r="AB41" s="46"/>
      <c r="AC41" s="47">
        <f t="shared" si="3"/>
        <v>83400865</v>
      </c>
      <c r="AD41" s="46">
        <v>0</v>
      </c>
      <c r="AE41" s="46">
        <v>8193100</v>
      </c>
      <c r="AF41" s="46">
        <v>8241700</v>
      </c>
      <c r="AG41" s="46">
        <v>8630600</v>
      </c>
      <c r="AH41" s="46">
        <v>14905102</v>
      </c>
      <c r="AI41" s="46">
        <v>3956863</v>
      </c>
      <c r="AJ41" s="46">
        <v>9179700</v>
      </c>
      <c r="AK41" s="46">
        <v>13093600</v>
      </c>
      <c r="AL41" s="46">
        <v>8474200</v>
      </c>
      <c r="AM41" s="46"/>
      <c r="AN41" s="46"/>
      <c r="AO41" s="46"/>
      <c r="AP41" s="48">
        <f t="shared" si="4"/>
        <v>74674865</v>
      </c>
    </row>
    <row r="42" spans="1:42" s="14" customFormat="1" ht="13.5" thickBot="1">
      <c r="A42" s="25"/>
      <c r="B42" s="51" t="s">
        <v>43</v>
      </c>
      <c r="C42" s="52">
        <f>SUM(C43:C54)</f>
        <v>1531790000</v>
      </c>
      <c r="D42" s="52">
        <f aca="true" t="shared" si="5" ref="D42:P42">SUM(D43:D54)</f>
        <v>862531803</v>
      </c>
      <c r="E42" s="52">
        <f t="shared" si="5"/>
        <v>52004864</v>
      </c>
      <c r="F42" s="52">
        <f t="shared" si="5"/>
        <v>139799586</v>
      </c>
      <c r="G42" s="52">
        <f t="shared" si="5"/>
        <v>45909681</v>
      </c>
      <c r="H42" s="52">
        <f t="shared" si="5"/>
        <v>18364042.880000003</v>
      </c>
      <c r="I42" s="52">
        <f t="shared" si="5"/>
        <v>16018839</v>
      </c>
      <c r="J42" s="52">
        <f t="shared" si="5"/>
        <v>20997677</v>
      </c>
      <c r="K42" s="52">
        <f t="shared" si="5"/>
        <v>20872988</v>
      </c>
      <c r="L42" s="52">
        <f t="shared" si="5"/>
        <v>23278284.21</v>
      </c>
      <c r="M42" s="52">
        <f t="shared" si="5"/>
        <v>0</v>
      </c>
      <c r="N42" s="52">
        <f t="shared" si="5"/>
        <v>0</v>
      </c>
      <c r="O42" s="52">
        <f t="shared" si="5"/>
        <v>0</v>
      </c>
      <c r="P42" s="52">
        <f t="shared" si="5"/>
        <v>1199777765.09</v>
      </c>
      <c r="Q42" s="52">
        <f aca="true" t="shared" si="6" ref="Q42:AP42">SUM(Q43:Q54)</f>
        <v>19034173</v>
      </c>
      <c r="R42" s="52">
        <f t="shared" si="6"/>
        <v>127114436</v>
      </c>
      <c r="S42" s="52">
        <f t="shared" si="6"/>
        <v>125958929</v>
      </c>
      <c r="T42" s="52">
        <f t="shared" si="6"/>
        <v>124234419</v>
      </c>
      <c r="U42" s="52">
        <f t="shared" si="6"/>
        <v>110591693.12</v>
      </c>
      <c r="V42" s="52">
        <f t="shared" si="6"/>
        <v>102179672.76</v>
      </c>
      <c r="W42" s="52">
        <f t="shared" si="6"/>
        <v>90863981</v>
      </c>
      <c r="X42" s="52">
        <f t="shared" si="6"/>
        <v>94264436</v>
      </c>
      <c r="Y42" s="52">
        <f t="shared" si="6"/>
        <v>139408011.21</v>
      </c>
      <c r="Z42" s="52">
        <f t="shared" si="6"/>
        <v>0</v>
      </c>
      <c r="AA42" s="52">
        <f t="shared" si="6"/>
        <v>0</v>
      </c>
      <c r="AB42" s="52">
        <f t="shared" si="6"/>
        <v>0</v>
      </c>
      <c r="AC42" s="52">
        <f t="shared" si="6"/>
        <v>933649751.09</v>
      </c>
      <c r="AD42" s="52">
        <f t="shared" si="6"/>
        <v>19034173</v>
      </c>
      <c r="AE42" s="52">
        <f t="shared" si="6"/>
        <v>126494090</v>
      </c>
      <c r="AF42" s="52">
        <f t="shared" si="6"/>
        <v>126579275</v>
      </c>
      <c r="AG42" s="52">
        <f t="shared" si="6"/>
        <v>124234419</v>
      </c>
      <c r="AH42" s="52">
        <f t="shared" si="6"/>
        <v>110591693.12</v>
      </c>
      <c r="AI42" s="52">
        <f t="shared" si="6"/>
        <v>102179672.76</v>
      </c>
      <c r="AJ42" s="52">
        <f t="shared" si="6"/>
        <v>90863981</v>
      </c>
      <c r="AK42" s="52">
        <f t="shared" si="6"/>
        <v>94264436</v>
      </c>
      <c r="AL42" s="52">
        <f t="shared" si="6"/>
        <v>109543588.21000001</v>
      </c>
      <c r="AM42" s="52">
        <f t="shared" si="6"/>
        <v>0</v>
      </c>
      <c r="AN42" s="52">
        <f t="shared" si="6"/>
        <v>0</v>
      </c>
      <c r="AO42" s="52">
        <f t="shared" si="6"/>
        <v>0</v>
      </c>
      <c r="AP42" s="41">
        <f t="shared" si="6"/>
        <v>903785328.09</v>
      </c>
    </row>
    <row r="43" spans="1:42" s="14" customFormat="1" ht="12.75">
      <c r="A43" s="16" t="s">
        <v>123</v>
      </c>
      <c r="B43" s="53" t="s">
        <v>124</v>
      </c>
      <c r="C43" s="54">
        <v>0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/>
      <c r="N43" s="54"/>
      <c r="O43" s="54"/>
      <c r="P43" s="47">
        <f t="shared" si="2"/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/>
      <c r="AA43" s="54"/>
      <c r="AB43" s="47"/>
      <c r="AC43" s="47">
        <f t="shared" si="3"/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/>
      <c r="AN43" s="54"/>
      <c r="AO43" s="47"/>
      <c r="AP43" s="48">
        <f t="shared" si="4"/>
        <v>0</v>
      </c>
    </row>
    <row r="44" spans="1:42" s="12" customFormat="1" ht="12.75">
      <c r="A44" s="16" t="s">
        <v>115</v>
      </c>
      <c r="B44" s="53" t="s">
        <v>107</v>
      </c>
      <c r="C44" s="54">
        <v>600000</v>
      </c>
      <c r="D44" s="54">
        <v>0</v>
      </c>
      <c r="E44" s="46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/>
      <c r="N44" s="54"/>
      <c r="O44" s="54"/>
      <c r="P44" s="54">
        <f>SUM(D44:O44)</f>
        <v>0</v>
      </c>
      <c r="Q44" s="54">
        <v>0</v>
      </c>
      <c r="R44" s="46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/>
      <c r="AA44" s="54"/>
      <c r="AB44" s="54"/>
      <c r="AC44" s="54">
        <f>SUM(Q44:AB44)</f>
        <v>0</v>
      </c>
      <c r="AD44" s="54">
        <v>0</v>
      </c>
      <c r="AE44" s="46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/>
      <c r="AN44" s="54"/>
      <c r="AO44" s="54"/>
      <c r="AP44" s="97">
        <f>SUM(AD44:AO44)</f>
        <v>0</v>
      </c>
    </row>
    <row r="45" spans="1:42" s="12" customFormat="1" ht="12.75">
      <c r="A45" s="16" t="s">
        <v>116</v>
      </c>
      <c r="B45" s="53" t="s">
        <v>108</v>
      </c>
      <c r="C45" s="54">
        <v>0</v>
      </c>
      <c r="D45" s="54">
        <v>0</v>
      </c>
      <c r="E45" s="46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/>
      <c r="N45" s="54"/>
      <c r="O45" s="54"/>
      <c r="P45" s="54">
        <f aca="true" t="shared" si="7" ref="P45:P51">SUM(D45:O45)</f>
        <v>0</v>
      </c>
      <c r="Q45" s="54">
        <v>0</v>
      </c>
      <c r="R45" s="46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/>
      <c r="AA45" s="54"/>
      <c r="AB45" s="54"/>
      <c r="AC45" s="54">
        <f aca="true" t="shared" si="8" ref="AC45:AC51">SUM(Q45:AB45)</f>
        <v>0</v>
      </c>
      <c r="AD45" s="54">
        <v>0</v>
      </c>
      <c r="AE45" s="46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/>
      <c r="AN45" s="54"/>
      <c r="AO45" s="54"/>
      <c r="AP45" s="97">
        <f aca="true" t="shared" si="9" ref="AP45:AP51">SUM(AD45:AO45)</f>
        <v>0</v>
      </c>
    </row>
    <row r="46" spans="1:42" s="12" customFormat="1" ht="12.75">
      <c r="A46" s="16" t="s">
        <v>172</v>
      </c>
      <c r="B46" s="53" t="s">
        <v>173</v>
      </c>
      <c r="C46" s="54">
        <f>150000+248445</f>
        <v>398445</v>
      </c>
      <c r="D46" s="54"/>
      <c r="E46" s="46">
        <v>0</v>
      </c>
      <c r="F46" s="54">
        <v>150000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/>
      <c r="N46" s="54"/>
      <c r="O46" s="54"/>
      <c r="P46" s="54">
        <f t="shared" si="7"/>
        <v>150000</v>
      </c>
      <c r="Q46" s="54"/>
      <c r="R46" s="46">
        <v>0</v>
      </c>
      <c r="S46" s="54">
        <v>150000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/>
      <c r="AA46" s="54"/>
      <c r="AB46" s="54"/>
      <c r="AC46" s="54">
        <f>SUM(Q46:AB46)</f>
        <v>150000</v>
      </c>
      <c r="AD46" s="54"/>
      <c r="AE46" s="46">
        <v>0</v>
      </c>
      <c r="AF46" s="54">
        <v>150000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/>
      <c r="AN46" s="54"/>
      <c r="AO46" s="54"/>
      <c r="AP46" s="54">
        <f>SUM(AD46:AO46)</f>
        <v>150000</v>
      </c>
    </row>
    <row r="47" spans="1:42" s="12" customFormat="1" ht="12.75">
      <c r="A47" s="16" t="s">
        <v>171</v>
      </c>
      <c r="B47" s="53" t="s">
        <v>109</v>
      </c>
      <c r="C47" s="118">
        <v>66450000</v>
      </c>
      <c r="D47" s="54">
        <v>0</v>
      </c>
      <c r="E47" s="46">
        <v>1999744</v>
      </c>
      <c r="F47" s="54">
        <v>5819571</v>
      </c>
      <c r="G47" s="54">
        <v>3599885</v>
      </c>
      <c r="H47" s="54">
        <v>1599805</v>
      </c>
      <c r="I47" s="54">
        <v>0</v>
      </c>
      <c r="J47" s="54">
        <v>0</v>
      </c>
      <c r="K47" s="54">
        <v>0</v>
      </c>
      <c r="L47" s="54">
        <v>179446</v>
      </c>
      <c r="M47" s="54"/>
      <c r="N47" s="54"/>
      <c r="O47" s="54"/>
      <c r="P47" s="54">
        <f t="shared" si="7"/>
        <v>13198451</v>
      </c>
      <c r="Q47" s="54">
        <v>0</v>
      </c>
      <c r="R47" s="46">
        <v>1999744</v>
      </c>
      <c r="S47" s="54">
        <v>2000000</v>
      </c>
      <c r="T47" s="54">
        <v>1357786</v>
      </c>
      <c r="U47" s="54">
        <v>7467269</v>
      </c>
      <c r="V47" s="54">
        <v>194206</v>
      </c>
      <c r="W47" s="54">
        <v>0</v>
      </c>
      <c r="X47" s="54">
        <v>0</v>
      </c>
      <c r="Y47" s="54">
        <v>179446</v>
      </c>
      <c r="Z47" s="54"/>
      <c r="AA47" s="54"/>
      <c r="AB47" s="54"/>
      <c r="AC47" s="54">
        <f t="shared" si="8"/>
        <v>13198451</v>
      </c>
      <c r="AD47" s="54">
        <v>0</v>
      </c>
      <c r="AE47" s="46">
        <v>1999744</v>
      </c>
      <c r="AF47" s="54">
        <v>2000000</v>
      </c>
      <c r="AG47" s="54">
        <v>1357786</v>
      </c>
      <c r="AH47" s="54">
        <v>7467269</v>
      </c>
      <c r="AI47" s="54">
        <v>194206</v>
      </c>
      <c r="AJ47" s="54">
        <v>0</v>
      </c>
      <c r="AK47" s="54">
        <v>0</v>
      </c>
      <c r="AL47" s="54">
        <v>179446</v>
      </c>
      <c r="AM47" s="54"/>
      <c r="AN47" s="54"/>
      <c r="AO47" s="54"/>
      <c r="AP47" s="97">
        <f t="shared" si="9"/>
        <v>13198451</v>
      </c>
    </row>
    <row r="48" spans="1:42" s="12" customFormat="1" ht="12.75">
      <c r="A48" s="16" t="s">
        <v>117</v>
      </c>
      <c r="B48" s="53" t="s">
        <v>110</v>
      </c>
      <c r="C48" s="54">
        <v>1005826000</v>
      </c>
      <c r="D48" s="54">
        <v>842559660</v>
      </c>
      <c r="E48" s="46">
        <v>3472130</v>
      </c>
      <c r="F48" s="54">
        <v>84379056</v>
      </c>
      <c r="G48" s="54">
        <v>0</v>
      </c>
      <c r="H48" s="54">
        <v>0</v>
      </c>
      <c r="I48" s="54">
        <v>3165800</v>
      </c>
      <c r="J48" s="54">
        <v>3350300</v>
      </c>
      <c r="K48" s="54">
        <v>9773354</v>
      </c>
      <c r="L48" s="54">
        <v>497736</v>
      </c>
      <c r="M48" s="54"/>
      <c r="N48" s="54"/>
      <c r="O48" s="54"/>
      <c r="P48" s="54">
        <f t="shared" si="7"/>
        <v>947198036</v>
      </c>
      <c r="Q48" s="54">
        <v>0</v>
      </c>
      <c r="R48" s="46">
        <v>78776990</v>
      </c>
      <c r="S48" s="54">
        <v>75425198</v>
      </c>
      <c r="T48" s="54">
        <v>79366311</v>
      </c>
      <c r="U48" s="54">
        <v>86520936</v>
      </c>
      <c r="V48" s="54">
        <v>89225478</v>
      </c>
      <c r="W48" s="54">
        <v>72121146</v>
      </c>
      <c r="X48" s="54">
        <v>83006500</v>
      </c>
      <c r="Y48" s="54">
        <v>116742463</v>
      </c>
      <c r="Z48" s="54"/>
      <c r="AA48" s="54"/>
      <c r="AB48" s="54"/>
      <c r="AC48" s="54">
        <f t="shared" si="8"/>
        <v>681185022</v>
      </c>
      <c r="AD48" s="54">
        <v>0</v>
      </c>
      <c r="AE48" s="46">
        <v>78502670</v>
      </c>
      <c r="AF48" s="54">
        <v>75699518</v>
      </c>
      <c r="AG48" s="54">
        <v>79366311</v>
      </c>
      <c r="AH48" s="54">
        <v>86520936</v>
      </c>
      <c r="AI48" s="54">
        <v>89225478</v>
      </c>
      <c r="AJ48" s="54">
        <v>72121146</v>
      </c>
      <c r="AK48" s="54">
        <v>83006500</v>
      </c>
      <c r="AL48" s="54">
        <v>86878040</v>
      </c>
      <c r="AM48" s="54"/>
      <c r="AN48" s="54"/>
      <c r="AO48" s="54"/>
      <c r="AP48" s="97">
        <f t="shared" si="9"/>
        <v>651320599</v>
      </c>
    </row>
    <row r="49" spans="1:42" s="12" customFormat="1" ht="12.75">
      <c r="A49" s="16" t="s">
        <v>118</v>
      </c>
      <c r="B49" s="53" t="s">
        <v>111</v>
      </c>
      <c r="C49" s="54">
        <v>0</v>
      </c>
      <c r="D49" s="54">
        <v>0</v>
      </c>
      <c r="E49" s="46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/>
      <c r="N49" s="54"/>
      <c r="O49" s="54"/>
      <c r="P49" s="54">
        <f t="shared" si="7"/>
        <v>0</v>
      </c>
      <c r="Q49" s="54">
        <v>0</v>
      </c>
      <c r="R49" s="46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/>
      <c r="AA49" s="54"/>
      <c r="AB49" s="54"/>
      <c r="AC49" s="54">
        <f t="shared" si="8"/>
        <v>0</v>
      </c>
      <c r="AD49" s="54">
        <v>0</v>
      </c>
      <c r="AE49" s="46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/>
      <c r="AN49" s="54"/>
      <c r="AO49" s="54"/>
      <c r="AP49" s="97">
        <f t="shared" si="9"/>
        <v>0</v>
      </c>
    </row>
    <row r="50" spans="1:42" s="12" customFormat="1" ht="12.75">
      <c r="A50" s="16" t="s">
        <v>119</v>
      </c>
      <c r="B50" s="53" t="s">
        <v>112</v>
      </c>
      <c r="C50" s="54">
        <v>5800000</v>
      </c>
      <c r="D50" s="54">
        <v>0</v>
      </c>
      <c r="E50" s="46">
        <v>999960</v>
      </c>
      <c r="F50" s="54">
        <v>606200</v>
      </c>
      <c r="G50" s="54">
        <v>0</v>
      </c>
      <c r="H50" s="54">
        <v>0</v>
      </c>
      <c r="I50" s="54">
        <v>253800</v>
      </c>
      <c r="J50" s="54">
        <v>0</v>
      </c>
      <c r="K50" s="54">
        <v>0</v>
      </c>
      <c r="L50" s="54">
        <v>115000</v>
      </c>
      <c r="M50" s="54"/>
      <c r="N50" s="54"/>
      <c r="O50" s="54"/>
      <c r="P50" s="54">
        <f t="shared" si="7"/>
        <v>1974960</v>
      </c>
      <c r="Q50" s="54">
        <v>0</v>
      </c>
      <c r="R50" s="46">
        <v>0</v>
      </c>
      <c r="S50" s="54">
        <v>0</v>
      </c>
      <c r="T50" s="54">
        <v>606200</v>
      </c>
      <c r="U50" s="54">
        <v>0</v>
      </c>
      <c r="V50" s="54">
        <v>0</v>
      </c>
      <c r="W50" s="54">
        <v>1253760</v>
      </c>
      <c r="X50" s="54">
        <v>0</v>
      </c>
      <c r="Y50" s="54">
        <v>0</v>
      </c>
      <c r="Z50" s="54"/>
      <c r="AA50" s="54"/>
      <c r="AB50" s="54"/>
      <c r="AC50" s="54">
        <f t="shared" si="8"/>
        <v>1859960</v>
      </c>
      <c r="AD50" s="54">
        <v>0</v>
      </c>
      <c r="AE50" s="46">
        <v>0</v>
      </c>
      <c r="AF50" s="54">
        <v>0</v>
      </c>
      <c r="AG50" s="54">
        <v>606200</v>
      </c>
      <c r="AH50" s="54">
        <v>0</v>
      </c>
      <c r="AI50" s="54">
        <v>0</v>
      </c>
      <c r="AJ50" s="54">
        <v>1253760</v>
      </c>
      <c r="AK50" s="54">
        <v>0</v>
      </c>
      <c r="AL50" s="54">
        <v>0</v>
      </c>
      <c r="AM50" s="54"/>
      <c r="AN50" s="54"/>
      <c r="AO50" s="54"/>
      <c r="AP50" s="97">
        <f t="shared" si="9"/>
        <v>1859960</v>
      </c>
    </row>
    <row r="51" spans="1:42" s="12" customFormat="1" ht="12.75">
      <c r="A51" s="16" t="s">
        <v>120</v>
      </c>
      <c r="B51" s="53" t="s">
        <v>113</v>
      </c>
      <c r="C51" s="54">
        <f>274114000-150000-248445</f>
        <v>273715555</v>
      </c>
      <c r="D51" s="54">
        <v>19972143</v>
      </c>
      <c r="E51" s="46">
        <v>45533030</v>
      </c>
      <c r="F51" s="54">
        <v>48844759</v>
      </c>
      <c r="G51" s="54">
        <v>42309796</v>
      </c>
      <c r="H51" s="54">
        <v>16764237.88</v>
      </c>
      <c r="I51" s="54">
        <v>12599239</v>
      </c>
      <c r="J51" s="54">
        <v>17647377</v>
      </c>
      <c r="K51" s="54">
        <v>11099634</v>
      </c>
      <c r="L51" s="54">
        <v>22486102.21</v>
      </c>
      <c r="M51" s="54"/>
      <c r="N51" s="54"/>
      <c r="O51" s="54"/>
      <c r="P51" s="54">
        <f t="shared" si="7"/>
        <v>237256318.09</v>
      </c>
      <c r="Q51" s="54">
        <v>19034173</v>
      </c>
      <c r="R51" s="46">
        <v>46337702</v>
      </c>
      <c r="S51" s="54">
        <v>48383731</v>
      </c>
      <c r="T51" s="54">
        <v>42904122</v>
      </c>
      <c r="U51" s="54">
        <v>16603488.12</v>
      </c>
      <c r="V51" s="54">
        <v>12759988.76</v>
      </c>
      <c r="W51" s="54">
        <v>17489075</v>
      </c>
      <c r="X51" s="54">
        <v>11257936</v>
      </c>
      <c r="Y51" s="54">
        <v>22486102.21</v>
      </c>
      <c r="Z51" s="54"/>
      <c r="AA51" s="54"/>
      <c r="AB51" s="54"/>
      <c r="AC51" s="54">
        <f t="shared" si="8"/>
        <v>237256318.09</v>
      </c>
      <c r="AD51" s="54">
        <v>19034173</v>
      </c>
      <c r="AE51" s="46">
        <v>45991676</v>
      </c>
      <c r="AF51" s="54">
        <v>48729757</v>
      </c>
      <c r="AG51" s="54">
        <v>42904122</v>
      </c>
      <c r="AH51" s="54">
        <v>16603488.12</v>
      </c>
      <c r="AI51" s="54">
        <v>12759988.76</v>
      </c>
      <c r="AJ51" s="54">
        <v>17489075</v>
      </c>
      <c r="AK51" s="54">
        <v>11257936</v>
      </c>
      <c r="AL51" s="54">
        <v>22486102.21</v>
      </c>
      <c r="AM51" s="54"/>
      <c r="AN51" s="54"/>
      <c r="AO51" s="54"/>
      <c r="AP51" s="97">
        <f t="shared" si="9"/>
        <v>237256318.09</v>
      </c>
    </row>
    <row r="52" spans="1:42" s="12" customFormat="1" ht="13.5" thickBot="1">
      <c r="A52" s="16" t="s">
        <v>121</v>
      </c>
      <c r="B52" s="53" t="s">
        <v>114</v>
      </c>
      <c r="C52" s="54">
        <v>155000000</v>
      </c>
      <c r="D52" s="54">
        <v>0</v>
      </c>
      <c r="E52" s="46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/>
      <c r="N52" s="54"/>
      <c r="O52" s="54"/>
      <c r="P52" s="98">
        <f>SUM(D52:O52)</f>
        <v>0</v>
      </c>
      <c r="Q52" s="54">
        <v>0</v>
      </c>
      <c r="R52" s="46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/>
      <c r="AA52" s="54"/>
      <c r="AB52" s="54"/>
      <c r="AC52" s="54">
        <f>SUM(Q52:AB52)</f>
        <v>0</v>
      </c>
      <c r="AD52" s="54">
        <v>0</v>
      </c>
      <c r="AE52" s="46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/>
      <c r="AN52" s="54"/>
      <c r="AO52" s="54"/>
      <c r="AP52" s="98">
        <f>SUM(AD52:AO52)</f>
        <v>0</v>
      </c>
    </row>
    <row r="53" spans="1:42" s="12" customFormat="1" ht="13.5" thickBot="1">
      <c r="A53" s="16" t="s">
        <v>194</v>
      </c>
      <c r="B53" s="53" t="s">
        <v>195</v>
      </c>
      <c r="C53" s="54">
        <v>4000000</v>
      </c>
      <c r="D53" s="54"/>
      <c r="E53" s="46"/>
      <c r="F53" s="54"/>
      <c r="G53" s="54"/>
      <c r="H53" s="54"/>
      <c r="I53" s="54"/>
      <c r="J53" s="54"/>
      <c r="K53" s="54">
        <v>0</v>
      </c>
      <c r="L53" s="54">
        <v>0</v>
      </c>
      <c r="M53" s="54"/>
      <c r="N53" s="54"/>
      <c r="O53" s="54"/>
      <c r="P53" s="98">
        <f>SUM(D53:O53)</f>
        <v>0</v>
      </c>
      <c r="Q53" s="54"/>
      <c r="R53" s="46"/>
      <c r="S53" s="54"/>
      <c r="T53" s="54"/>
      <c r="U53" s="54"/>
      <c r="V53" s="54"/>
      <c r="W53" s="54"/>
      <c r="X53" s="54">
        <v>0</v>
      </c>
      <c r="Y53" s="54">
        <v>0</v>
      </c>
      <c r="Z53" s="54"/>
      <c r="AA53" s="54"/>
      <c r="AB53" s="54"/>
      <c r="AC53" s="54">
        <f>SUM(Q53:AB53)</f>
        <v>0</v>
      </c>
      <c r="AD53" s="54"/>
      <c r="AE53" s="46"/>
      <c r="AF53" s="54"/>
      <c r="AG53" s="54"/>
      <c r="AH53" s="54"/>
      <c r="AI53" s="54"/>
      <c r="AJ53" s="54"/>
      <c r="AK53" s="54">
        <v>0</v>
      </c>
      <c r="AL53" s="54">
        <v>0</v>
      </c>
      <c r="AM53" s="54"/>
      <c r="AN53" s="54"/>
      <c r="AO53" s="54"/>
      <c r="AP53" s="98">
        <f>SUM(AD53:AO53)</f>
        <v>0</v>
      </c>
    </row>
    <row r="54" spans="1:42" s="12" customFormat="1" ht="13.5" thickBot="1">
      <c r="A54" s="16" t="s">
        <v>150</v>
      </c>
      <c r="B54" s="53" t="s">
        <v>149</v>
      </c>
      <c r="C54" s="54">
        <v>20000000</v>
      </c>
      <c r="D54" s="54">
        <v>0</v>
      </c>
      <c r="E54" s="46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/>
      <c r="N54" s="54"/>
      <c r="O54" s="54"/>
      <c r="P54" s="54">
        <f>SUM(D54:O54)</f>
        <v>0</v>
      </c>
      <c r="Q54" s="54">
        <v>0</v>
      </c>
      <c r="R54" s="46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/>
      <c r="AA54" s="54"/>
      <c r="AB54" s="54"/>
      <c r="AC54" s="54">
        <f>SUM(Q54:AB54)</f>
        <v>0</v>
      </c>
      <c r="AD54" s="54">
        <v>0</v>
      </c>
      <c r="AE54" s="46">
        <v>0</v>
      </c>
      <c r="AF54" s="54"/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/>
      <c r="AN54" s="54"/>
      <c r="AO54" s="54"/>
      <c r="AP54" s="98">
        <f>SUM(AD54:AO54)</f>
        <v>0</v>
      </c>
    </row>
    <row r="55" spans="1:42" s="14" customFormat="1" ht="13.5" thickBot="1">
      <c r="A55" s="25"/>
      <c r="B55" s="51" t="s">
        <v>44</v>
      </c>
      <c r="C55" s="52">
        <f aca="true" t="shared" si="10" ref="C55:AP55">SUM(C56:C58)</f>
        <v>3630000000</v>
      </c>
      <c r="D55" s="52">
        <f t="shared" si="10"/>
        <v>0</v>
      </c>
      <c r="E55" s="52">
        <f t="shared" si="10"/>
        <v>4719900</v>
      </c>
      <c r="F55" s="52">
        <f t="shared" si="10"/>
        <v>0</v>
      </c>
      <c r="G55" s="52">
        <f t="shared" si="10"/>
        <v>8576659</v>
      </c>
      <c r="H55" s="52">
        <f t="shared" si="10"/>
        <v>26026673</v>
      </c>
      <c r="I55" s="52">
        <f t="shared" si="10"/>
        <v>153990743</v>
      </c>
      <c r="J55" s="52">
        <f t="shared" si="10"/>
        <v>374632179</v>
      </c>
      <c r="K55" s="52">
        <f t="shared" si="10"/>
        <v>16698368</v>
      </c>
      <c r="L55" s="52">
        <f t="shared" si="10"/>
        <v>244715714</v>
      </c>
      <c r="M55" s="52">
        <f t="shared" si="10"/>
        <v>0</v>
      </c>
      <c r="N55" s="52">
        <f t="shared" si="10"/>
        <v>0</v>
      </c>
      <c r="O55" s="52">
        <f t="shared" si="10"/>
        <v>0</v>
      </c>
      <c r="P55" s="52">
        <f>SUM(P57:P58)</f>
        <v>829360236</v>
      </c>
      <c r="Q55" s="52">
        <f t="shared" si="10"/>
        <v>0</v>
      </c>
      <c r="R55" s="52">
        <f t="shared" si="10"/>
        <v>0</v>
      </c>
      <c r="S55" s="52">
        <f t="shared" si="10"/>
        <v>4719900</v>
      </c>
      <c r="T55" s="52">
        <f t="shared" si="10"/>
        <v>8576659</v>
      </c>
      <c r="U55" s="52">
        <f t="shared" si="10"/>
        <v>26026673</v>
      </c>
      <c r="V55" s="52">
        <f t="shared" si="10"/>
        <v>153990743</v>
      </c>
      <c r="W55" s="52">
        <f t="shared" si="10"/>
        <v>374632179</v>
      </c>
      <c r="X55" s="52">
        <f t="shared" si="10"/>
        <v>14598368</v>
      </c>
      <c r="Y55" s="52">
        <f>SUM(Y56:Y58)</f>
        <v>246815714</v>
      </c>
      <c r="Z55" s="52">
        <f t="shared" si="10"/>
        <v>0</v>
      </c>
      <c r="AA55" s="52">
        <f t="shared" si="10"/>
        <v>0</v>
      </c>
      <c r="AB55" s="52">
        <f t="shared" si="10"/>
        <v>0</v>
      </c>
      <c r="AC55" s="52">
        <f t="shared" si="10"/>
        <v>829360236</v>
      </c>
      <c r="AD55" s="52">
        <f t="shared" si="10"/>
        <v>0</v>
      </c>
      <c r="AE55" s="52">
        <f t="shared" si="10"/>
        <v>0</v>
      </c>
      <c r="AF55" s="52">
        <f t="shared" si="10"/>
        <v>4719900</v>
      </c>
      <c r="AG55" s="52">
        <f t="shared" si="10"/>
        <v>8576659</v>
      </c>
      <c r="AH55" s="52">
        <f t="shared" si="10"/>
        <v>26026673</v>
      </c>
      <c r="AI55" s="52">
        <f t="shared" si="10"/>
        <v>153990743</v>
      </c>
      <c r="AJ55" s="52">
        <f t="shared" si="10"/>
        <v>374632179</v>
      </c>
      <c r="AK55" s="52">
        <f t="shared" si="10"/>
        <v>14598368</v>
      </c>
      <c r="AL55" s="52">
        <f t="shared" si="10"/>
        <v>246815714</v>
      </c>
      <c r="AM55" s="52">
        <f t="shared" si="10"/>
        <v>0</v>
      </c>
      <c r="AN55" s="52">
        <f t="shared" si="10"/>
        <v>0</v>
      </c>
      <c r="AO55" s="52">
        <f t="shared" si="10"/>
        <v>0</v>
      </c>
      <c r="AP55" s="41">
        <f t="shared" si="10"/>
        <v>829360236</v>
      </c>
    </row>
    <row r="56" spans="1:42" s="12" customFormat="1" ht="12.75">
      <c r="A56" s="75" t="s">
        <v>40</v>
      </c>
      <c r="B56" s="58" t="s">
        <v>46</v>
      </c>
      <c r="C56" s="59">
        <v>30000000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46">
        <v>0</v>
      </c>
      <c r="K56" s="59">
        <v>0</v>
      </c>
      <c r="L56" s="59">
        <v>0</v>
      </c>
      <c r="M56" s="59"/>
      <c r="N56" s="46"/>
      <c r="O56" s="46"/>
      <c r="P56" s="47">
        <f>SUM(D56:O56)</f>
        <v>0</v>
      </c>
      <c r="Q56" s="46">
        <v>0</v>
      </c>
      <c r="R56" s="59">
        <v>0</v>
      </c>
      <c r="S56" s="47">
        <v>0</v>
      </c>
      <c r="T56" s="59">
        <v>0</v>
      </c>
      <c r="U56" s="59">
        <v>0</v>
      </c>
      <c r="V56" s="59">
        <v>0</v>
      </c>
      <c r="W56" s="46">
        <v>0</v>
      </c>
      <c r="X56" s="59">
        <v>0</v>
      </c>
      <c r="Y56" s="59">
        <v>0</v>
      </c>
      <c r="Z56" s="46"/>
      <c r="AA56" s="46"/>
      <c r="AB56" s="46"/>
      <c r="AC56" s="47">
        <f>SUM(Q56:AB56)</f>
        <v>0</v>
      </c>
      <c r="AD56" s="46">
        <v>0</v>
      </c>
      <c r="AE56" s="59">
        <v>0</v>
      </c>
      <c r="AF56" s="47">
        <v>0</v>
      </c>
      <c r="AG56" s="59">
        <v>0</v>
      </c>
      <c r="AH56" s="59">
        <v>0</v>
      </c>
      <c r="AI56" s="59">
        <v>0</v>
      </c>
      <c r="AJ56" s="46">
        <v>0</v>
      </c>
      <c r="AK56" s="59">
        <v>0</v>
      </c>
      <c r="AL56" s="59">
        <v>0</v>
      </c>
      <c r="AM56" s="47"/>
      <c r="AN56" s="47"/>
      <c r="AO56" s="46"/>
      <c r="AP56" s="97">
        <f>SUM(AD56:AO56)</f>
        <v>0</v>
      </c>
    </row>
    <row r="57" spans="1:42" s="12" customFormat="1" ht="12.75">
      <c r="A57" s="15" t="s">
        <v>50</v>
      </c>
      <c r="B57" s="45" t="s">
        <v>122</v>
      </c>
      <c r="C57" s="46">
        <f>200000000+700000000</f>
        <v>900000000</v>
      </c>
      <c r="D57" s="59">
        <v>0</v>
      </c>
      <c r="E57" s="59">
        <v>4719900</v>
      </c>
      <c r="F57" s="59">
        <v>0</v>
      </c>
      <c r="G57" s="59">
        <v>8576659</v>
      </c>
      <c r="H57" s="59">
        <v>26026673</v>
      </c>
      <c r="I57" s="59">
        <v>153990743</v>
      </c>
      <c r="J57" s="46">
        <v>374632179</v>
      </c>
      <c r="K57" s="59">
        <v>16698368</v>
      </c>
      <c r="L57" s="59">
        <v>244715714</v>
      </c>
      <c r="M57" s="59"/>
      <c r="N57" s="46"/>
      <c r="O57" s="46"/>
      <c r="P57" s="47">
        <f>SUM(D57:O57)</f>
        <v>829360236</v>
      </c>
      <c r="Q57" s="46">
        <v>0</v>
      </c>
      <c r="R57" s="59">
        <v>0</v>
      </c>
      <c r="S57" s="47">
        <v>4719900</v>
      </c>
      <c r="T57" s="59">
        <v>8576659</v>
      </c>
      <c r="U57" s="59">
        <v>26026673</v>
      </c>
      <c r="V57" s="59">
        <v>153990743</v>
      </c>
      <c r="W57" s="46">
        <v>374632179</v>
      </c>
      <c r="X57" s="59">
        <v>14598368</v>
      </c>
      <c r="Y57" s="59">
        <v>246815714</v>
      </c>
      <c r="Z57" s="46"/>
      <c r="AA57" s="46"/>
      <c r="AB57" s="46"/>
      <c r="AC57" s="47">
        <f>SUM(Q57:AB57)</f>
        <v>829360236</v>
      </c>
      <c r="AD57" s="46">
        <v>0</v>
      </c>
      <c r="AE57" s="59">
        <v>0</v>
      </c>
      <c r="AF57" s="47">
        <v>4719900</v>
      </c>
      <c r="AG57" s="59">
        <v>8576659</v>
      </c>
      <c r="AH57" s="59">
        <v>26026673</v>
      </c>
      <c r="AI57" s="59">
        <v>153990743</v>
      </c>
      <c r="AJ57" s="46">
        <v>374632179</v>
      </c>
      <c r="AK57" s="59">
        <v>14598368</v>
      </c>
      <c r="AL57" s="59">
        <v>246815714</v>
      </c>
      <c r="AM57" s="47"/>
      <c r="AN57" s="47"/>
      <c r="AO57" s="46"/>
      <c r="AP57" s="97">
        <f>SUM(AD57:AO57)</f>
        <v>829360236</v>
      </c>
    </row>
    <row r="58" spans="1:42" s="12" customFormat="1" ht="13.5" thickBot="1">
      <c r="A58" s="15" t="s">
        <v>152</v>
      </c>
      <c r="B58" s="45" t="s">
        <v>153</v>
      </c>
      <c r="C58" s="46">
        <f>3400000000-700000000</f>
        <v>2700000000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59">
        <v>0</v>
      </c>
      <c r="L58" s="59">
        <v>0</v>
      </c>
      <c r="M58" s="59"/>
      <c r="N58" s="46"/>
      <c r="O58" s="46"/>
      <c r="P58" s="47">
        <f>SUM(D58:O58)</f>
        <v>0</v>
      </c>
      <c r="Q58" s="46">
        <v>0</v>
      </c>
      <c r="R58" s="46">
        <v>0</v>
      </c>
      <c r="S58" s="47">
        <v>0</v>
      </c>
      <c r="T58" s="46">
        <v>0</v>
      </c>
      <c r="U58" s="46">
        <v>0</v>
      </c>
      <c r="V58" s="46">
        <v>0</v>
      </c>
      <c r="W58" s="46">
        <v>0</v>
      </c>
      <c r="X58" s="59">
        <v>0</v>
      </c>
      <c r="Y58" s="59">
        <v>0</v>
      </c>
      <c r="Z58" s="46"/>
      <c r="AA58" s="46"/>
      <c r="AB58" s="46"/>
      <c r="AC58" s="47">
        <f>SUM(Q58:AB58)</f>
        <v>0</v>
      </c>
      <c r="AD58" s="46">
        <v>0</v>
      </c>
      <c r="AE58" s="46">
        <v>0</v>
      </c>
      <c r="AF58" s="47">
        <v>0</v>
      </c>
      <c r="AG58" s="46">
        <v>0</v>
      </c>
      <c r="AH58" s="46">
        <v>0</v>
      </c>
      <c r="AI58" s="46">
        <v>0</v>
      </c>
      <c r="AJ58" s="46">
        <v>0</v>
      </c>
      <c r="AK58" s="59">
        <v>0</v>
      </c>
      <c r="AL58" s="59">
        <v>0</v>
      </c>
      <c r="AM58" s="47"/>
      <c r="AN58" s="46"/>
      <c r="AO58" s="46"/>
      <c r="AP58" s="97">
        <f>SUM(AD58:AO58)</f>
        <v>0</v>
      </c>
    </row>
    <row r="59" spans="1:42" s="14" customFormat="1" ht="18" customHeight="1" thickBot="1">
      <c r="A59" s="25"/>
      <c r="B59" s="51" t="s">
        <v>41</v>
      </c>
      <c r="C59" s="52">
        <f>SUM(C60:C81)</f>
        <v>64610650000</v>
      </c>
      <c r="D59" s="52">
        <f>SUM(D60:D71)</f>
        <v>4053491109</v>
      </c>
      <c r="E59" s="95">
        <f>SUM(E60:E71)</f>
        <v>14472253717.94</v>
      </c>
      <c r="F59" s="95">
        <f>SUM(F60:F71)</f>
        <v>8059228182</v>
      </c>
      <c r="G59" s="95">
        <f aca="true" t="shared" si="11" ref="G59:L59">SUM(G60:G81)</f>
        <v>2365193785.35</v>
      </c>
      <c r="H59" s="95">
        <f t="shared" si="11"/>
        <v>2041409695.01</v>
      </c>
      <c r="I59" s="52">
        <f t="shared" si="11"/>
        <v>4031288930.48</v>
      </c>
      <c r="J59" s="52">
        <f t="shared" si="11"/>
        <v>2492338330</v>
      </c>
      <c r="K59" s="52">
        <f t="shared" si="11"/>
        <v>1734658800.2</v>
      </c>
      <c r="L59" s="52">
        <f t="shared" si="11"/>
        <v>2154086788.2</v>
      </c>
      <c r="M59" s="52">
        <f>SUM(M60:M71)</f>
        <v>0</v>
      </c>
      <c r="N59" s="52">
        <f>SUM(N60:N71)</f>
        <v>0</v>
      </c>
      <c r="O59" s="52">
        <f>SUM(O60:O71)</f>
        <v>0</v>
      </c>
      <c r="P59" s="52">
        <f>SUM(P60:P81)</f>
        <v>41403949338.18</v>
      </c>
      <c r="Q59" s="52">
        <f>SUM(Q60:Q71)</f>
        <v>16569824</v>
      </c>
      <c r="R59" s="52">
        <f>SUM(R60:R71)</f>
        <v>440167015.94</v>
      </c>
      <c r="S59" s="52">
        <f>SUM(S60:S71)</f>
        <v>3179004082</v>
      </c>
      <c r="T59" s="52">
        <f aca="true" t="shared" si="12" ref="T59:Y59">SUM(T60:T81)</f>
        <v>2906037713.9700003</v>
      </c>
      <c r="U59" s="52">
        <f t="shared" si="12"/>
        <v>3630949834.39</v>
      </c>
      <c r="V59" s="52">
        <f t="shared" si="12"/>
        <v>3912866822.81</v>
      </c>
      <c r="W59" s="52">
        <f t="shared" si="12"/>
        <v>4280773287.83</v>
      </c>
      <c r="X59" s="52">
        <f t="shared" si="12"/>
        <v>4138718663.25</v>
      </c>
      <c r="Y59" s="52">
        <f t="shared" si="12"/>
        <v>4472730210.860001</v>
      </c>
      <c r="Z59" s="52">
        <f>SUM(Z60:Z71)</f>
        <v>0</v>
      </c>
      <c r="AA59" s="52">
        <f>SUM(AA60:AA71)</f>
        <v>0</v>
      </c>
      <c r="AB59" s="52">
        <f>SUM(AB60:AB71)</f>
        <v>0</v>
      </c>
      <c r="AC59" s="52">
        <f>SUM(AC60:AC81)</f>
        <v>26977817455.050003</v>
      </c>
      <c r="AD59" s="52">
        <f>SUM(AD60:AD71)</f>
        <v>16569824</v>
      </c>
      <c r="AE59" s="52">
        <f>SUM(AE60:AE71)</f>
        <v>403272238.94</v>
      </c>
      <c r="AF59" s="52">
        <f>SUM(AF60:AF71)</f>
        <v>2672172224</v>
      </c>
      <c r="AG59" s="52">
        <f aca="true" t="shared" si="13" ref="AG59:AL59">SUM(AG60:AG81)</f>
        <v>3147023091.9700003</v>
      </c>
      <c r="AH59" s="52">
        <f t="shared" si="13"/>
        <v>3418885697.39</v>
      </c>
      <c r="AI59" s="52">
        <f t="shared" si="13"/>
        <v>4227103550.81</v>
      </c>
      <c r="AJ59" s="52">
        <f t="shared" si="13"/>
        <v>4082269972.33</v>
      </c>
      <c r="AK59" s="52">
        <f t="shared" si="13"/>
        <v>4213936292.75</v>
      </c>
      <c r="AL59" s="52">
        <f t="shared" si="13"/>
        <v>4222469294.53</v>
      </c>
      <c r="AM59" s="52">
        <f>SUM(AM60:AM71)</f>
        <v>0</v>
      </c>
      <c r="AN59" s="52">
        <f>SUM(AN60:AN71)</f>
        <v>0</v>
      </c>
      <c r="AO59" s="52">
        <f>SUM(AO60:AO71)</f>
        <v>0</v>
      </c>
      <c r="AP59" s="41">
        <f>SUM(AP60:AP81)</f>
        <v>26403702186.72</v>
      </c>
    </row>
    <row r="60" spans="1:42" s="10" customFormat="1" ht="12.75">
      <c r="A60" s="92" t="s">
        <v>126</v>
      </c>
      <c r="B60" s="13" t="s">
        <v>125</v>
      </c>
      <c r="C60" s="54">
        <f>12325000000-310446976</f>
        <v>12014553024</v>
      </c>
      <c r="D60" s="54">
        <v>755877036</v>
      </c>
      <c r="E60" s="54">
        <v>1852852237</v>
      </c>
      <c r="F60" s="54">
        <v>788473117</v>
      </c>
      <c r="G60" s="54">
        <v>503883612</v>
      </c>
      <c r="H60" s="54">
        <v>590981713</v>
      </c>
      <c r="I60" s="54">
        <v>554510904</v>
      </c>
      <c r="J60" s="54">
        <v>798275624</v>
      </c>
      <c r="K60" s="54">
        <v>400583434</v>
      </c>
      <c r="L60" s="54">
        <v>511091276</v>
      </c>
      <c r="M60" s="54"/>
      <c r="N60" s="54"/>
      <c r="O60" s="77"/>
      <c r="P60" s="54">
        <f aca="true" t="shared" si="14" ref="P60:P81">SUM(D60:O60)</f>
        <v>6756528953</v>
      </c>
      <c r="Q60" s="54">
        <v>4367734</v>
      </c>
      <c r="R60" s="54">
        <v>73235034</v>
      </c>
      <c r="S60" s="54">
        <v>458917747</v>
      </c>
      <c r="T60" s="54">
        <v>483207895</v>
      </c>
      <c r="U60" s="54">
        <v>418048981</v>
      </c>
      <c r="V60" s="54">
        <v>593867448.33</v>
      </c>
      <c r="W60" s="54">
        <v>652212972.83</v>
      </c>
      <c r="X60" s="54">
        <v>603382585.05</v>
      </c>
      <c r="Y60" s="54">
        <v>794226528.66</v>
      </c>
      <c r="Z60" s="54"/>
      <c r="AA60" s="54"/>
      <c r="AB60" s="77"/>
      <c r="AC60" s="54">
        <f aca="true" t="shared" si="15" ref="AC60:AC81">SUM(Q60:AB60)</f>
        <v>4081466925.87</v>
      </c>
      <c r="AD60" s="54">
        <v>4367734</v>
      </c>
      <c r="AE60" s="54">
        <v>55783601</v>
      </c>
      <c r="AF60" s="54">
        <v>338525973</v>
      </c>
      <c r="AG60" s="54">
        <v>587218827</v>
      </c>
      <c r="AH60" s="54">
        <v>435540748</v>
      </c>
      <c r="AI60" s="54">
        <v>590431166.33</v>
      </c>
      <c r="AJ60" s="54">
        <v>611217294.33</v>
      </c>
      <c r="AK60" s="54">
        <v>579992811.55</v>
      </c>
      <c r="AL60" s="54">
        <v>710207131.33</v>
      </c>
      <c r="AM60" s="54"/>
      <c r="AN60" s="54"/>
      <c r="AO60" s="77"/>
      <c r="AP60" s="97">
        <f aca="true" t="shared" si="16" ref="AP60:AP81">SUM(AD60:AO60)</f>
        <v>3913285286.54</v>
      </c>
    </row>
    <row r="61" spans="1:42" s="10" customFormat="1" ht="12.75">
      <c r="A61" s="92" t="s">
        <v>127</v>
      </c>
      <c r="B61" s="13" t="s">
        <v>136</v>
      </c>
      <c r="C61" s="54">
        <f>1338000000-26906255</f>
        <v>1311093745</v>
      </c>
      <c r="D61" s="54">
        <v>0</v>
      </c>
      <c r="E61" s="54">
        <v>414834490</v>
      </c>
      <c r="F61" s="54">
        <v>97250770</v>
      </c>
      <c r="G61" s="54">
        <v>45209533</v>
      </c>
      <c r="H61" s="54">
        <v>50372719</v>
      </c>
      <c r="I61" s="54">
        <v>94102135</v>
      </c>
      <c r="J61" s="54">
        <v>7413739</v>
      </c>
      <c r="K61" s="54">
        <v>15992725</v>
      </c>
      <c r="L61" s="54">
        <v>30890900</v>
      </c>
      <c r="M61" s="54"/>
      <c r="N61" s="54"/>
      <c r="O61" s="77"/>
      <c r="P61" s="54">
        <f t="shared" si="14"/>
        <v>756067011</v>
      </c>
      <c r="Q61" s="54">
        <v>0</v>
      </c>
      <c r="R61" s="54">
        <v>0</v>
      </c>
      <c r="S61" s="54">
        <v>57085694</v>
      </c>
      <c r="T61" s="54">
        <v>44377585</v>
      </c>
      <c r="U61" s="54">
        <v>58475445</v>
      </c>
      <c r="V61" s="54">
        <v>32658057</v>
      </c>
      <c r="W61" s="54">
        <v>79481885</v>
      </c>
      <c r="X61" s="54">
        <v>56948855</v>
      </c>
      <c r="Y61" s="54">
        <v>100979966</v>
      </c>
      <c r="Z61" s="54"/>
      <c r="AA61" s="54"/>
      <c r="AB61" s="77"/>
      <c r="AC61" s="54">
        <f t="shared" si="15"/>
        <v>430007487</v>
      </c>
      <c r="AD61" s="54">
        <v>0</v>
      </c>
      <c r="AE61" s="54">
        <v>0</v>
      </c>
      <c r="AF61" s="54">
        <v>37541055</v>
      </c>
      <c r="AG61" s="54">
        <v>58391915</v>
      </c>
      <c r="AH61" s="54">
        <v>42046244</v>
      </c>
      <c r="AI61" s="54">
        <v>53546021</v>
      </c>
      <c r="AJ61" s="54">
        <v>68625158</v>
      </c>
      <c r="AK61" s="54">
        <v>61240050</v>
      </c>
      <c r="AL61" s="54">
        <v>91593971</v>
      </c>
      <c r="AM61" s="54"/>
      <c r="AN61" s="54"/>
      <c r="AO61" s="77"/>
      <c r="AP61" s="97">
        <f t="shared" si="16"/>
        <v>412984414</v>
      </c>
    </row>
    <row r="62" spans="1:42" s="10" customFormat="1" ht="12.75">
      <c r="A62" s="92" t="s">
        <v>128</v>
      </c>
      <c r="B62" s="13" t="s">
        <v>137</v>
      </c>
      <c r="C62" s="121">
        <f>16000000000-45839086</f>
        <v>15954160914</v>
      </c>
      <c r="D62" s="54">
        <v>535732275</v>
      </c>
      <c r="E62" s="54">
        <v>3533789756</v>
      </c>
      <c r="F62" s="54">
        <v>1328497258</v>
      </c>
      <c r="G62" s="54">
        <v>554246897.97</v>
      </c>
      <c r="H62" s="54">
        <v>304028668.01</v>
      </c>
      <c r="I62" s="54">
        <v>1459793827.48</v>
      </c>
      <c r="J62" s="54">
        <v>338051579</v>
      </c>
      <c r="K62" s="54">
        <v>631545594.2</v>
      </c>
      <c r="L62" s="54">
        <v>415703953.2</v>
      </c>
      <c r="M62" s="54"/>
      <c r="N62" s="54"/>
      <c r="O62" s="77"/>
      <c r="P62" s="54">
        <f t="shared" si="14"/>
        <v>9101389808.860003</v>
      </c>
      <c r="Q62" s="54">
        <v>0</v>
      </c>
      <c r="R62" s="54">
        <v>27965910</v>
      </c>
      <c r="S62" s="54">
        <v>652897030</v>
      </c>
      <c r="T62" s="54">
        <v>570557683.97</v>
      </c>
      <c r="U62" s="54">
        <v>791602777.01</v>
      </c>
      <c r="V62" s="54">
        <v>842118283.48</v>
      </c>
      <c r="W62" s="54">
        <v>1081331367</v>
      </c>
      <c r="X62" s="54">
        <v>1111580577.2</v>
      </c>
      <c r="Y62" s="54">
        <v>1156531237.2</v>
      </c>
      <c r="Z62" s="54"/>
      <c r="AA62" s="54"/>
      <c r="AB62" s="77"/>
      <c r="AC62" s="54">
        <f t="shared" si="15"/>
        <v>6234584865.86</v>
      </c>
      <c r="AD62" s="54">
        <v>0</v>
      </c>
      <c r="AE62" s="54">
        <v>18463590</v>
      </c>
      <c r="AF62" s="54">
        <v>555415736</v>
      </c>
      <c r="AG62" s="54">
        <v>598430661.97</v>
      </c>
      <c r="AH62" s="54">
        <v>756702457.01</v>
      </c>
      <c r="AI62" s="54">
        <v>907941371.48</v>
      </c>
      <c r="AJ62" s="54">
        <v>1050204327</v>
      </c>
      <c r="AK62" s="54">
        <v>1123409682.2</v>
      </c>
      <c r="AL62" s="54">
        <v>1070266931.2</v>
      </c>
      <c r="AM62" s="54"/>
      <c r="AN62" s="54"/>
      <c r="AO62" s="77"/>
      <c r="AP62" s="97">
        <f t="shared" si="16"/>
        <v>6080834756.86</v>
      </c>
    </row>
    <row r="63" spans="1:42" s="10" customFormat="1" ht="12.75">
      <c r="A63" s="92" t="s">
        <v>129</v>
      </c>
      <c r="B63" s="13" t="s">
        <v>156</v>
      </c>
      <c r="C63" s="54">
        <f>2215000000-22611457</f>
        <v>2192388543</v>
      </c>
      <c r="D63" s="54">
        <v>102291475</v>
      </c>
      <c r="E63" s="54">
        <v>667196394</v>
      </c>
      <c r="F63" s="54">
        <v>274595751</v>
      </c>
      <c r="G63" s="54">
        <v>89039712.38</v>
      </c>
      <c r="H63" s="54">
        <v>27315489</v>
      </c>
      <c r="I63" s="54">
        <v>206997569</v>
      </c>
      <c r="J63" s="54">
        <v>183439018</v>
      </c>
      <c r="K63" s="54">
        <v>76212915</v>
      </c>
      <c r="L63" s="54">
        <v>88672705</v>
      </c>
      <c r="M63" s="54"/>
      <c r="N63" s="54"/>
      <c r="O63" s="77"/>
      <c r="P63" s="54">
        <f t="shared" si="14"/>
        <v>1715761028.38</v>
      </c>
      <c r="Q63" s="54">
        <v>0</v>
      </c>
      <c r="R63" s="54">
        <v>3305048</v>
      </c>
      <c r="S63" s="54">
        <v>104746166</v>
      </c>
      <c r="T63" s="54">
        <v>74005256</v>
      </c>
      <c r="U63" s="54">
        <v>241605636.38</v>
      </c>
      <c r="V63" s="54">
        <v>146193349</v>
      </c>
      <c r="W63" s="54">
        <v>140690595</v>
      </c>
      <c r="X63" s="54">
        <v>278296254</v>
      </c>
      <c r="Y63" s="54">
        <v>165898062</v>
      </c>
      <c r="Z63" s="54"/>
      <c r="AA63" s="54"/>
      <c r="AB63" s="77"/>
      <c r="AC63" s="54">
        <f t="shared" si="15"/>
        <v>1154740366.38</v>
      </c>
      <c r="AD63" s="54">
        <v>0</v>
      </c>
      <c r="AE63" s="54">
        <v>2639714</v>
      </c>
      <c r="AF63" s="54">
        <v>75309256</v>
      </c>
      <c r="AG63" s="54">
        <v>86051631</v>
      </c>
      <c r="AH63" s="54">
        <v>256141106.38</v>
      </c>
      <c r="AI63" s="54">
        <v>144506448</v>
      </c>
      <c r="AJ63" s="54">
        <v>136813995</v>
      </c>
      <c r="AK63" s="54">
        <v>284106504</v>
      </c>
      <c r="AL63" s="54">
        <v>160849287</v>
      </c>
      <c r="AM63" s="54"/>
      <c r="AN63" s="54"/>
      <c r="AO63" s="77"/>
      <c r="AP63" s="97">
        <f t="shared" si="16"/>
        <v>1146417941.38</v>
      </c>
    </row>
    <row r="64" spans="1:42" s="10" customFormat="1" ht="12.75">
      <c r="A64" s="92" t="s">
        <v>130</v>
      </c>
      <c r="B64" s="13" t="s">
        <v>157</v>
      </c>
      <c r="C64" s="54">
        <f>6300000000-9622246</f>
        <v>6290377754</v>
      </c>
      <c r="D64" s="54">
        <v>2218970377</v>
      </c>
      <c r="E64" s="54">
        <v>521958387</v>
      </c>
      <c r="F64" s="54">
        <v>140415316</v>
      </c>
      <c r="G64" s="54">
        <v>384795034</v>
      </c>
      <c r="H64" s="54">
        <v>14590568</v>
      </c>
      <c r="I64" s="54">
        <v>1103509674</v>
      </c>
      <c r="J64" s="54">
        <v>243637398</v>
      </c>
      <c r="K64" s="54">
        <v>58841259</v>
      </c>
      <c r="L64" s="54">
        <v>39599943</v>
      </c>
      <c r="M64" s="54"/>
      <c r="N64" s="54"/>
      <c r="O64" s="77"/>
      <c r="P64" s="54">
        <f t="shared" si="14"/>
        <v>4726317956</v>
      </c>
      <c r="Q64" s="54">
        <v>12202090</v>
      </c>
      <c r="R64" s="54">
        <v>282025180</v>
      </c>
      <c r="S64" s="54">
        <v>535878018</v>
      </c>
      <c r="T64" s="54">
        <v>392637252</v>
      </c>
      <c r="U64" s="54">
        <v>314771872</v>
      </c>
      <c r="V64" s="54">
        <v>463232595</v>
      </c>
      <c r="W64" s="54">
        <v>431221491</v>
      </c>
      <c r="X64" s="54">
        <v>376991465</v>
      </c>
      <c r="Y64" s="54">
        <v>447761798</v>
      </c>
      <c r="Z64" s="54"/>
      <c r="AA64" s="54"/>
      <c r="AB64" s="77"/>
      <c r="AC64" s="54">
        <f t="shared" si="15"/>
        <v>3256721761</v>
      </c>
      <c r="AD64" s="54">
        <v>12202090</v>
      </c>
      <c r="AE64" s="54">
        <v>276521555</v>
      </c>
      <c r="AF64" s="54">
        <v>522196347</v>
      </c>
      <c r="AG64" s="54">
        <v>365640968</v>
      </c>
      <c r="AH64" s="54">
        <v>351679425</v>
      </c>
      <c r="AI64" s="54">
        <v>439265594</v>
      </c>
      <c r="AJ64" s="54">
        <v>402148743</v>
      </c>
      <c r="AK64" s="54">
        <v>420845563</v>
      </c>
      <c r="AL64" s="54">
        <v>447890828</v>
      </c>
      <c r="AM64" s="54"/>
      <c r="AN64" s="54"/>
      <c r="AO64" s="77"/>
      <c r="AP64" s="97">
        <f t="shared" si="16"/>
        <v>3238391113</v>
      </c>
    </row>
    <row r="65" spans="1:42" s="10" customFormat="1" ht="12.75">
      <c r="A65" s="92" t="s">
        <v>154</v>
      </c>
      <c r="B65" s="13" t="s">
        <v>158</v>
      </c>
      <c r="C65" s="54">
        <v>5660000000</v>
      </c>
      <c r="D65" s="54">
        <v>0</v>
      </c>
      <c r="E65" s="54">
        <v>1342084261</v>
      </c>
      <c r="F65" s="54">
        <v>1527818866</v>
      </c>
      <c r="G65" s="54">
        <v>227319480</v>
      </c>
      <c r="H65" s="54">
        <v>220800231</v>
      </c>
      <c r="I65" s="54">
        <v>88883509</v>
      </c>
      <c r="J65" s="54">
        <v>216624678</v>
      </c>
      <c r="K65" s="54">
        <v>40258216</v>
      </c>
      <c r="L65" s="54">
        <v>82570338</v>
      </c>
      <c r="M65" s="54"/>
      <c r="N65" s="54"/>
      <c r="O65" s="77"/>
      <c r="P65" s="54">
        <f t="shared" si="14"/>
        <v>3746359579</v>
      </c>
      <c r="Q65" s="54">
        <v>0</v>
      </c>
      <c r="R65" s="54">
        <v>1157376</v>
      </c>
      <c r="S65" s="54">
        <v>297500884</v>
      </c>
      <c r="T65" s="54">
        <v>249135394</v>
      </c>
      <c r="U65" s="54">
        <v>312980707</v>
      </c>
      <c r="V65" s="54">
        <v>342727516</v>
      </c>
      <c r="W65" s="54">
        <v>443445810</v>
      </c>
      <c r="X65" s="54">
        <v>384324111</v>
      </c>
      <c r="Y65" s="54">
        <v>416410721</v>
      </c>
      <c r="Z65" s="54"/>
      <c r="AA65" s="54"/>
      <c r="AB65" s="77"/>
      <c r="AC65" s="54">
        <f t="shared" si="15"/>
        <v>2447682519</v>
      </c>
      <c r="AD65" s="54">
        <v>0</v>
      </c>
      <c r="AE65" s="54">
        <v>0</v>
      </c>
      <c r="AF65" s="54">
        <v>256015694</v>
      </c>
      <c r="AG65" s="54">
        <v>268203252</v>
      </c>
      <c r="AH65" s="54">
        <v>313725912</v>
      </c>
      <c r="AI65" s="54">
        <v>345520786</v>
      </c>
      <c r="AJ65" s="54">
        <v>415000697</v>
      </c>
      <c r="AK65" s="54">
        <v>403389931</v>
      </c>
      <c r="AL65" s="54">
        <v>400040988</v>
      </c>
      <c r="AM65" s="54"/>
      <c r="AN65" s="54"/>
      <c r="AO65" s="77"/>
      <c r="AP65" s="97">
        <f t="shared" si="16"/>
        <v>2401897260</v>
      </c>
    </row>
    <row r="66" spans="1:42" s="10" customFormat="1" ht="12.75">
      <c r="A66" s="92" t="s">
        <v>131</v>
      </c>
      <c r="B66" s="13" t="s">
        <v>158</v>
      </c>
      <c r="C66" s="54">
        <f>10548000000-120138642</f>
        <v>10427861358</v>
      </c>
      <c r="D66" s="54">
        <v>0</v>
      </c>
      <c r="E66" s="54">
        <v>1934925366.94</v>
      </c>
      <c r="F66" s="54">
        <v>2919101613</v>
      </c>
      <c r="G66" s="54">
        <v>308790206</v>
      </c>
      <c r="H66" s="54">
        <v>417655302</v>
      </c>
      <c r="I66" s="54">
        <v>292098571</v>
      </c>
      <c r="J66" s="54">
        <v>472248737</v>
      </c>
      <c r="K66" s="54">
        <v>95359921</v>
      </c>
      <c r="L66" s="54">
        <v>150528347</v>
      </c>
      <c r="M66" s="54"/>
      <c r="N66" s="54"/>
      <c r="O66" s="77"/>
      <c r="P66" s="54">
        <f>SUM(D66:O66)</f>
        <v>6590708063.940001</v>
      </c>
      <c r="Q66" s="54">
        <v>0</v>
      </c>
      <c r="R66" s="54">
        <v>47894318.94</v>
      </c>
      <c r="S66" s="54">
        <v>425915192</v>
      </c>
      <c r="T66" s="54">
        <v>623459915</v>
      </c>
      <c r="U66" s="54">
        <v>693339548</v>
      </c>
      <c r="V66" s="54">
        <v>762327440</v>
      </c>
      <c r="W66" s="54">
        <v>727373955</v>
      </c>
      <c r="X66" s="54">
        <v>636646538</v>
      </c>
      <c r="Y66" s="54">
        <v>631782267</v>
      </c>
      <c r="Z66" s="54"/>
      <c r="AA66" s="54"/>
      <c r="AB66" s="77"/>
      <c r="AC66" s="54">
        <f t="shared" si="15"/>
        <v>4548739173.940001</v>
      </c>
      <c r="AD66" s="54">
        <v>0</v>
      </c>
      <c r="AE66" s="54">
        <v>45702192.94</v>
      </c>
      <c r="AF66" s="54">
        <v>422188103</v>
      </c>
      <c r="AG66" s="54">
        <v>628751440</v>
      </c>
      <c r="AH66" s="54">
        <v>685106288</v>
      </c>
      <c r="AI66" s="54">
        <v>760481232</v>
      </c>
      <c r="AJ66" s="54">
        <v>725729391</v>
      </c>
      <c r="AK66" s="54">
        <v>642174768</v>
      </c>
      <c r="AL66" s="54">
        <v>618887419</v>
      </c>
      <c r="AM66" s="54"/>
      <c r="AN66" s="54"/>
      <c r="AO66" s="77"/>
      <c r="AP66" s="97">
        <f t="shared" si="16"/>
        <v>4529020833.940001</v>
      </c>
    </row>
    <row r="67" spans="1:42" s="10" customFormat="1" ht="12.75">
      <c r="A67" s="92" t="s">
        <v>132</v>
      </c>
      <c r="B67" s="13" t="s">
        <v>159</v>
      </c>
      <c r="C67" s="54">
        <f>1074000000-2498727</f>
        <v>1071501273</v>
      </c>
      <c r="D67" s="54">
        <v>344587196</v>
      </c>
      <c r="E67" s="54">
        <v>420542270</v>
      </c>
      <c r="F67" s="54">
        <v>16880654</v>
      </c>
      <c r="G67" s="54">
        <v>136200</v>
      </c>
      <c r="H67" s="54">
        <v>185856</v>
      </c>
      <c r="I67" s="54">
        <v>47174199</v>
      </c>
      <c r="J67" s="54">
        <v>2540882</v>
      </c>
      <c r="K67" s="54">
        <v>71994580</v>
      </c>
      <c r="L67" s="54">
        <v>37415699</v>
      </c>
      <c r="M67" s="54"/>
      <c r="N67" s="54"/>
      <c r="O67" s="77"/>
      <c r="P67" s="54">
        <f t="shared" si="14"/>
        <v>941457536</v>
      </c>
      <c r="Q67" s="54">
        <v>0</v>
      </c>
      <c r="R67" s="54">
        <v>797300</v>
      </c>
      <c r="S67" s="54">
        <v>77051111</v>
      </c>
      <c r="T67" s="54">
        <v>80287654</v>
      </c>
      <c r="U67" s="54">
        <v>86308713</v>
      </c>
      <c r="V67" s="54">
        <v>72690712</v>
      </c>
      <c r="W67" s="54">
        <v>82930956</v>
      </c>
      <c r="X67" s="54">
        <v>81166244</v>
      </c>
      <c r="Y67" s="54">
        <v>95312747</v>
      </c>
      <c r="Z67" s="54"/>
      <c r="AA67" s="54"/>
      <c r="AB67" s="77"/>
      <c r="AC67" s="54">
        <f t="shared" si="15"/>
        <v>576545437</v>
      </c>
      <c r="AD67" s="54">
        <v>0</v>
      </c>
      <c r="AE67" s="54">
        <v>797300</v>
      </c>
      <c r="AF67" s="54">
        <v>73619551</v>
      </c>
      <c r="AG67" s="54">
        <v>82473164</v>
      </c>
      <c r="AH67" s="54">
        <v>87365990</v>
      </c>
      <c r="AI67" s="54">
        <v>71799014</v>
      </c>
      <c r="AJ67" s="54">
        <v>79085861</v>
      </c>
      <c r="AK67" s="54">
        <v>82492110</v>
      </c>
      <c r="AL67" s="54">
        <v>96558797</v>
      </c>
      <c r="AM67" s="54"/>
      <c r="AN67" s="54"/>
      <c r="AO67" s="77"/>
      <c r="AP67" s="97">
        <f t="shared" si="16"/>
        <v>574191787</v>
      </c>
    </row>
    <row r="68" spans="1:42" s="10" customFormat="1" ht="12.75">
      <c r="A68" s="92" t="s">
        <v>133</v>
      </c>
      <c r="B68" s="13" t="s">
        <v>160</v>
      </c>
      <c r="C68" s="54">
        <f>2463650000-10741531</f>
        <v>2452908469</v>
      </c>
      <c r="D68" s="54">
        <v>0</v>
      </c>
      <c r="E68" s="54">
        <v>937417079</v>
      </c>
      <c r="F68" s="54">
        <v>377522491</v>
      </c>
      <c r="G68" s="54">
        <v>112521400</v>
      </c>
      <c r="H68" s="54">
        <v>47914856</v>
      </c>
      <c r="I68" s="54">
        <v>279059</v>
      </c>
      <c r="J68" s="54">
        <v>64317513</v>
      </c>
      <c r="K68" s="54">
        <v>44154516</v>
      </c>
      <c r="L68" s="54">
        <v>6941642</v>
      </c>
      <c r="M68" s="54"/>
      <c r="N68" s="54"/>
      <c r="O68" s="77"/>
      <c r="P68" s="54">
        <f t="shared" si="14"/>
        <v>1591068556</v>
      </c>
      <c r="Q68" s="54">
        <v>0</v>
      </c>
      <c r="R68" s="54">
        <v>1343719</v>
      </c>
      <c r="S68" s="54">
        <v>105060030</v>
      </c>
      <c r="T68" s="54">
        <v>108238434</v>
      </c>
      <c r="U68" s="54">
        <v>110842149</v>
      </c>
      <c r="V68" s="54">
        <v>146470352</v>
      </c>
      <c r="W68" s="54">
        <v>150268532</v>
      </c>
      <c r="X68" s="54">
        <v>143601864</v>
      </c>
      <c r="Y68" s="54">
        <v>174607669</v>
      </c>
      <c r="Z68" s="54"/>
      <c r="AA68" s="54"/>
      <c r="AB68" s="77"/>
      <c r="AC68" s="54">
        <f t="shared" si="15"/>
        <v>940432749</v>
      </c>
      <c r="AD68" s="54">
        <v>0</v>
      </c>
      <c r="AE68" s="54">
        <v>921156</v>
      </c>
      <c r="AF68" s="54">
        <v>82634449</v>
      </c>
      <c r="AG68" s="54">
        <v>110329490</v>
      </c>
      <c r="AH68" s="54">
        <v>130499874</v>
      </c>
      <c r="AI68" s="54">
        <v>134450564</v>
      </c>
      <c r="AJ68" s="54">
        <v>151750733</v>
      </c>
      <c r="AK68" s="54">
        <v>123922588</v>
      </c>
      <c r="AL68" s="54">
        <v>175540194</v>
      </c>
      <c r="AM68" s="54"/>
      <c r="AN68" s="54"/>
      <c r="AO68" s="77"/>
      <c r="AP68" s="97">
        <f t="shared" si="16"/>
        <v>910049048</v>
      </c>
    </row>
    <row r="69" spans="1:42" s="10" customFormat="1" ht="12.75">
      <c r="A69" s="92" t="s">
        <v>134</v>
      </c>
      <c r="B69" s="13" t="s">
        <v>161</v>
      </c>
      <c r="C69" s="54">
        <f>2468000000-35926607</f>
        <v>2432073393</v>
      </c>
      <c r="D69" s="54">
        <v>0</v>
      </c>
      <c r="E69" s="54">
        <v>571044654</v>
      </c>
      <c r="F69" s="54">
        <v>101081110</v>
      </c>
      <c r="G69" s="54">
        <v>18898929</v>
      </c>
      <c r="H69" s="54">
        <v>3515000</v>
      </c>
      <c r="I69" s="54">
        <v>4442052</v>
      </c>
      <c r="J69" s="54">
        <v>19419806</v>
      </c>
      <c r="K69" s="54">
        <v>222689075</v>
      </c>
      <c r="L69" s="54">
        <v>740838933</v>
      </c>
      <c r="M69" s="54"/>
      <c r="N69" s="54"/>
      <c r="O69" s="77"/>
      <c r="P69" s="54">
        <f t="shared" si="14"/>
        <v>1681929559</v>
      </c>
      <c r="Q69" s="54">
        <v>0</v>
      </c>
      <c r="R69" s="54">
        <v>2443130</v>
      </c>
      <c r="S69" s="54">
        <v>85000888</v>
      </c>
      <c r="T69" s="54">
        <v>35068652</v>
      </c>
      <c r="U69" s="54">
        <v>61412940</v>
      </c>
      <c r="V69" s="54">
        <v>61722060</v>
      </c>
      <c r="W69" s="54">
        <v>72053236</v>
      </c>
      <c r="X69" s="54">
        <v>124872377</v>
      </c>
      <c r="Y69" s="54">
        <v>190667700</v>
      </c>
      <c r="Z69" s="54"/>
      <c r="AA69" s="54"/>
      <c r="AB69" s="77"/>
      <c r="AC69" s="54">
        <f t="shared" si="15"/>
        <v>633240983</v>
      </c>
      <c r="AD69" s="54">
        <v>0</v>
      </c>
      <c r="AE69" s="54">
        <v>2443130</v>
      </c>
      <c r="AF69" s="54">
        <v>47004694</v>
      </c>
      <c r="AG69" s="54">
        <v>65694057</v>
      </c>
      <c r="AH69" s="54">
        <v>64583358</v>
      </c>
      <c r="AI69" s="54">
        <v>58887977</v>
      </c>
      <c r="AJ69" s="54">
        <v>59936694</v>
      </c>
      <c r="AK69" s="54">
        <v>121783191</v>
      </c>
      <c r="AL69" s="54">
        <v>184584604</v>
      </c>
      <c r="AM69" s="54"/>
      <c r="AN69" s="54"/>
      <c r="AO69" s="77"/>
      <c r="AP69" s="97">
        <f t="shared" si="16"/>
        <v>604917705</v>
      </c>
    </row>
    <row r="70" spans="1:42" s="10" customFormat="1" ht="12.75">
      <c r="A70" s="92" t="s">
        <v>135</v>
      </c>
      <c r="B70" s="13" t="s">
        <v>162</v>
      </c>
      <c r="C70" s="54">
        <f>1765000000-64504226</f>
        <v>1700495774</v>
      </c>
      <c r="D70" s="54">
        <v>96032750</v>
      </c>
      <c r="E70" s="54">
        <v>1302961616</v>
      </c>
      <c r="F70" s="54">
        <v>181461242</v>
      </c>
      <c r="G70" s="54">
        <v>76425550</v>
      </c>
      <c r="H70" s="54">
        <v>18345000</v>
      </c>
      <c r="I70" s="54">
        <v>-6240185</v>
      </c>
      <c r="J70" s="54">
        <v>0</v>
      </c>
      <c r="K70" s="54">
        <v>0</v>
      </c>
      <c r="L70" s="54">
        <v>15038649</v>
      </c>
      <c r="M70" s="54"/>
      <c r="N70" s="54"/>
      <c r="O70" s="77"/>
      <c r="P70" s="54">
        <f t="shared" si="14"/>
        <v>1684024622</v>
      </c>
      <c r="Q70" s="54">
        <v>0</v>
      </c>
      <c r="R70" s="54">
        <v>0</v>
      </c>
      <c r="S70" s="54">
        <v>218241328</v>
      </c>
      <c r="T70" s="54">
        <v>86498276</v>
      </c>
      <c r="U70" s="54">
        <v>134510398</v>
      </c>
      <c r="V70" s="54">
        <v>112384261</v>
      </c>
      <c r="W70" s="54">
        <v>197461439</v>
      </c>
      <c r="X70" s="54">
        <v>131592709</v>
      </c>
      <c r="Y70" s="54">
        <v>180778417</v>
      </c>
      <c r="Z70" s="54"/>
      <c r="AA70" s="54"/>
      <c r="AB70" s="77"/>
      <c r="AC70" s="54">
        <f t="shared" si="15"/>
        <v>1061466828</v>
      </c>
      <c r="AD70" s="54">
        <v>0</v>
      </c>
      <c r="AE70" s="54">
        <v>0</v>
      </c>
      <c r="AF70" s="54">
        <v>155359140</v>
      </c>
      <c r="AG70" s="54">
        <v>117586349</v>
      </c>
      <c r="AH70" s="54">
        <v>151345914</v>
      </c>
      <c r="AI70" s="54">
        <v>113365379</v>
      </c>
      <c r="AJ70" s="54">
        <v>185153296</v>
      </c>
      <c r="AK70" s="54">
        <v>137226532</v>
      </c>
      <c r="AL70" s="54">
        <v>146356709</v>
      </c>
      <c r="AM70" s="54"/>
      <c r="AN70" s="54"/>
      <c r="AO70" s="77"/>
      <c r="AP70" s="97">
        <f t="shared" si="16"/>
        <v>1006393319</v>
      </c>
    </row>
    <row r="71" spans="1:42" s="10" customFormat="1" ht="12.75">
      <c r="A71" s="92" t="s">
        <v>155</v>
      </c>
      <c r="B71" s="13" t="s">
        <v>163</v>
      </c>
      <c r="C71" s="54">
        <v>2454000000</v>
      </c>
      <c r="D71" s="54">
        <v>0</v>
      </c>
      <c r="E71" s="54">
        <v>972647207</v>
      </c>
      <c r="F71" s="54">
        <v>306129994</v>
      </c>
      <c r="G71" s="54">
        <v>43927231</v>
      </c>
      <c r="H71" s="54">
        <v>7704767</v>
      </c>
      <c r="I71" s="54">
        <v>32177431</v>
      </c>
      <c r="J71" s="54">
        <v>80793867</v>
      </c>
      <c r="K71" s="54">
        <v>11763251</v>
      </c>
      <c r="L71" s="54">
        <v>34794403</v>
      </c>
      <c r="M71" s="54"/>
      <c r="N71" s="54"/>
      <c r="O71" s="77"/>
      <c r="P71" s="54">
        <f t="shared" si="14"/>
        <v>1489938151</v>
      </c>
      <c r="Q71" s="54">
        <v>0</v>
      </c>
      <c r="R71" s="54">
        <v>0</v>
      </c>
      <c r="S71" s="54">
        <v>160709994</v>
      </c>
      <c r="T71" s="54">
        <v>158563717</v>
      </c>
      <c r="U71" s="54">
        <v>98585868</v>
      </c>
      <c r="V71" s="54">
        <v>153808066</v>
      </c>
      <c r="W71" s="54">
        <v>158652622</v>
      </c>
      <c r="X71" s="54">
        <v>141873110</v>
      </c>
      <c r="Y71" s="54">
        <v>117596538</v>
      </c>
      <c r="Z71" s="54"/>
      <c r="AA71" s="54"/>
      <c r="AB71" s="77"/>
      <c r="AC71" s="54">
        <f t="shared" si="15"/>
        <v>989789915</v>
      </c>
      <c r="AD71" s="54">
        <v>0</v>
      </c>
      <c r="AE71" s="54">
        <v>0</v>
      </c>
      <c r="AF71" s="54">
        <v>106362226</v>
      </c>
      <c r="AG71" s="54">
        <v>178251337</v>
      </c>
      <c r="AH71" s="54">
        <v>112556796</v>
      </c>
      <c r="AI71" s="54">
        <v>160890728</v>
      </c>
      <c r="AJ71" s="54">
        <v>135009798</v>
      </c>
      <c r="AK71" s="54">
        <v>152657575</v>
      </c>
      <c r="AL71" s="54">
        <v>118774156</v>
      </c>
      <c r="AM71" s="54"/>
      <c r="AN71" s="54"/>
      <c r="AO71" s="77"/>
      <c r="AP71" s="97">
        <f t="shared" si="16"/>
        <v>964502616</v>
      </c>
    </row>
    <row r="72" spans="1:42" s="10" customFormat="1" ht="12.75">
      <c r="A72" s="92" t="s">
        <v>174</v>
      </c>
      <c r="B72" s="13" t="s">
        <v>186</v>
      </c>
      <c r="C72" s="54">
        <v>310446976</v>
      </c>
      <c r="D72" s="54"/>
      <c r="E72" s="54"/>
      <c r="F72" s="54"/>
      <c r="G72" s="54"/>
      <c r="H72" s="54">
        <v>302576140</v>
      </c>
      <c r="I72" s="54">
        <v>7870796</v>
      </c>
      <c r="J72" s="54">
        <v>0</v>
      </c>
      <c r="K72" s="54">
        <v>0</v>
      </c>
      <c r="L72" s="54">
        <v>0</v>
      </c>
      <c r="M72" s="54"/>
      <c r="N72" s="54"/>
      <c r="O72" s="77"/>
      <c r="P72" s="54">
        <f t="shared" si="14"/>
        <v>310446936</v>
      </c>
      <c r="Q72" s="54"/>
      <c r="R72" s="54"/>
      <c r="S72" s="54"/>
      <c r="T72" s="54"/>
      <c r="U72" s="54">
        <v>302454146</v>
      </c>
      <c r="V72" s="54">
        <v>7992790</v>
      </c>
      <c r="W72" s="54">
        <v>0</v>
      </c>
      <c r="X72" s="54">
        <v>0</v>
      </c>
      <c r="Y72" s="54">
        <v>0</v>
      </c>
      <c r="Z72" s="54"/>
      <c r="AA72" s="54"/>
      <c r="AB72" s="77"/>
      <c r="AC72" s="54">
        <f t="shared" si="15"/>
        <v>310446936</v>
      </c>
      <c r="AD72" s="54"/>
      <c r="AE72" s="54"/>
      <c r="AF72" s="54"/>
      <c r="AG72" s="54"/>
      <c r="AH72" s="54">
        <v>30214045</v>
      </c>
      <c r="AI72" s="54">
        <v>280232891</v>
      </c>
      <c r="AJ72" s="54">
        <v>0</v>
      </c>
      <c r="AK72" s="54">
        <v>0</v>
      </c>
      <c r="AL72" s="54">
        <v>0</v>
      </c>
      <c r="AM72" s="54"/>
      <c r="AN72" s="54"/>
      <c r="AO72" s="77"/>
      <c r="AP72" s="97">
        <f t="shared" si="16"/>
        <v>310446936</v>
      </c>
    </row>
    <row r="73" spans="1:42" s="10" customFormat="1" ht="12.75">
      <c r="A73" s="92" t="s">
        <v>175</v>
      </c>
      <c r="B73" s="13" t="s">
        <v>184</v>
      </c>
      <c r="C73" s="54">
        <v>26906255</v>
      </c>
      <c r="D73" s="54"/>
      <c r="E73" s="54"/>
      <c r="F73" s="54"/>
      <c r="G73" s="54"/>
      <c r="H73" s="54">
        <v>6010654</v>
      </c>
      <c r="I73" s="54">
        <v>18600403</v>
      </c>
      <c r="J73" s="54">
        <v>-79452</v>
      </c>
      <c r="K73" s="54">
        <v>1836142</v>
      </c>
      <c r="L73" s="54">
        <v>0</v>
      </c>
      <c r="M73" s="54"/>
      <c r="N73" s="54"/>
      <c r="O73" s="77"/>
      <c r="P73" s="54">
        <f t="shared" si="14"/>
        <v>26367747</v>
      </c>
      <c r="Q73" s="54"/>
      <c r="R73" s="54"/>
      <c r="S73" s="54"/>
      <c r="T73" s="54"/>
      <c r="U73" s="54">
        <v>6010654</v>
      </c>
      <c r="V73" s="54">
        <v>18600333</v>
      </c>
      <c r="W73" s="54">
        <v>-1673590</v>
      </c>
      <c r="X73" s="54">
        <v>3430280</v>
      </c>
      <c r="Y73" s="54">
        <v>0</v>
      </c>
      <c r="Z73" s="54"/>
      <c r="AA73" s="54"/>
      <c r="AB73" s="77"/>
      <c r="AC73" s="54">
        <f t="shared" si="15"/>
        <v>26367677</v>
      </c>
      <c r="AD73" s="54"/>
      <c r="AE73" s="54"/>
      <c r="AF73" s="54"/>
      <c r="AG73" s="54"/>
      <c r="AH73" s="54">
        <v>1377540</v>
      </c>
      <c r="AI73" s="54">
        <v>21445093</v>
      </c>
      <c r="AJ73" s="54">
        <v>0</v>
      </c>
      <c r="AK73" s="54">
        <v>2584474</v>
      </c>
      <c r="AL73" s="54">
        <v>0</v>
      </c>
      <c r="AM73" s="54"/>
      <c r="AN73" s="54"/>
      <c r="AO73" s="77"/>
      <c r="AP73" s="97">
        <f t="shared" si="16"/>
        <v>25407107</v>
      </c>
    </row>
    <row r="74" spans="1:42" s="10" customFormat="1" ht="12.75">
      <c r="A74" s="92" t="s">
        <v>176</v>
      </c>
      <c r="B74" s="13" t="s">
        <v>183</v>
      </c>
      <c r="C74" s="54">
        <v>45839086</v>
      </c>
      <c r="D74" s="54"/>
      <c r="E74" s="54"/>
      <c r="F74" s="54"/>
      <c r="G74" s="54"/>
      <c r="H74" s="54">
        <v>15061372</v>
      </c>
      <c r="I74" s="54">
        <v>21226560</v>
      </c>
      <c r="J74" s="54">
        <v>-150076</v>
      </c>
      <c r="K74" s="54">
        <v>3892679</v>
      </c>
      <c r="L74" s="54">
        <v>0</v>
      </c>
      <c r="M74" s="54"/>
      <c r="N74" s="54"/>
      <c r="O74" s="77"/>
      <c r="P74" s="54">
        <f t="shared" si="14"/>
        <v>40030535</v>
      </c>
      <c r="Q74" s="54"/>
      <c r="R74" s="54"/>
      <c r="S74" s="54"/>
      <c r="T74" s="54"/>
      <c r="U74" s="54">
        <v>0</v>
      </c>
      <c r="V74" s="54">
        <v>36137856</v>
      </c>
      <c r="W74" s="54">
        <v>-66150</v>
      </c>
      <c r="X74" s="54">
        <v>3782269</v>
      </c>
      <c r="Y74" s="54">
        <v>176560</v>
      </c>
      <c r="Z74" s="54"/>
      <c r="AA74" s="54"/>
      <c r="AB74" s="77"/>
      <c r="AC74" s="54">
        <f t="shared" si="15"/>
        <v>40030535</v>
      </c>
      <c r="AD74" s="54"/>
      <c r="AE74" s="54"/>
      <c r="AF74" s="54"/>
      <c r="AG74" s="54"/>
      <c r="AH74" s="54">
        <v>0</v>
      </c>
      <c r="AI74" s="54">
        <v>33118992</v>
      </c>
      <c r="AJ74" s="54">
        <v>750346</v>
      </c>
      <c r="AK74" s="54">
        <v>5565687</v>
      </c>
      <c r="AL74" s="54">
        <v>595510</v>
      </c>
      <c r="AM74" s="54"/>
      <c r="AN74" s="54"/>
      <c r="AO74" s="77"/>
      <c r="AP74" s="97">
        <f t="shared" si="16"/>
        <v>40030535</v>
      </c>
    </row>
    <row r="75" spans="1:42" s="10" customFormat="1" ht="12.75">
      <c r="A75" s="92" t="s">
        <v>177</v>
      </c>
      <c r="B75" s="13" t="s">
        <v>187</v>
      </c>
      <c r="C75" s="54">
        <v>22611457</v>
      </c>
      <c r="D75" s="54"/>
      <c r="E75" s="54"/>
      <c r="F75" s="54"/>
      <c r="G75" s="54"/>
      <c r="H75" s="54">
        <v>441400</v>
      </c>
      <c r="I75" s="54">
        <v>21116703</v>
      </c>
      <c r="J75" s="54">
        <v>101522</v>
      </c>
      <c r="K75" s="54">
        <v>273668</v>
      </c>
      <c r="L75" s="54">
        <v>0</v>
      </c>
      <c r="M75" s="54"/>
      <c r="N75" s="54"/>
      <c r="O75" s="77"/>
      <c r="P75" s="54">
        <f t="shared" si="14"/>
        <v>21933293</v>
      </c>
      <c r="Q75" s="54"/>
      <c r="R75" s="54"/>
      <c r="S75" s="54"/>
      <c r="T75" s="54"/>
      <c r="U75" s="54">
        <v>0</v>
      </c>
      <c r="V75" s="54">
        <v>21447753</v>
      </c>
      <c r="W75" s="54">
        <v>211872</v>
      </c>
      <c r="X75" s="54">
        <v>273668</v>
      </c>
      <c r="Y75" s="54">
        <v>0</v>
      </c>
      <c r="Z75" s="54"/>
      <c r="AA75" s="54"/>
      <c r="AB75" s="77"/>
      <c r="AC75" s="54">
        <f t="shared" si="15"/>
        <v>21933293</v>
      </c>
      <c r="AD75" s="54"/>
      <c r="AE75" s="54"/>
      <c r="AF75" s="54"/>
      <c r="AG75" s="54"/>
      <c r="AH75" s="54">
        <v>0</v>
      </c>
      <c r="AI75" s="54">
        <v>21337403</v>
      </c>
      <c r="AJ75" s="54">
        <v>211872</v>
      </c>
      <c r="AK75" s="54">
        <v>384018</v>
      </c>
      <c r="AL75" s="54">
        <v>0</v>
      </c>
      <c r="AM75" s="54"/>
      <c r="AN75" s="54"/>
      <c r="AO75" s="77"/>
      <c r="AP75" s="97">
        <f t="shared" si="16"/>
        <v>21933293</v>
      </c>
    </row>
    <row r="76" spans="1:42" s="10" customFormat="1" ht="12.75">
      <c r="A76" s="92" t="s">
        <v>178</v>
      </c>
      <c r="B76" s="13" t="s">
        <v>188</v>
      </c>
      <c r="C76" s="54">
        <v>9622246</v>
      </c>
      <c r="D76" s="54"/>
      <c r="E76" s="54"/>
      <c r="F76" s="54"/>
      <c r="G76" s="54"/>
      <c r="H76" s="54">
        <v>119178</v>
      </c>
      <c r="I76" s="54">
        <v>7798649</v>
      </c>
      <c r="J76" s="54">
        <v>0</v>
      </c>
      <c r="K76" s="54">
        <v>1588959</v>
      </c>
      <c r="L76" s="54">
        <v>0</v>
      </c>
      <c r="M76" s="54"/>
      <c r="N76" s="54"/>
      <c r="O76" s="77"/>
      <c r="P76" s="54">
        <f t="shared" si="14"/>
        <v>9506786</v>
      </c>
      <c r="Q76" s="54"/>
      <c r="R76" s="54"/>
      <c r="S76" s="54"/>
      <c r="T76" s="54"/>
      <c r="U76" s="54">
        <v>0</v>
      </c>
      <c r="V76" s="54">
        <v>7917827</v>
      </c>
      <c r="W76" s="54">
        <v>0</v>
      </c>
      <c r="X76" s="54">
        <v>1588959</v>
      </c>
      <c r="Y76" s="54">
        <v>0</v>
      </c>
      <c r="Z76" s="54"/>
      <c r="AA76" s="54"/>
      <c r="AB76" s="77"/>
      <c r="AC76" s="54">
        <f t="shared" si="15"/>
        <v>9506786</v>
      </c>
      <c r="AD76" s="54"/>
      <c r="AE76" s="54"/>
      <c r="AF76" s="54"/>
      <c r="AG76" s="54"/>
      <c r="AH76" s="54">
        <v>0</v>
      </c>
      <c r="AI76" s="54">
        <v>7886929</v>
      </c>
      <c r="AJ76" s="54">
        <v>0</v>
      </c>
      <c r="AK76" s="54">
        <v>1619857</v>
      </c>
      <c r="AL76" s="54">
        <v>0</v>
      </c>
      <c r="AM76" s="54"/>
      <c r="AN76" s="54"/>
      <c r="AO76" s="77"/>
      <c r="AP76" s="97">
        <f t="shared" si="16"/>
        <v>9506786</v>
      </c>
    </row>
    <row r="77" spans="1:42" s="10" customFormat="1" ht="12.75">
      <c r="A77" s="92" t="s">
        <v>179</v>
      </c>
      <c r="B77" s="13" t="s">
        <v>185</v>
      </c>
      <c r="C77" s="54">
        <v>120138642</v>
      </c>
      <c r="D77" s="54"/>
      <c r="E77" s="54"/>
      <c r="F77" s="54"/>
      <c r="G77" s="54"/>
      <c r="H77" s="54">
        <v>13790782</v>
      </c>
      <c r="I77" s="54">
        <v>41190084</v>
      </c>
      <c r="J77" s="54">
        <v>40107661</v>
      </c>
      <c r="K77" s="54">
        <v>8081149</v>
      </c>
      <c r="L77" s="54">
        <v>0</v>
      </c>
      <c r="M77" s="54"/>
      <c r="N77" s="54"/>
      <c r="O77" s="77"/>
      <c r="P77" s="54">
        <f t="shared" si="14"/>
        <v>103169676</v>
      </c>
      <c r="Q77" s="54"/>
      <c r="R77" s="54"/>
      <c r="S77" s="54"/>
      <c r="T77" s="54"/>
      <c r="U77" s="54">
        <v>0</v>
      </c>
      <c r="V77" s="54">
        <v>54813134</v>
      </c>
      <c r="W77" s="54">
        <v>39580461</v>
      </c>
      <c r="X77" s="54">
        <v>8776081</v>
      </c>
      <c r="Y77" s="54">
        <v>0</v>
      </c>
      <c r="Z77" s="54"/>
      <c r="AA77" s="54"/>
      <c r="AB77" s="77"/>
      <c r="AC77" s="54">
        <f t="shared" si="15"/>
        <v>103169676</v>
      </c>
      <c r="AD77" s="54"/>
      <c r="AE77" s="54"/>
      <c r="AF77" s="54"/>
      <c r="AG77" s="54"/>
      <c r="AH77" s="54">
        <v>0</v>
      </c>
      <c r="AI77" s="54">
        <v>46238972</v>
      </c>
      <c r="AJ77" s="54">
        <v>40013833</v>
      </c>
      <c r="AK77" s="54">
        <v>15972334</v>
      </c>
      <c r="AL77" s="54">
        <v>322769</v>
      </c>
      <c r="AM77" s="54"/>
      <c r="AN77" s="54"/>
      <c r="AO77" s="77"/>
      <c r="AP77" s="97">
        <f t="shared" si="16"/>
        <v>102547908</v>
      </c>
    </row>
    <row r="78" spans="1:42" s="10" customFormat="1" ht="12.75">
      <c r="A78" s="92" t="s">
        <v>180</v>
      </c>
      <c r="B78" s="13" t="s">
        <v>189</v>
      </c>
      <c r="C78" s="54">
        <v>2498727</v>
      </c>
      <c r="D78" s="54"/>
      <c r="E78" s="54"/>
      <c r="F78" s="54"/>
      <c r="G78" s="54"/>
      <c r="H78" s="54">
        <v>0</v>
      </c>
      <c r="I78" s="54">
        <v>426155</v>
      </c>
      <c r="J78" s="54">
        <v>1150000</v>
      </c>
      <c r="K78" s="54">
        <v>0</v>
      </c>
      <c r="L78" s="54">
        <v>0</v>
      </c>
      <c r="M78" s="54"/>
      <c r="N78" s="54"/>
      <c r="O78" s="77"/>
      <c r="P78" s="54">
        <f t="shared" si="14"/>
        <v>1576155</v>
      </c>
      <c r="Q78" s="54"/>
      <c r="R78" s="54"/>
      <c r="S78" s="54"/>
      <c r="T78" s="54"/>
      <c r="U78" s="54">
        <v>0</v>
      </c>
      <c r="V78" s="54">
        <v>426155</v>
      </c>
      <c r="W78" s="54">
        <v>1150000</v>
      </c>
      <c r="X78" s="54">
        <v>0</v>
      </c>
      <c r="Y78" s="54">
        <v>0</v>
      </c>
      <c r="Z78" s="54"/>
      <c r="AA78" s="54"/>
      <c r="AB78" s="77"/>
      <c r="AC78" s="54">
        <f t="shared" si="15"/>
        <v>1576155</v>
      </c>
      <c r="AD78" s="54"/>
      <c r="AE78" s="54"/>
      <c r="AF78" s="54"/>
      <c r="AG78" s="54"/>
      <c r="AH78" s="54">
        <v>0</v>
      </c>
      <c r="AI78" s="54">
        <v>426155</v>
      </c>
      <c r="AJ78" s="54">
        <v>0</v>
      </c>
      <c r="AK78" s="54">
        <v>1150000</v>
      </c>
      <c r="AL78" s="54">
        <v>0</v>
      </c>
      <c r="AM78" s="54"/>
      <c r="AN78" s="54"/>
      <c r="AO78" s="77"/>
      <c r="AP78" s="97">
        <f t="shared" si="16"/>
        <v>1576155</v>
      </c>
    </row>
    <row r="79" spans="1:42" s="10" customFormat="1" ht="12.75">
      <c r="A79" s="92" t="s">
        <v>181</v>
      </c>
      <c r="B79" s="13" t="s">
        <v>191</v>
      </c>
      <c r="C79" s="54">
        <v>10741531</v>
      </c>
      <c r="D79" s="54"/>
      <c r="E79" s="54"/>
      <c r="F79" s="54"/>
      <c r="G79" s="54"/>
      <c r="H79" s="54">
        <v>0</v>
      </c>
      <c r="I79" s="54">
        <v>4394051</v>
      </c>
      <c r="J79" s="54">
        <v>3000000</v>
      </c>
      <c r="K79" s="54">
        <v>3347480</v>
      </c>
      <c r="L79" s="54">
        <v>0</v>
      </c>
      <c r="M79" s="54"/>
      <c r="N79" s="54"/>
      <c r="O79" s="77"/>
      <c r="P79" s="54">
        <f t="shared" si="14"/>
        <v>10741531</v>
      </c>
      <c r="Q79" s="54"/>
      <c r="R79" s="54"/>
      <c r="S79" s="54"/>
      <c r="T79" s="54"/>
      <c r="U79" s="54">
        <v>0</v>
      </c>
      <c r="V79" s="54">
        <v>4394051</v>
      </c>
      <c r="W79" s="54">
        <v>3000000</v>
      </c>
      <c r="X79" s="54">
        <v>3347480</v>
      </c>
      <c r="Y79" s="54">
        <v>0</v>
      </c>
      <c r="Z79" s="54"/>
      <c r="AA79" s="54"/>
      <c r="AB79" s="77"/>
      <c r="AC79" s="54">
        <f t="shared" si="15"/>
        <v>10741531</v>
      </c>
      <c r="AD79" s="54"/>
      <c r="AE79" s="54"/>
      <c r="AF79" s="54"/>
      <c r="AG79" s="54"/>
      <c r="AH79" s="54">
        <v>0</v>
      </c>
      <c r="AI79" s="54">
        <v>4394051</v>
      </c>
      <c r="AJ79" s="54">
        <v>0</v>
      </c>
      <c r="AK79" s="54">
        <v>6347480</v>
      </c>
      <c r="AL79" s="54">
        <v>0</v>
      </c>
      <c r="AM79" s="54"/>
      <c r="AN79" s="54"/>
      <c r="AO79" s="77"/>
      <c r="AP79" s="97">
        <f t="shared" si="16"/>
        <v>10741531</v>
      </c>
    </row>
    <row r="80" spans="1:42" s="10" customFormat="1" ht="12.75">
      <c r="A80" s="92" t="s">
        <v>182</v>
      </c>
      <c r="B80" s="13" t="s">
        <v>192</v>
      </c>
      <c r="C80" s="54">
        <v>35926607</v>
      </c>
      <c r="D80" s="54"/>
      <c r="E80" s="54"/>
      <c r="F80" s="54"/>
      <c r="G80" s="54"/>
      <c r="H80" s="54">
        <v>0</v>
      </c>
      <c r="I80" s="54">
        <v>5936784</v>
      </c>
      <c r="J80" s="54">
        <v>20499154</v>
      </c>
      <c r="K80" s="54">
        <v>7685691</v>
      </c>
      <c r="L80" s="54">
        <v>0</v>
      </c>
      <c r="M80" s="54"/>
      <c r="N80" s="54"/>
      <c r="O80" s="77"/>
      <c r="P80" s="54">
        <f t="shared" si="14"/>
        <v>34121629</v>
      </c>
      <c r="Q80" s="54"/>
      <c r="R80" s="54"/>
      <c r="S80" s="54"/>
      <c r="T80" s="54"/>
      <c r="U80" s="54">
        <v>0</v>
      </c>
      <c r="V80" s="54">
        <v>5936784</v>
      </c>
      <c r="W80" s="54">
        <v>20499154</v>
      </c>
      <c r="X80" s="54">
        <v>7685691</v>
      </c>
      <c r="Y80" s="54">
        <v>0</v>
      </c>
      <c r="Z80" s="54"/>
      <c r="AA80" s="54"/>
      <c r="AB80" s="77"/>
      <c r="AC80" s="54">
        <f t="shared" si="15"/>
        <v>34121629</v>
      </c>
      <c r="AD80" s="54"/>
      <c r="AE80" s="54"/>
      <c r="AF80" s="54"/>
      <c r="AG80" s="54"/>
      <c r="AH80" s="54">
        <v>0</v>
      </c>
      <c r="AI80" s="54">
        <v>5936784</v>
      </c>
      <c r="AJ80" s="54">
        <v>19837254</v>
      </c>
      <c r="AK80" s="54">
        <v>8347591</v>
      </c>
      <c r="AL80" s="54">
        <v>0</v>
      </c>
      <c r="AM80" s="54"/>
      <c r="AN80" s="54"/>
      <c r="AO80" s="77"/>
      <c r="AP80" s="97">
        <f t="shared" si="16"/>
        <v>34121629</v>
      </c>
    </row>
    <row r="81" spans="1:42" s="10" customFormat="1" ht="13.5" thickBot="1">
      <c r="A81" s="92" t="s">
        <v>190</v>
      </c>
      <c r="B81" s="13" t="s">
        <v>193</v>
      </c>
      <c r="C81" s="54">
        <v>64504226</v>
      </c>
      <c r="D81" s="54"/>
      <c r="E81" s="54"/>
      <c r="F81" s="54"/>
      <c r="G81" s="54"/>
      <c r="H81" s="54">
        <v>0</v>
      </c>
      <c r="I81" s="54">
        <v>25000000</v>
      </c>
      <c r="J81" s="54">
        <v>946680</v>
      </c>
      <c r="K81" s="54">
        <v>38557546</v>
      </c>
      <c r="L81" s="54">
        <v>0</v>
      </c>
      <c r="M81" s="54"/>
      <c r="N81" s="54"/>
      <c r="O81" s="77"/>
      <c r="P81" s="54">
        <f t="shared" si="14"/>
        <v>64504226</v>
      </c>
      <c r="Q81" s="54"/>
      <c r="R81" s="54"/>
      <c r="S81" s="54"/>
      <c r="T81" s="54"/>
      <c r="U81" s="54">
        <v>0</v>
      </c>
      <c r="V81" s="54">
        <v>25000000</v>
      </c>
      <c r="W81" s="54">
        <v>946680</v>
      </c>
      <c r="X81" s="54">
        <v>38557546</v>
      </c>
      <c r="Y81" s="54">
        <v>0</v>
      </c>
      <c r="Z81" s="54"/>
      <c r="AA81" s="54"/>
      <c r="AB81" s="77"/>
      <c r="AC81" s="54">
        <f t="shared" si="15"/>
        <v>64504226</v>
      </c>
      <c r="AD81" s="54"/>
      <c r="AE81" s="54"/>
      <c r="AF81" s="54"/>
      <c r="AG81" s="54"/>
      <c r="AH81" s="54">
        <v>0</v>
      </c>
      <c r="AI81" s="54">
        <v>25000000</v>
      </c>
      <c r="AJ81" s="54">
        <v>780680</v>
      </c>
      <c r="AK81" s="54">
        <v>38723546</v>
      </c>
      <c r="AL81" s="54">
        <v>0</v>
      </c>
      <c r="AM81" s="54"/>
      <c r="AN81" s="54"/>
      <c r="AO81" s="77"/>
      <c r="AP81" s="97">
        <f t="shared" si="16"/>
        <v>64504226</v>
      </c>
    </row>
    <row r="82" spans="1:42" s="11" customFormat="1" ht="13.5" thickBot="1">
      <c r="A82" s="138" t="s">
        <v>33</v>
      </c>
      <c r="B82" s="139"/>
      <c r="C82" s="52">
        <f aca="true" t="shared" si="17" ref="C82:AP82">SUM(C14+C42+C55+C59)</f>
        <v>87368434000</v>
      </c>
      <c r="D82" s="52">
        <f t="shared" si="17"/>
        <v>6084052649</v>
      </c>
      <c r="E82" s="52">
        <f t="shared" si="17"/>
        <v>15434503667.94</v>
      </c>
      <c r="F82" s="52">
        <f t="shared" si="17"/>
        <v>9636320420</v>
      </c>
      <c r="G82" s="52">
        <f t="shared" si="17"/>
        <v>4057888579.35</v>
      </c>
      <c r="H82" s="52">
        <f t="shared" si="17"/>
        <v>3391060370.8900003</v>
      </c>
      <c r="I82" s="52">
        <f t="shared" si="17"/>
        <v>5781596140.48</v>
      </c>
      <c r="J82" s="52">
        <f t="shared" si="17"/>
        <v>4618454451</v>
      </c>
      <c r="K82" s="52">
        <f t="shared" si="17"/>
        <v>2974247496.2</v>
      </c>
      <c r="L82" s="52">
        <f t="shared" si="17"/>
        <v>3702915755.41</v>
      </c>
      <c r="M82" s="52">
        <f t="shared" si="17"/>
        <v>0</v>
      </c>
      <c r="N82" s="52">
        <f t="shared" si="17"/>
        <v>0</v>
      </c>
      <c r="O82" s="52">
        <f t="shared" si="17"/>
        <v>0</v>
      </c>
      <c r="P82" s="52">
        <f t="shared" si="17"/>
        <v>55681039530.270004</v>
      </c>
      <c r="Q82" s="52">
        <f t="shared" si="17"/>
        <v>1138761815</v>
      </c>
      <c r="R82" s="52">
        <f t="shared" si="17"/>
        <v>1464023829.94</v>
      </c>
      <c r="S82" s="52">
        <f t="shared" si="17"/>
        <v>4726354602</v>
      </c>
      <c r="T82" s="52">
        <f t="shared" si="17"/>
        <v>4662057245.97</v>
      </c>
      <c r="U82" s="52">
        <f t="shared" si="17"/>
        <v>5076650192.51</v>
      </c>
      <c r="V82" s="52">
        <f t="shared" si="17"/>
        <v>5763718320.57</v>
      </c>
      <c r="W82" s="52">
        <f t="shared" si="17"/>
        <v>6491938494.83</v>
      </c>
      <c r="X82" s="52">
        <f t="shared" si="17"/>
        <v>5463805514.25</v>
      </c>
      <c r="Y82" s="52">
        <f t="shared" si="17"/>
        <v>6157646077.070001</v>
      </c>
      <c r="Z82" s="52">
        <f t="shared" si="17"/>
        <v>0</v>
      </c>
      <c r="AA82" s="52">
        <f t="shared" si="17"/>
        <v>0</v>
      </c>
      <c r="AB82" s="52">
        <f t="shared" si="17"/>
        <v>0</v>
      </c>
      <c r="AC82" s="52">
        <f t="shared" si="17"/>
        <v>40944956092.14</v>
      </c>
      <c r="AD82" s="52">
        <f t="shared" si="17"/>
        <v>834476540</v>
      </c>
      <c r="AE82" s="52">
        <f t="shared" si="17"/>
        <v>1730793981.94</v>
      </c>
      <c r="AF82" s="52">
        <f t="shared" si="17"/>
        <v>4214762923</v>
      </c>
      <c r="AG82" s="52">
        <f t="shared" si="17"/>
        <v>4594370538.97</v>
      </c>
      <c r="AH82" s="52">
        <f t="shared" si="17"/>
        <v>4862588293.51</v>
      </c>
      <c r="AI82" s="52">
        <f t="shared" si="17"/>
        <v>5977114903.57</v>
      </c>
      <c r="AJ82" s="52">
        <f t="shared" si="17"/>
        <v>6308994221.33</v>
      </c>
      <c r="AK82" s="52">
        <f t="shared" si="17"/>
        <v>5620294079.75</v>
      </c>
      <c r="AL82" s="52">
        <f t="shared" si="17"/>
        <v>5863348581.74</v>
      </c>
      <c r="AM82" s="52">
        <f t="shared" si="17"/>
        <v>0</v>
      </c>
      <c r="AN82" s="52">
        <f t="shared" si="17"/>
        <v>0</v>
      </c>
      <c r="AO82" s="52">
        <f t="shared" si="17"/>
        <v>0</v>
      </c>
      <c r="AP82" s="41">
        <f t="shared" si="17"/>
        <v>40006744063.81</v>
      </c>
    </row>
    <row r="83" spans="1:42" ht="12.75">
      <c r="A83" s="76" t="s">
        <v>148</v>
      </c>
      <c r="B83" s="87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88"/>
    </row>
    <row r="84" spans="1:42" ht="12.75">
      <c r="A84" s="79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89"/>
    </row>
    <row r="85" spans="1:42" ht="12.75">
      <c r="A85" s="79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89"/>
    </row>
    <row r="86" spans="1:42" ht="12.75">
      <c r="A86" s="122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89"/>
    </row>
    <row r="87" spans="1:42" ht="9.75" customHeight="1" thickBot="1">
      <c r="A87" s="79"/>
      <c r="B87" s="90"/>
      <c r="C87" s="2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66"/>
      <c r="AL87" s="66"/>
      <c r="AM87" s="66"/>
      <c r="AN87" s="66"/>
      <c r="AO87" s="66"/>
      <c r="AP87" s="89"/>
    </row>
    <row r="88" spans="1:42" ht="18.75" customHeight="1">
      <c r="A88" s="79"/>
      <c r="B88" s="120" t="s">
        <v>151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66"/>
      <c r="AM88" s="66"/>
      <c r="AN88" s="66"/>
      <c r="AO88" s="66"/>
      <c r="AP88" s="89"/>
    </row>
    <row r="89" spans="1:42" ht="0.75" customHeight="1" thickBot="1">
      <c r="A89" s="2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7"/>
    </row>
    <row r="90" spans="1:42" ht="0.75" customHeight="1">
      <c r="A90" s="11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0.75" customHeight="1">
      <c r="A91" s="117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40.5" customHeight="1">
      <c r="A92" s="135" t="s">
        <v>199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</row>
    <row r="93" spans="1:42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</row>
    <row r="94" spans="1:42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</row>
  </sheetData>
  <mergeCells count="9">
    <mergeCell ref="A5:AP5"/>
    <mergeCell ref="A4:AP4"/>
    <mergeCell ref="A1:AP1"/>
    <mergeCell ref="A2:AP2"/>
    <mergeCell ref="A3:AP3"/>
    <mergeCell ref="A92:AP92"/>
    <mergeCell ref="X88:AK88"/>
    <mergeCell ref="A82:B82"/>
    <mergeCell ref="X87:AJ87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="75" zoomScaleNormal="75" workbookViewId="0" topLeftCell="B1">
      <pane xSplit="14790" ySplit="7500" topLeftCell="AD41" activePane="topLeft" state="split"/>
      <selection pane="topLeft" activeCell="AD11" sqref="AD11:AE38"/>
      <selection pane="topRight" activeCell="Y6" sqref="Y1:AB16384"/>
      <selection pane="bottomLeft" activeCell="G44" sqref="G44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2" width="21.00390625" style="1" customWidth="1"/>
    <col min="13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6" customFormat="1" ht="1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5"/>
    </row>
    <row r="2" spans="1:29" s="26" customFormat="1" ht="1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8"/>
    </row>
    <row r="3" spans="1:29" s="26" customFormat="1" ht="15">
      <c r="A3" s="126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8"/>
    </row>
    <row r="4" spans="1:29" s="26" customFormat="1" ht="15">
      <c r="A4" s="126" t="s">
        <v>36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8"/>
    </row>
    <row r="5" spans="1:29" s="26" customFormat="1" ht="15">
      <c r="A5" s="126" t="s">
        <v>38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</row>
    <row r="6" spans="1:29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</row>
    <row r="7" spans="1:29" s="26" customFormat="1" ht="15">
      <c r="A7" s="154" t="s">
        <v>2</v>
      </c>
      <c r="B7" s="155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2" t="s">
        <v>4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3" t="s">
        <v>197</v>
      </c>
    </row>
    <row r="8" spans="1:29" s="26" customFormat="1" ht="15" customHeight="1" thickBot="1">
      <c r="A8" s="154" t="s">
        <v>3</v>
      </c>
      <c r="B8" s="155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2" t="s">
        <v>5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4">
        <v>2009</v>
      </c>
    </row>
    <row r="9" spans="1:29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</row>
    <row r="10" spans="1:29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s="26" customFormat="1" ht="15">
      <c r="A11" s="71" t="s">
        <v>24</v>
      </c>
      <c r="B11" s="71" t="s">
        <v>26</v>
      </c>
      <c r="C11" s="71" t="s">
        <v>27</v>
      </c>
      <c r="D11" s="71" t="s">
        <v>29</v>
      </c>
      <c r="E11" s="71" t="s">
        <v>29</v>
      </c>
      <c r="F11" s="71" t="s">
        <v>29</v>
      </c>
      <c r="G11" s="71" t="s">
        <v>29</v>
      </c>
      <c r="H11" s="71" t="s">
        <v>29</v>
      </c>
      <c r="I11" s="71" t="s">
        <v>29</v>
      </c>
      <c r="J11" s="71" t="s">
        <v>29</v>
      </c>
      <c r="K11" s="71" t="s">
        <v>29</v>
      </c>
      <c r="L11" s="71" t="s">
        <v>29</v>
      </c>
      <c r="M11" s="71" t="s">
        <v>29</v>
      </c>
      <c r="N11" s="71" t="s">
        <v>29</v>
      </c>
      <c r="O11" s="71" t="s">
        <v>29</v>
      </c>
      <c r="P11" s="71" t="s">
        <v>29</v>
      </c>
      <c r="Q11" s="71" t="s">
        <v>30</v>
      </c>
      <c r="R11" s="71" t="s">
        <v>30</v>
      </c>
      <c r="S11" s="71" t="s">
        <v>30</v>
      </c>
      <c r="T11" s="71" t="s">
        <v>30</v>
      </c>
      <c r="U11" s="71" t="s">
        <v>30</v>
      </c>
      <c r="V11" s="71" t="s">
        <v>30</v>
      </c>
      <c r="W11" s="71" t="s">
        <v>30</v>
      </c>
      <c r="X11" s="71" t="s">
        <v>30</v>
      </c>
      <c r="Y11" s="71" t="s">
        <v>30</v>
      </c>
      <c r="Z11" s="71" t="s">
        <v>30</v>
      </c>
      <c r="AA11" s="71" t="s">
        <v>30</v>
      </c>
      <c r="AB11" s="71" t="s">
        <v>30</v>
      </c>
      <c r="AC11" s="71" t="s">
        <v>30</v>
      </c>
    </row>
    <row r="12" spans="1:29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31</v>
      </c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20</v>
      </c>
      <c r="V12" s="72" t="s">
        <v>21</v>
      </c>
      <c r="W12" s="72" t="s">
        <v>22</v>
      </c>
      <c r="X12" s="72" t="s">
        <v>14</v>
      </c>
      <c r="Y12" s="72" t="s">
        <v>15</v>
      </c>
      <c r="Z12" s="72" t="s">
        <v>23</v>
      </c>
      <c r="AA12" s="72" t="s">
        <v>17</v>
      </c>
      <c r="AB12" s="72" t="s">
        <v>18</v>
      </c>
      <c r="AC12" s="72" t="s">
        <v>19</v>
      </c>
    </row>
    <row r="13" spans="1:29" s="26" customFormat="1" ht="15.75" thickBot="1">
      <c r="A13" s="73">
        <v>1</v>
      </c>
      <c r="B13" s="73">
        <v>2</v>
      </c>
      <c r="C13" s="73"/>
      <c r="D13" s="73">
        <v>5</v>
      </c>
      <c r="E13" s="73">
        <v>5</v>
      </c>
      <c r="F13" s="73">
        <v>5</v>
      </c>
      <c r="G13" s="73">
        <v>5</v>
      </c>
      <c r="H13" s="73">
        <v>5</v>
      </c>
      <c r="I13" s="73">
        <v>5</v>
      </c>
      <c r="J13" s="73">
        <v>5</v>
      </c>
      <c r="K13" s="73">
        <v>5</v>
      </c>
      <c r="L13" s="73">
        <v>5</v>
      </c>
      <c r="M13" s="73">
        <v>5</v>
      </c>
      <c r="N13" s="73">
        <v>5</v>
      </c>
      <c r="O13" s="73">
        <v>5</v>
      </c>
      <c r="P13" s="73">
        <v>6</v>
      </c>
      <c r="Q13" s="73">
        <v>7</v>
      </c>
      <c r="R13" s="73">
        <v>7</v>
      </c>
      <c r="S13" s="73">
        <v>7</v>
      </c>
      <c r="T13" s="73">
        <v>7</v>
      </c>
      <c r="U13" s="73">
        <v>7</v>
      </c>
      <c r="V13" s="73">
        <v>7</v>
      </c>
      <c r="W13" s="73">
        <v>7</v>
      </c>
      <c r="X13" s="73">
        <v>7</v>
      </c>
      <c r="Y13" s="73">
        <v>7</v>
      </c>
      <c r="Z13" s="73">
        <v>7</v>
      </c>
      <c r="AA13" s="73">
        <v>7</v>
      </c>
      <c r="AB13" s="73">
        <v>7</v>
      </c>
      <c r="AC13" s="73">
        <v>8</v>
      </c>
    </row>
    <row r="14" spans="1:29" s="14" customFormat="1" ht="13.5" thickBot="1">
      <c r="A14" s="38"/>
      <c r="B14" s="39" t="s">
        <v>45</v>
      </c>
      <c r="C14" s="40">
        <f>SUM(C17)</f>
        <v>12599298</v>
      </c>
      <c r="D14" s="40">
        <f>SUM(D17)</f>
        <v>0</v>
      </c>
      <c r="E14" s="40">
        <f>SUM(E17)</f>
        <v>10421121</v>
      </c>
      <c r="F14" s="40">
        <f>SUM(F17)</f>
        <v>2178177</v>
      </c>
      <c r="G14" s="40">
        <f aca="true" t="shared" si="0" ref="G14:AB14">SUM(G15,G17,G22)</f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>SUM(L17)</f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SUM(P17)</f>
        <v>12599298</v>
      </c>
      <c r="Q14" s="40">
        <f>SUM(Q17)</f>
        <v>0</v>
      </c>
      <c r="R14" s="40">
        <f t="shared" si="0"/>
        <v>8021121</v>
      </c>
      <c r="S14" s="40">
        <f>SUM(S17)</f>
        <v>4578177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>SUM(Y17)</f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93">
        <f>SUM(AC17)</f>
        <v>12599298</v>
      </c>
    </row>
    <row r="15" spans="1:29" s="14" customFormat="1" ht="13.5" hidden="1" thickBot="1">
      <c r="A15" s="38"/>
      <c r="B15" s="39" t="s">
        <v>42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>
        <f aca="true" t="shared" si="1" ref="P15:AC15">SUM(P16:P16)</f>
        <v>0</v>
      </c>
      <c r="Q15" s="40">
        <f t="shared" si="1"/>
        <v>0</v>
      </c>
      <c r="R15" s="40">
        <f t="shared" si="1"/>
        <v>0</v>
      </c>
      <c r="S15" s="40"/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0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93">
        <f t="shared" si="1"/>
        <v>0</v>
      </c>
    </row>
    <row r="16" spans="1:29" s="12" customFormat="1" ht="13.5" hidden="1" thickBot="1">
      <c r="A16" s="15" t="s">
        <v>140</v>
      </c>
      <c r="B16" s="45" t="s">
        <v>32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>
        <f>SUM(D16:O16)</f>
        <v>0</v>
      </c>
      <c r="Q16" s="46"/>
      <c r="R16" s="47"/>
      <c r="S16" s="46"/>
      <c r="T16" s="46"/>
      <c r="U16" s="46"/>
      <c r="V16" s="46"/>
      <c r="W16" s="46"/>
      <c r="X16" s="46"/>
      <c r="Y16" s="46"/>
      <c r="Z16" s="46"/>
      <c r="AA16" s="116"/>
      <c r="AB16" s="46"/>
      <c r="AC16" s="94">
        <f>SUM(Q16:AB16)</f>
        <v>0</v>
      </c>
    </row>
    <row r="17" spans="1:29" s="14" customFormat="1" ht="13.5" thickBot="1">
      <c r="A17" s="25"/>
      <c r="B17" s="51" t="s">
        <v>43</v>
      </c>
      <c r="C17" s="52">
        <f>SUM(C18:C21)</f>
        <v>12599298</v>
      </c>
      <c r="D17" s="52">
        <f aca="true" t="shared" si="2" ref="D17:Z17">SUM(D21:D21)</f>
        <v>0</v>
      </c>
      <c r="E17" s="52">
        <f>SUM(E18:E21)</f>
        <v>10421121</v>
      </c>
      <c r="F17" s="52">
        <f>SUM(F18:F21)</f>
        <v>2178177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>SUM(P18:P21)</f>
        <v>12599298</v>
      </c>
      <c r="Q17" s="52">
        <f t="shared" si="2"/>
        <v>0</v>
      </c>
      <c r="R17" s="52">
        <f>SUM(R18:R21)</f>
        <v>8021121</v>
      </c>
      <c r="S17" s="52">
        <f>SUM(S18:S21)</f>
        <v>4578177</v>
      </c>
      <c r="T17" s="52">
        <f t="shared" si="2"/>
        <v>0</v>
      </c>
      <c r="U17" s="52">
        <f t="shared" si="2"/>
        <v>0</v>
      </c>
      <c r="V17" s="52">
        <f t="shared" si="2"/>
        <v>0</v>
      </c>
      <c r="W17" s="52">
        <f t="shared" si="2"/>
        <v>0</v>
      </c>
      <c r="X17" s="52">
        <f t="shared" si="2"/>
        <v>0</v>
      </c>
      <c r="Y17" s="52">
        <f t="shared" si="2"/>
        <v>0</v>
      </c>
      <c r="Z17" s="52">
        <f t="shared" si="2"/>
        <v>0</v>
      </c>
      <c r="AA17" s="115">
        <v>0</v>
      </c>
      <c r="AB17" s="52">
        <f>SUM(AB21:AB21)</f>
        <v>0</v>
      </c>
      <c r="AC17" s="41">
        <f>SUM(AC18:AC21)</f>
        <v>12599298</v>
      </c>
    </row>
    <row r="18" spans="1:29" s="14" customFormat="1" ht="12.75">
      <c r="A18" s="16" t="s">
        <v>138</v>
      </c>
      <c r="B18" s="53" t="s">
        <v>164</v>
      </c>
      <c r="C18" s="102">
        <v>4000000</v>
      </c>
      <c r="D18" s="102">
        <v>0</v>
      </c>
      <c r="E18" s="102">
        <v>4000000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96"/>
      <c r="N18" s="96"/>
      <c r="O18" s="96"/>
      <c r="P18" s="47">
        <f>SUM(D18:O18)</f>
        <v>4000000</v>
      </c>
      <c r="Q18" s="102">
        <v>0</v>
      </c>
      <c r="R18" s="102">
        <v>1600000</v>
      </c>
      <c r="S18" s="102">
        <v>2400000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96"/>
      <c r="AA18" s="119"/>
      <c r="AB18" s="96"/>
      <c r="AC18" s="94">
        <f>SUM(Q18:AB18)</f>
        <v>4000000</v>
      </c>
    </row>
    <row r="19" spans="1:29" s="14" customFormat="1" ht="12.75">
      <c r="A19" s="16" t="s">
        <v>165</v>
      </c>
      <c r="B19" s="53" t="s">
        <v>166</v>
      </c>
      <c r="C19" s="102">
        <v>8053378</v>
      </c>
      <c r="D19" s="102">
        <v>0</v>
      </c>
      <c r="E19" s="102">
        <v>6092121</v>
      </c>
      <c r="F19" s="102">
        <v>1961257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96"/>
      <c r="N19" s="96"/>
      <c r="O19" s="96"/>
      <c r="P19" s="47">
        <f>SUM(D19:O19)</f>
        <v>8053378</v>
      </c>
      <c r="Q19" s="102">
        <v>0</v>
      </c>
      <c r="R19" s="102">
        <v>6092121</v>
      </c>
      <c r="S19" s="102">
        <v>1961257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96"/>
      <c r="AA19" s="119"/>
      <c r="AB19" s="96"/>
      <c r="AC19" s="94">
        <f>SUM(Q19:AB19)</f>
        <v>8053378</v>
      </c>
    </row>
    <row r="20" spans="1:29" s="14" customFormat="1" ht="13.5" thickBot="1">
      <c r="A20" s="16" t="s">
        <v>167</v>
      </c>
      <c r="B20" s="53" t="s">
        <v>149</v>
      </c>
      <c r="C20" s="102">
        <v>216920</v>
      </c>
      <c r="D20" s="102">
        <v>0</v>
      </c>
      <c r="E20" s="102">
        <v>0</v>
      </c>
      <c r="F20" s="102">
        <v>216920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96"/>
      <c r="N20" s="96"/>
      <c r="O20" s="96"/>
      <c r="P20" s="47">
        <f>SUM(D20:O20)</f>
        <v>216920</v>
      </c>
      <c r="Q20" s="102">
        <v>0</v>
      </c>
      <c r="R20" s="102">
        <v>0</v>
      </c>
      <c r="S20" s="102">
        <v>216920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96"/>
      <c r="AA20" s="119"/>
      <c r="AB20" s="96"/>
      <c r="AC20" s="94">
        <f>SUM(Q20:AB20)</f>
        <v>216920</v>
      </c>
    </row>
    <row r="21" spans="1:29" s="12" customFormat="1" ht="13.5" thickBot="1">
      <c r="A21" s="16" t="s">
        <v>168</v>
      </c>
      <c r="B21" s="53" t="s">
        <v>169</v>
      </c>
      <c r="C21" s="54">
        <v>329000</v>
      </c>
      <c r="D21" s="54">
        <v>0</v>
      </c>
      <c r="E21" s="47">
        <v>329000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/>
      <c r="N21" s="54"/>
      <c r="O21" s="54"/>
      <c r="P21" s="55">
        <f>SUM(D21:O21)</f>
        <v>329000</v>
      </c>
      <c r="Q21" s="54">
        <v>0</v>
      </c>
      <c r="R21" s="47">
        <v>329000</v>
      </c>
      <c r="S21" s="54"/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/>
      <c r="AA21" s="114"/>
      <c r="AB21" s="54"/>
      <c r="AC21" s="56">
        <f>SUM(Q21:AB21)</f>
        <v>329000</v>
      </c>
    </row>
    <row r="22" spans="1:29" s="14" customFormat="1" ht="13.5" hidden="1" thickBot="1">
      <c r="A22" s="25"/>
      <c r="B22" s="51" t="s">
        <v>44</v>
      </c>
      <c r="C22" s="52">
        <f aca="true" t="shared" si="3" ref="C22:AC22">SUM(C23:C25)</f>
        <v>0</v>
      </c>
      <c r="D22" s="52">
        <f t="shared" si="3"/>
        <v>0</v>
      </c>
      <c r="E22" s="52">
        <f t="shared" si="3"/>
        <v>0</v>
      </c>
      <c r="F22" s="52">
        <f t="shared" si="3"/>
        <v>0</v>
      </c>
      <c r="G22" s="52">
        <f t="shared" si="3"/>
        <v>0</v>
      </c>
      <c r="H22" s="52">
        <f t="shared" si="3"/>
        <v>0</v>
      </c>
      <c r="I22" s="52">
        <f t="shared" si="3"/>
        <v>0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  <c r="N22" s="52">
        <f t="shared" si="3"/>
        <v>0</v>
      </c>
      <c r="O22" s="52">
        <f t="shared" si="3"/>
        <v>0</v>
      </c>
      <c r="P22" s="52">
        <f t="shared" si="3"/>
        <v>0</v>
      </c>
      <c r="Q22" s="52">
        <f t="shared" si="3"/>
        <v>0</v>
      </c>
      <c r="R22" s="52">
        <f t="shared" si="3"/>
        <v>0</v>
      </c>
      <c r="S22" s="52">
        <f t="shared" si="3"/>
        <v>0</v>
      </c>
      <c r="T22" s="52">
        <f t="shared" si="3"/>
        <v>0</v>
      </c>
      <c r="U22" s="52">
        <f t="shared" si="3"/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2">
        <f t="shared" si="3"/>
        <v>0</v>
      </c>
      <c r="Z22" s="52">
        <f t="shared" si="3"/>
        <v>0</v>
      </c>
      <c r="AA22" s="46">
        <v>0</v>
      </c>
      <c r="AB22" s="52">
        <f t="shared" si="3"/>
        <v>0</v>
      </c>
      <c r="AC22" s="41">
        <f t="shared" si="3"/>
        <v>0</v>
      </c>
    </row>
    <row r="23" spans="1:29" s="12" customFormat="1" ht="13.5" hidden="1" thickBot="1">
      <c r="A23" s="75" t="s">
        <v>40</v>
      </c>
      <c r="B23" s="58" t="s">
        <v>46</v>
      </c>
      <c r="C23" s="59"/>
      <c r="D23" s="46"/>
      <c r="E23" s="50"/>
      <c r="F23" s="47"/>
      <c r="G23" s="59"/>
      <c r="H23" s="47"/>
      <c r="I23" s="46"/>
      <c r="J23" s="46"/>
      <c r="K23" s="46"/>
      <c r="L23" s="46"/>
      <c r="M23" s="46"/>
      <c r="N23" s="46"/>
      <c r="O23" s="46"/>
      <c r="P23" s="47">
        <f>SUM(D23:O23)</f>
        <v>0</v>
      </c>
      <c r="Q23" s="46">
        <v>0</v>
      </c>
      <c r="R23" s="47"/>
      <c r="S23" s="46"/>
      <c r="T23" s="46"/>
      <c r="U23" s="46"/>
      <c r="V23" s="46"/>
      <c r="W23" s="46"/>
      <c r="X23" s="46"/>
      <c r="Y23" s="59"/>
      <c r="Z23" s="47"/>
      <c r="AA23" s="52">
        <f>SUM(AA24:AA26)</f>
        <v>0</v>
      </c>
      <c r="AB23" s="46"/>
      <c r="AC23" s="48">
        <f>SUM(Q23:AB23)</f>
        <v>0</v>
      </c>
    </row>
    <row r="24" spans="1:29" s="12" customFormat="1" ht="13.5" hidden="1" thickBot="1">
      <c r="A24" s="15" t="s">
        <v>50</v>
      </c>
      <c r="B24" s="45" t="s">
        <v>49</v>
      </c>
      <c r="C24" s="46"/>
      <c r="D24" s="46"/>
      <c r="E24" s="50"/>
      <c r="F24" s="47"/>
      <c r="G24" s="46"/>
      <c r="H24" s="47"/>
      <c r="I24" s="46"/>
      <c r="J24" s="46"/>
      <c r="K24" s="46"/>
      <c r="L24" s="46"/>
      <c r="M24" s="46"/>
      <c r="N24" s="46"/>
      <c r="O24" s="46"/>
      <c r="P24" s="47">
        <f>SUM(D24:O24)</f>
        <v>0</v>
      </c>
      <c r="Q24" s="46">
        <v>0</v>
      </c>
      <c r="R24" s="47"/>
      <c r="S24" s="46"/>
      <c r="T24" s="46"/>
      <c r="U24" s="46"/>
      <c r="V24" s="46"/>
      <c r="W24" s="46"/>
      <c r="X24" s="46"/>
      <c r="Y24" s="59"/>
      <c r="Z24" s="47"/>
      <c r="AA24" s="46"/>
      <c r="AB24" s="46"/>
      <c r="AC24" s="48">
        <f>SUM(Q24:AB24)</f>
        <v>0</v>
      </c>
    </row>
    <row r="25" spans="1:29" s="12" customFormat="1" ht="13.5" hidden="1" thickBot="1">
      <c r="A25" s="15" t="s">
        <v>47</v>
      </c>
      <c r="B25" s="45" t="s">
        <v>48</v>
      </c>
      <c r="C25" s="55"/>
      <c r="D25" s="47"/>
      <c r="E25" s="62"/>
      <c r="F25" s="47"/>
      <c r="G25" s="49"/>
      <c r="H25" s="47"/>
      <c r="I25" s="63"/>
      <c r="J25" s="49"/>
      <c r="K25" s="49"/>
      <c r="L25" s="64"/>
      <c r="M25" s="49"/>
      <c r="N25" s="54"/>
      <c r="O25" s="46"/>
      <c r="P25" s="55">
        <f>SUM(D25:O25)</f>
        <v>0</v>
      </c>
      <c r="Q25" s="55">
        <v>0</v>
      </c>
      <c r="R25" s="62"/>
      <c r="S25" s="60"/>
      <c r="T25" s="60"/>
      <c r="U25" s="49"/>
      <c r="V25" s="63"/>
      <c r="W25" s="60"/>
      <c r="X25" s="49"/>
      <c r="Y25" s="61"/>
      <c r="Z25" s="49"/>
      <c r="AA25" s="46"/>
      <c r="AB25" s="46"/>
      <c r="AC25" s="48">
        <f>SUM(Q25:AB25)</f>
        <v>0</v>
      </c>
    </row>
    <row r="26" spans="1:29" s="14" customFormat="1" ht="18" customHeight="1" hidden="1" thickBot="1">
      <c r="A26" s="25"/>
      <c r="B26" s="51" t="s">
        <v>41</v>
      </c>
      <c r="C26" s="52">
        <f aca="true" t="shared" si="4" ref="C26:Z26">SUM(C27:C29)</f>
        <v>0</v>
      </c>
      <c r="D26" s="52">
        <f t="shared" si="4"/>
        <v>0</v>
      </c>
      <c r="E26" s="52">
        <f t="shared" si="4"/>
        <v>0</v>
      </c>
      <c r="F26" s="52">
        <f t="shared" si="4"/>
        <v>0</v>
      </c>
      <c r="G26" s="52">
        <f t="shared" si="4"/>
        <v>0</v>
      </c>
      <c r="H26" s="52">
        <f t="shared" si="4"/>
        <v>0</v>
      </c>
      <c r="I26" s="52">
        <f t="shared" si="4"/>
        <v>0</v>
      </c>
      <c r="J26" s="52">
        <f t="shared" si="4"/>
        <v>0</v>
      </c>
      <c r="K26" s="52">
        <f t="shared" si="4"/>
        <v>0</v>
      </c>
      <c r="L26" s="52">
        <f t="shared" si="4"/>
        <v>0</v>
      </c>
      <c r="M26" s="52">
        <f t="shared" si="4"/>
        <v>0</v>
      </c>
      <c r="N26" s="52">
        <f t="shared" si="4"/>
        <v>0</v>
      </c>
      <c r="O26" s="52">
        <f t="shared" si="4"/>
        <v>0</v>
      </c>
      <c r="P26" s="52">
        <f t="shared" si="4"/>
        <v>0</v>
      </c>
      <c r="Q26" s="52">
        <f t="shared" si="4"/>
        <v>0</v>
      </c>
      <c r="R26" s="52">
        <f t="shared" si="4"/>
        <v>0</v>
      </c>
      <c r="S26" s="52">
        <f t="shared" si="4"/>
        <v>0</v>
      </c>
      <c r="T26" s="52">
        <f t="shared" si="4"/>
        <v>0</v>
      </c>
      <c r="U26" s="52">
        <f t="shared" si="4"/>
        <v>0</v>
      </c>
      <c r="V26" s="52">
        <f t="shared" si="4"/>
        <v>0</v>
      </c>
      <c r="W26" s="52">
        <f t="shared" si="4"/>
        <v>0</v>
      </c>
      <c r="X26" s="52">
        <f t="shared" si="4"/>
        <v>0</v>
      </c>
      <c r="Y26" s="52">
        <f t="shared" si="4"/>
        <v>0</v>
      </c>
      <c r="Z26" s="52">
        <f t="shared" si="4"/>
        <v>0</v>
      </c>
      <c r="AA26" s="52">
        <f>SUM(AA27:AA29)</f>
        <v>0</v>
      </c>
      <c r="AB26" s="52">
        <f>SUM(AB27:AB29)</f>
        <v>0</v>
      </c>
      <c r="AC26" s="41">
        <f>SUM(AC27:AC29)</f>
        <v>0</v>
      </c>
    </row>
    <row r="27" spans="1:29" s="10" customFormat="1" ht="13.5" hidden="1" thickBot="1">
      <c r="A27" s="65" t="s">
        <v>141</v>
      </c>
      <c r="B27" s="78" t="s">
        <v>142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6"/>
      <c r="O27" s="54"/>
      <c r="P27" s="55">
        <f>SUM(D27:O27)</f>
        <v>0</v>
      </c>
      <c r="Q27" s="54"/>
      <c r="R27" s="55"/>
      <c r="S27" s="54"/>
      <c r="T27" s="54"/>
      <c r="U27" s="54"/>
      <c r="V27" s="54"/>
      <c r="W27" s="54"/>
      <c r="X27" s="54"/>
      <c r="Y27" s="54"/>
      <c r="Z27" s="54"/>
      <c r="AA27" s="114"/>
      <c r="AB27" s="54"/>
      <c r="AC27" s="48">
        <f>SUM(Q27:AB27)</f>
        <v>0</v>
      </c>
    </row>
    <row r="28" spans="1:29" s="10" customFormat="1" ht="13.5" hidden="1" thickBot="1">
      <c r="A28" s="65" t="s">
        <v>51</v>
      </c>
      <c r="B28" s="13" t="s">
        <v>143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46"/>
      <c r="O28" s="54"/>
      <c r="P28" s="55">
        <f>SUM(D28:O28)</f>
        <v>0</v>
      </c>
      <c r="Q28" s="54"/>
      <c r="R28" s="55"/>
      <c r="S28" s="54"/>
      <c r="T28" s="54"/>
      <c r="U28" s="54"/>
      <c r="V28" s="54"/>
      <c r="W28" s="54"/>
      <c r="X28" s="54"/>
      <c r="Y28" s="54"/>
      <c r="Z28" s="54"/>
      <c r="AA28" s="46"/>
      <c r="AB28" s="54"/>
      <c r="AC28" s="48">
        <f>SUM(Q28:AB28)</f>
        <v>0</v>
      </c>
    </row>
    <row r="29" spans="1:29" s="10" customFormat="1" ht="13.5" hidden="1" thickBot="1">
      <c r="A29" s="65" t="s">
        <v>52</v>
      </c>
      <c r="B29" s="13" t="s">
        <v>144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>
        <f>SUM(D29:O29)</f>
        <v>0</v>
      </c>
      <c r="Q29" s="54"/>
      <c r="R29" s="55"/>
      <c r="S29" s="54"/>
      <c r="T29" s="54"/>
      <c r="U29" s="54"/>
      <c r="V29" s="54"/>
      <c r="W29" s="54"/>
      <c r="X29" s="54"/>
      <c r="Y29" s="54"/>
      <c r="Z29" s="54"/>
      <c r="AA29" s="46"/>
      <c r="AB29" s="54"/>
      <c r="AC29" s="48">
        <f>SUM(Q29:AB29)</f>
        <v>0</v>
      </c>
    </row>
    <row r="30" spans="1:29" s="11" customFormat="1" ht="13.5" thickBot="1">
      <c r="A30" s="133" t="s">
        <v>33</v>
      </c>
      <c r="B30" s="134"/>
      <c r="C30" s="41">
        <f>SUM(C14)</f>
        <v>12599298</v>
      </c>
      <c r="D30" s="52">
        <f>SUM(D17)</f>
        <v>0</v>
      </c>
      <c r="E30" s="41">
        <f>SUM(E14)</f>
        <v>10421121</v>
      </c>
      <c r="F30" s="52">
        <f aca="true" t="shared" si="5" ref="F30:AB30">SUM(F15+F17+F22+F26)</f>
        <v>2178177</v>
      </c>
      <c r="G30" s="52">
        <f t="shared" si="5"/>
        <v>0</v>
      </c>
      <c r="H30" s="52">
        <f t="shared" si="5"/>
        <v>0</v>
      </c>
      <c r="I30" s="52">
        <f t="shared" si="5"/>
        <v>0</v>
      </c>
      <c r="J30" s="52">
        <f t="shared" si="5"/>
        <v>0</v>
      </c>
      <c r="K30" s="52">
        <f t="shared" si="5"/>
        <v>0</v>
      </c>
      <c r="L30" s="52">
        <f>SUM(L14)</f>
        <v>0</v>
      </c>
      <c r="M30" s="52">
        <f t="shared" si="5"/>
        <v>0</v>
      </c>
      <c r="N30" s="52">
        <f t="shared" si="5"/>
        <v>0</v>
      </c>
      <c r="O30" s="52">
        <f t="shared" si="5"/>
        <v>0</v>
      </c>
      <c r="P30" s="41">
        <f>SUM(P14)</f>
        <v>12599298</v>
      </c>
      <c r="Q30" s="52">
        <f t="shared" si="5"/>
        <v>0</v>
      </c>
      <c r="R30" s="41">
        <f>SUM(R14)</f>
        <v>8021121</v>
      </c>
      <c r="S30" s="52">
        <f t="shared" si="5"/>
        <v>4578177</v>
      </c>
      <c r="T30" s="52">
        <f t="shared" si="5"/>
        <v>0</v>
      </c>
      <c r="U30" s="52">
        <f t="shared" si="5"/>
        <v>0</v>
      </c>
      <c r="V30" s="52">
        <f t="shared" si="5"/>
        <v>0</v>
      </c>
      <c r="W30" s="52">
        <f t="shared" si="5"/>
        <v>0</v>
      </c>
      <c r="X30" s="52">
        <f t="shared" si="5"/>
        <v>0</v>
      </c>
      <c r="Y30" s="52">
        <f>SUM(Y14)</f>
        <v>0</v>
      </c>
      <c r="Z30" s="52">
        <f t="shared" si="5"/>
        <v>0</v>
      </c>
      <c r="AA30" s="52">
        <f t="shared" si="5"/>
        <v>0</v>
      </c>
      <c r="AB30" s="52">
        <f t="shared" si="5"/>
        <v>0</v>
      </c>
      <c r="AC30" s="41">
        <f>SUM(AC14)</f>
        <v>12599298</v>
      </c>
    </row>
    <row r="31" spans="1:29" ht="12.75">
      <c r="A31" s="76" t="s">
        <v>148</v>
      </c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9"/>
    </row>
    <row r="32" spans="1:29" ht="12.75">
      <c r="A32" s="6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</row>
    <row r="33" spans="1:29" ht="12.75">
      <c r="A33" s="6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</row>
    <row r="34" spans="1:29" ht="13.5" thickBot="1">
      <c r="A34" s="67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</row>
    <row r="35" spans="1:29" ht="12.75">
      <c r="A35" s="67"/>
      <c r="B35" s="117" t="s">
        <v>151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</row>
    <row r="36" spans="1:29" ht="15.75" thickBot="1">
      <c r="A36" s="3"/>
      <c r="B36" s="4"/>
      <c r="C36" s="2"/>
      <c r="D36" s="4"/>
      <c r="E36" s="4"/>
      <c r="F36" s="4"/>
      <c r="G36" s="4"/>
      <c r="H36" s="4"/>
      <c r="I36" s="4"/>
      <c r="J36" s="4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4"/>
      <c r="Y36" s="4"/>
      <c r="Z36" s="4"/>
      <c r="AA36" s="4"/>
      <c r="AB36" s="4"/>
      <c r="AC36" s="5"/>
    </row>
    <row r="37" spans="1:29" ht="14.25">
      <c r="A37" s="111"/>
      <c r="B37" s="112"/>
      <c r="C37" s="8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7"/>
    </row>
    <row r="38" spans="1:29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5" customHeight="1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</row>
    <row r="40" spans="1:29" ht="15" customHeight="1" thickBot="1">
      <c r="A40" s="151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</row>
    <row r="41" spans="1:29" ht="0.75" customHeight="1" thickBot="1">
      <c r="A41" s="10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0.75" customHeight="1" thickBot="1">
      <c r="A42" s="109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10"/>
    </row>
    <row r="43" spans="1:29" ht="0.75" customHeight="1" thickBot="1">
      <c r="A43" s="4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</row>
    <row r="44" spans="1:2" ht="12.75">
      <c r="A44" s="4"/>
      <c r="B44" s="4"/>
    </row>
  </sheetData>
  <mergeCells count="11">
    <mergeCell ref="K36:W36"/>
    <mergeCell ref="D37:AC37"/>
    <mergeCell ref="A39:AC40"/>
    <mergeCell ref="A5:AC5"/>
    <mergeCell ref="A7:B7"/>
    <mergeCell ref="A8:B8"/>
    <mergeCell ref="A30:B30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Myriam Soler Ramirez</cp:lastModifiedBy>
  <cp:lastPrinted>2009-10-09T17:52:38Z</cp:lastPrinted>
  <dcterms:created xsi:type="dcterms:W3CDTF">1999-04-05T19:37:02Z</dcterms:created>
  <dcterms:modified xsi:type="dcterms:W3CDTF">2009-10-19T16:52:06Z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