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1"/>
  </bookViews>
  <sheets>
    <sheet name="Ingresos Fond. " sheetId="1" r:id="rId1"/>
    <sheet name="Gastos Fond " sheetId="2" r:id="rId2"/>
    <sheet name="CXFONDANE" sheetId="3" r:id="rId3"/>
    <sheet name="RESERVA FONDANE" sheetId="4" r:id="rId4"/>
    <sheet name="Gastos Fond APN" sheetId="5" r:id="rId5"/>
    <sheet name="Hoja2" sheetId="6" r:id="rId6"/>
    <sheet name="Hoja3" sheetId="7" r:id="rId7"/>
  </sheets>
  <definedNames>
    <definedName name="_xlnm.Print_Area" localSheetId="1">'Gastos Fond '!$A$1:$AP$52</definedName>
    <definedName name="_xlnm.Print_Area" localSheetId="4">'Gastos Fond APN'!$A$1:$AP$32</definedName>
    <definedName name="_xlnm.Print_Area" localSheetId="0">'Ingresos Fond. '!$A$1:$CI$37</definedName>
    <definedName name="_xlnm.Print_Area" localSheetId="3">'RESERVA FONDANE'!$A$1:$AC$49</definedName>
  </definedNames>
  <calcPr fullCalcOnLoad="1"/>
</workbook>
</file>

<file path=xl/sharedStrings.xml><?xml version="1.0" encoding="utf-8"?>
<sst xmlns="http://schemas.openxmlformats.org/spreadsheetml/2006/main" count="756" uniqueCount="226">
  <si>
    <t>MINISTERIO DE HACIENDA Y CREDITO PUBLICO</t>
  </si>
  <si>
    <t>DIRECCION GENERAL DEL PRESUPUESTO NACIONAL</t>
  </si>
  <si>
    <t>INFORME MENSUAL DE EJECUCION DEL PRESUPUESTO DE GASTOS</t>
  </si>
  <si>
    <t>APROPIACIONES DE LA VIGENCIA</t>
  </si>
  <si>
    <t>FONDO ROTATORIO DEL DANE - FONDANE</t>
  </si>
  <si>
    <t xml:space="preserve">SECCION </t>
  </si>
  <si>
    <t>04|02</t>
  </si>
  <si>
    <t>MES</t>
  </si>
  <si>
    <t>A  NOVIEMBRE</t>
  </si>
  <si>
    <t>UNIDAD EJECUTORA</t>
  </si>
  <si>
    <t xml:space="preserve">    '00</t>
  </si>
  <si>
    <t>VIGENCIA FISCAL</t>
  </si>
  <si>
    <t>CODIFICACION</t>
  </si>
  <si>
    <t>DESCRIPCION</t>
  </si>
  <si>
    <t xml:space="preserve">APROPIACION </t>
  </si>
  <si>
    <t>COMPROMISOS</t>
  </si>
  <si>
    <t>OBLIGACIONES</t>
  </si>
  <si>
    <t>PAGOS</t>
  </si>
  <si>
    <t>PRESUPUESTAL</t>
  </si>
  <si>
    <t>VIGENTE</t>
  </si>
  <si>
    <t>MES 1</t>
  </si>
  <si>
    <t>MES 2</t>
  </si>
  <si>
    <t>MES 3</t>
  </si>
  <si>
    <t xml:space="preserve">MES 4 </t>
  </si>
  <si>
    <t xml:space="preserve">MES 5 </t>
  </si>
  <si>
    <t xml:space="preserve">MES 6 </t>
  </si>
  <si>
    <t>MES  7</t>
  </si>
  <si>
    <t>MES 8</t>
  </si>
  <si>
    <t>MES 9</t>
  </si>
  <si>
    <t>MES  10</t>
  </si>
  <si>
    <t>MES 11</t>
  </si>
  <si>
    <t>MES 12</t>
  </si>
  <si>
    <t>ACUMULADOS</t>
  </si>
  <si>
    <t>MES 4</t>
  </si>
  <si>
    <t>MES 5</t>
  </si>
  <si>
    <t>MES 6</t>
  </si>
  <si>
    <t>MES 7</t>
  </si>
  <si>
    <t>MES 10</t>
  </si>
  <si>
    <t>ACUMULADAS</t>
  </si>
  <si>
    <t>GASTOS DE FUNCIONAMIENTO R. P.</t>
  </si>
  <si>
    <t>GASTOS DE PERSONAL</t>
  </si>
  <si>
    <t>A|1|0|2|14|20</t>
  </si>
  <si>
    <t>SERVICIOS PERSONALES INDIRECTOS</t>
  </si>
  <si>
    <t>GASTOS GENERALES</t>
  </si>
  <si>
    <t>A|2|0|4|0|21</t>
  </si>
  <si>
    <t>ADQUISICIONES DE BIENES Y SERVICIOS</t>
  </si>
  <si>
    <t>A|2|0|4|1|21</t>
  </si>
  <si>
    <t>COMPRA DE EQUIPO</t>
  </si>
  <si>
    <t>A|2|0|4|2|21</t>
  </si>
  <si>
    <t>ENSERES Y EQUIPOS DE OFICINA</t>
  </si>
  <si>
    <t>A|2|0|4|4|21</t>
  </si>
  <si>
    <t>MATERIALES Y SUMINISTROS</t>
  </si>
  <si>
    <t>A|2|0|4|5|21</t>
  </si>
  <si>
    <t>MANTENIMIENTO</t>
  </si>
  <si>
    <t>A|2|0|4|6|21</t>
  </si>
  <si>
    <t>COMUNICACIONES Y TRANSPORTE</t>
  </si>
  <si>
    <t>A|2|0|4|7|21</t>
  </si>
  <si>
    <t>IMPRESOS Y  PUBLICACIONES</t>
  </si>
  <si>
    <t>A|2|0|4|8|21</t>
  </si>
  <si>
    <t>SERVICIOS PUBLICOS</t>
  </si>
  <si>
    <t>A|2|0|4|9|21</t>
  </si>
  <si>
    <t>SEGUROS</t>
  </si>
  <si>
    <t>A|2|0|4|10|21</t>
  </si>
  <si>
    <t>ARRENDAMIENTOS</t>
  </si>
  <si>
    <t>A|2|0|4|11|21</t>
  </si>
  <si>
    <t>VIATICOS Y GASTOS DE VIAJE</t>
  </si>
  <si>
    <t>A|2|0|4|21|11</t>
  </si>
  <si>
    <t>OTROS SERVICIOS PARA CAPACITACION BIENESTAR SOCIAL</t>
  </si>
  <si>
    <t>A|2|0|4|22|21</t>
  </si>
  <si>
    <t xml:space="preserve">COMISIONES BANCARIAS </t>
  </si>
  <si>
    <t>A|2|0|4|41|21</t>
  </si>
  <si>
    <t>OTROS GASTOS POR ADQUISICION DE SERVICIOS</t>
  </si>
  <si>
    <t>A|2|0|4|0|20</t>
  </si>
  <si>
    <t>A|2|0|4|8|20</t>
  </si>
  <si>
    <t>A|2|0|3|0|20</t>
  </si>
  <si>
    <t>IMPUESTOS Y MULTAS</t>
  </si>
  <si>
    <t>A|2|0|3|50|20</t>
  </si>
  <si>
    <t>IMPUESTOS Y CONTRIBUCIONES</t>
  </si>
  <si>
    <t>TRANSFERENCIAS CORRIENTES</t>
  </si>
  <si>
    <t>A|3|2|1|1|20</t>
  </si>
  <si>
    <t>CUOTA DE AUDITAJE - CONTRALORIA - RP</t>
  </si>
  <si>
    <t>A|3|6|1|2|21</t>
  </si>
  <si>
    <t>CONCILIACIONES</t>
  </si>
  <si>
    <t>A|3|6|1|1|20</t>
  </si>
  <si>
    <t xml:space="preserve">SENTENCIAS Y CONCILIACIONES </t>
  </si>
  <si>
    <t>GASTOS DE INVERSION R. P.</t>
  </si>
  <si>
    <t>C|310|1000|1|20</t>
  </si>
  <si>
    <t>ACT. ESTUD. Y ENCUEST. PROPOSITOS MULTIPLES</t>
  </si>
  <si>
    <t>C|112|1000|4|21</t>
  </si>
  <si>
    <t>ADQUISICION MEJORAMIENTO, DOTACION,CONSTRUCCION Y/O MTO DE LA ESTRUCTURA FISICA DEL DANE CTAL Y DE SUS SEDES Y SUBSEDES A NIVEL TERRITORIAL NACINAL</t>
  </si>
  <si>
    <t>TOTAL ACUMULADO</t>
  </si>
  <si>
    <t>Elaboró : F.T.R</t>
  </si>
  <si>
    <t xml:space="preserve">                       </t>
  </si>
  <si>
    <t xml:space="preserve">                          </t>
  </si>
  <si>
    <t>COORDINADOR DE PRESUPUESTO</t>
  </si>
  <si>
    <t>RESERVAS</t>
  </si>
  <si>
    <t>CXP</t>
  </si>
  <si>
    <t>INFORME MENSUAL DE EJECUCION DEL PRESUPUESTO DE INGRESOS</t>
  </si>
  <si>
    <t xml:space="preserve"> </t>
  </si>
  <si>
    <t>NUMERAL</t>
  </si>
  <si>
    <t>BIENES Y SERVICIOS                 1|3|1|2|1</t>
  </si>
  <si>
    <t>OTROS INGRESOS                     1|3|1|2|8</t>
  </si>
  <si>
    <t>RECURSOS DE CAPITAL            1|3|2|0|0</t>
  </si>
  <si>
    <t>TOTAL</t>
  </si>
  <si>
    <t>Elaboró :F.T.R</t>
  </si>
  <si>
    <t xml:space="preserve">AFORO </t>
  </si>
  <si>
    <t xml:space="preserve">COORDINADOR PRESUPUESTO </t>
  </si>
  <si>
    <t xml:space="preserve">DERECHOS CAUSADOS </t>
  </si>
  <si>
    <t>VIGENCIA ANTERIOR</t>
  </si>
  <si>
    <t xml:space="preserve">CONVENIO </t>
  </si>
  <si>
    <t xml:space="preserve">VENTA </t>
  </si>
  <si>
    <t>PUBLICACIONES</t>
  </si>
  <si>
    <t xml:space="preserve">DERECHOS </t>
  </si>
  <si>
    <t>CAUSADOS</t>
  </si>
  <si>
    <t>MS 2</t>
  </si>
  <si>
    <t xml:space="preserve">MES </t>
  </si>
  <si>
    <t>0402</t>
  </si>
  <si>
    <t>00</t>
  </si>
  <si>
    <t>RECAUDO EFECTIVO</t>
  </si>
  <si>
    <t>VIGENCIA ANT. CONVENIOS</t>
  </si>
  <si>
    <t>MES  1</t>
  </si>
  <si>
    <t>VIGENCIA ANT. PUBLICACI</t>
  </si>
  <si>
    <t>MES  2</t>
  </si>
  <si>
    <t>VIGENCIA ANT. PUBLICACIONES</t>
  </si>
  <si>
    <t xml:space="preserve">ACUMULADO VIGENCIA </t>
  </si>
  <si>
    <t>ANTERIOR</t>
  </si>
  <si>
    <t xml:space="preserve">RECAUDO </t>
  </si>
  <si>
    <t>EFECTIVO</t>
  </si>
  <si>
    <t xml:space="preserve"> DE BIENES Y SERVICIOS </t>
  </si>
  <si>
    <t xml:space="preserve">CONVENIOS </t>
  </si>
  <si>
    <t>MES  3</t>
  </si>
  <si>
    <t>MES  4</t>
  </si>
  <si>
    <t>EFECTIVO CONVENIOS</t>
  </si>
  <si>
    <t>EFECTIVO PUBLICACIONES</t>
  </si>
  <si>
    <t>MES  5</t>
  </si>
  <si>
    <t>MES  6</t>
  </si>
  <si>
    <t>MES  8</t>
  </si>
  <si>
    <t>MES  9</t>
  </si>
  <si>
    <t>MES  11</t>
  </si>
  <si>
    <t>MES  12</t>
  </si>
  <si>
    <t>MES NOVIEMBRE</t>
  </si>
  <si>
    <t>VIGENCIA FISCAL 2012</t>
  </si>
  <si>
    <t>RECAUDO</t>
  </si>
  <si>
    <t>ACUMULADO</t>
  </si>
  <si>
    <t xml:space="preserve">RECAUDO EN </t>
  </si>
  <si>
    <t>PAPELES</t>
  </si>
  <si>
    <t>MES 06</t>
  </si>
  <si>
    <t>JULIO</t>
  </si>
  <si>
    <t xml:space="preserve">PAPELES </t>
  </si>
  <si>
    <t xml:space="preserve">PENDIENTE </t>
  </si>
  <si>
    <t>DE</t>
  </si>
  <si>
    <t>COBRO</t>
  </si>
  <si>
    <t>CUENTAS POR PAGAR</t>
  </si>
  <si>
    <t>A NOVIEMBRE</t>
  </si>
  <si>
    <t>CONSTITUIDAS</t>
  </si>
  <si>
    <t>DEFINITIVAS</t>
  </si>
  <si>
    <t xml:space="preserve">IMPUESTOS Y MULTAS </t>
  </si>
  <si>
    <t>A|2|0|3|50|90i20</t>
  </si>
  <si>
    <t>Otros impuestos</t>
  </si>
  <si>
    <t>A|2|0|4|1|20</t>
  </si>
  <si>
    <t>A|2|0|4|1|9l20</t>
  </si>
  <si>
    <t xml:space="preserve">EQUIPO DE CAFETERIA </t>
  </si>
  <si>
    <t>A|2|0|4|1|26l20</t>
  </si>
  <si>
    <t xml:space="preserve">EQUIPO DE COMUNICACIÓN </t>
  </si>
  <si>
    <t>A|2|0|4|2|1l20</t>
  </si>
  <si>
    <t xml:space="preserve">EQUIPOS Y MAQUINAS PARA OFICINA </t>
  </si>
  <si>
    <t>A|2|0|4|4|20</t>
  </si>
  <si>
    <t>A|2|0|4|4|1|20</t>
  </si>
  <si>
    <t xml:space="preserve">COMBUSTIBLES Y LUBRICANTES </t>
  </si>
  <si>
    <t>A|2|0|4|4|6|20</t>
  </si>
  <si>
    <t>LLANTAS Y ACCESORIOS</t>
  </si>
  <si>
    <t>A|2|0|4|4|17|20</t>
  </si>
  <si>
    <t>PRODUCTOS DE ASEO Y LIMPIEZA</t>
  </si>
  <si>
    <t>A|2|0|4|4|18|20</t>
  </si>
  <si>
    <t xml:space="preserve">PRODUCTOS DE CAFETERIA Y RESTAURANTE </t>
  </si>
  <si>
    <t>A|2|0|4|4|20|20</t>
  </si>
  <si>
    <t>REPUESTOS</t>
  </si>
  <si>
    <t>A|2|0|4|4|23|20</t>
  </si>
  <si>
    <t xml:space="preserve">OTROS MATERIALES Y SUMINISTROS </t>
  </si>
  <si>
    <t>A|2|0|4|5|20</t>
  </si>
  <si>
    <t>A|2|0|4|5|1|20</t>
  </si>
  <si>
    <t>MANTENIMIENTO DE BIENES INMUEBLES</t>
  </si>
  <si>
    <t>A|2|0|4|5|2|20</t>
  </si>
  <si>
    <t>MANTENIMIENTO DE BIENES MUEBLES EQUIPOS Y ENSERES</t>
  </si>
  <si>
    <t>A|2|0|4|5|5|20</t>
  </si>
  <si>
    <t xml:space="preserve">MANTENIMIENTO EQUIPO COMUNICACIONES Y COMPUTACION </t>
  </si>
  <si>
    <t>A|2|0|4|5|6|20</t>
  </si>
  <si>
    <t>MANTENIMIENTO EQUIPO NAVEGACION Y TRANSPORTE</t>
  </si>
  <si>
    <t>A|2|0|4|5|10|20</t>
  </si>
  <si>
    <t xml:space="preserve">SERVICIO DE SEGURIDAD Y VIGILANCIA </t>
  </si>
  <si>
    <t>A|2|0|4|6||20</t>
  </si>
  <si>
    <t xml:space="preserve">COMUNICACIONES Y TRANSPORTE </t>
  </si>
  <si>
    <t>A|2|0|4|6|7|20</t>
  </si>
  <si>
    <t xml:space="preserve">TRANSPORTE </t>
  </si>
  <si>
    <t xml:space="preserve">SERVICIOS PUBLICOS </t>
  </si>
  <si>
    <t>A|2|0|4|8|1l20</t>
  </si>
  <si>
    <t xml:space="preserve">ACUEDUCTO ALCANTARILLADO Y ASEO </t>
  </si>
  <si>
    <t>A|2|0|4|8|2l20</t>
  </si>
  <si>
    <t xml:space="preserve">ENERGIA </t>
  </si>
  <si>
    <t>A|2|0|4|8|5l20</t>
  </si>
  <si>
    <t xml:space="preserve">TELEFONIA MOVIL CELULAR </t>
  </si>
  <si>
    <t xml:space="preserve">COORDINADOR DE PRESUPUESTO </t>
  </si>
  <si>
    <t>RESERVAS PRESUPUESTALES</t>
  </si>
  <si>
    <t>MES: NOVIEMBRE</t>
  </si>
  <si>
    <t>VIGENCIA FISCAL   2012</t>
  </si>
  <si>
    <t>MES 09</t>
  </si>
  <si>
    <t>A|2|0|4|7||20</t>
  </si>
  <si>
    <t xml:space="preserve">IMPRESOS Y PUBLICACIONES </t>
  </si>
  <si>
    <t>A|2|0|4|7|5|20</t>
  </si>
  <si>
    <t xml:space="preserve">SUSCRIPCIONES </t>
  </si>
  <si>
    <t>A|2|0|4|7|6|20</t>
  </si>
  <si>
    <t xml:space="preserve">OTROS GTOS POR IMPRESOS Y PUBLICACIONES </t>
  </si>
  <si>
    <t>A|2|0|4|8|1|20</t>
  </si>
  <si>
    <t>ACUEDUCTO ALCANTARILLADO Y ASEO</t>
  </si>
  <si>
    <t>A|2|0|4|8|2|20</t>
  </si>
  <si>
    <t>ENERGIA</t>
  </si>
  <si>
    <t>A|2|0|4|8|5|20</t>
  </si>
  <si>
    <t>VIATICOS Y GSTOS DE VIAJE</t>
  </si>
  <si>
    <t>A|2|0|4|11|2|21</t>
  </si>
  <si>
    <t>VIATICOS Y GASTOS DE VIAJE AL INTERIOR</t>
  </si>
  <si>
    <t>COORDINADOR PRESUPUESTO</t>
  </si>
  <si>
    <t>GASTOS DE FUNCIONAMIENTO APN</t>
  </si>
  <si>
    <t>A|3|2|1|1|11</t>
  </si>
  <si>
    <t xml:space="preserve">CUOTA DE AUDITAJE - CONTRALORIA </t>
  </si>
  <si>
    <t>C|410|1000|12|20</t>
  </si>
  <si>
    <t xml:space="preserve">LEVANTAMIENTO DEL CENSO GENERAL NACIONAL 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</si>
</sst>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.00_ ;[Red]\-#,##0.00\ "/>
    <numFmt numFmtId="165" formatCode="_(&quot;$&quot;* #,##0.00_);_(&quot;$&quot;* \(#,##0.00\);_(&quot;$&quot;* &quot;-&quot;??_);_(@_)"/>
    <numFmt numFmtId="166" formatCode="[$$-240A]\ 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dashed"/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medium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medium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dashed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51">
    <xf numFmtId="0" fontId="0" fillId="0" borderId="0" xfId="0" applyFont="1" applyAlignment="1">
      <alignment/>
    </xf>
    <xf numFmtId="0" fontId="6" fillId="0" borderId="0" xfId="53" applyFont="1">
      <alignment/>
      <protection/>
    </xf>
    <xf numFmtId="0" fontId="6" fillId="0" borderId="0" xfId="53" applyFont="1" applyFill="1">
      <alignment/>
      <protection/>
    </xf>
    <xf numFmtId="0" fontId="5" fillId="0" borderId="0" xfId="53" applyFont="1">
      <alignment/>
      <protection/>
    </xf>
    <xf numFmtId="4" fontId="6" fillId="0" borderId="0" xfId="53" applyNumberFormat="1" applyFont="1">
      <alignment/>
      <protection/>
    </xf>
    <xf numFmtId="0" fontId="5" fillId="33" borderId="10" xfId="53" applyFont="1" applyFill="1" applyBorder="1">
      <alignment/>
      <protection/>
    </xf>
    <xf numFmtId="0" fontId="5" fillId="33" borderId="0" xfId="53" applyFont="1" applyFill="1" applyBorder="1">
      <alignment/>
      <protection/>
    </xf>
    <xf numFmtId="4" fontId="5" fillId="33" borderId="0" xfId="53" applyNumberFormat="1" applyFont="1" applyFill="1" applyBorder="1">
      <alignment/>
      <protection/>
    </xf>
    <xf numFmtId="4" fontId="6" fillId="33" borderId="0" xfId="53" applyNumberFormat="1" applyFont="1" applyFill="1" applyBorder="1" applyAlignment="1" applyProtection="1">
      <alignment horizontal="right"/>
      <protection locked="0"/>
    </xf>
    <xf numFmtId="0" fontId="5" fillId="33" borderId="11" xfId="53" applyFont="1" applyFill="1" applyBorder="1">
      <alignment/>
      <protection/>
    </xf>
    <xf numFmtId="4" fontId="6" fillId="0" borderId="0" xfId="53" applyNumberFormat="1" applyFont="1" applyBorder="1">
      <alignment/>
      <protection/>
    </xf>
    <xf numFmtId="0" fontId="3" fillId="33" borderId="0" xfId="53" applyFont="1" applyFill="1" applyBorder="1" applyAlignment="1">
      <alignment horizontal="left"/>
      <protection/>
    </xf>
    <xf numFmtId="0" fontId="3" fillId="33" borderId="0" xfId="53" applyFont="1" applyFill="1" applyBorder="1" applyAlignment="1" quotePrefix="1">
      <alignment horizontal="left"/>
      <protection/>
    </xf>
    <xf numFmtId="0" fontId="3" fillId="33" borderId="0" xfId="53" applyFont="1" applyFill="1" applyBorder="1">
      <alignment/>
      <protection/>
    </xf>
    <xf numFmtId="0" fontId="6" fillId="33" borderId="0" xfId="53" applyFont="1" applyFill="1" applyBorder="1">
      <alignment/>
      <protection/>
    </xf>
    <xf numFmtId="0" fontId="3" fillId="33" borderId="11" xfId="53" applyFont="1" applyFill="1" applyBorder="1" applyAlignment="1" applyProtection="1">
      <alignment horizontal="left"/>
      <protection locked="0"/>
    </xf>
    <xf numFmtId="0" fontId="6" fillId="0" borderId="0" xfId="53" applyFont="1" applyBorder="1">
      <alignment/>
      <protection/>
    </xf>
    <xf numFmtId="0" fontId="7" fillId="33" borderId="0" xfId="53" applyFont="1" applyFill="1" applyBorder="1">
      <alignment/>
      <protection/>
    </xf>
    <xf numFmtId="0" fontId="3" fillId="33" borderId="11" xfId="53" applyFont="1" applyFill="1" applyBorder="1" applyAlignment="1">
      <alignment horizontal="left"/>
      <protection/>
    </xf>
    <xf numFmtId="4" fontId="6" fillId="0" borderId="0" xfId="53" applyNumberFormat="1" applyFont="1" applyFill="1" applyBorder="1" applyAlignment="1" applyProtection="1">
      <alignment horizontal="right"/>
      <protection/>
    </xf>
    <xf numFmtId="0" fontId="5" fillId="33" borderId="12" xfId="53" applyFont="1" applyFill="1" applyBorder="1">
      <alignment/>
      <protection/>
    </xf>
    <xf numFmtId="4" fontId="5" fillId="33" borderId="13" xfId="53" applyNumberFormat="1" applyFont="1" applyFill="1" applyBorder="1">
      <alignment/>
      <protection/>
    </xf>
    <xf numFmtId="0" fontId="5" fillId="33" borderId="13" xfId="53" applyFont="1" applyFill="1" applyBorder="1">
      <alignment/>
      <protection/>
    </xf>
    <xf numFmtId="0" fontId="5" fillId="33" borderId="14" xfId="53" applyFont="1" applyFill="1" applyBorder="1">
      <alignment/>
      <protection/>
    </xf>
    <xf numFmtId="4" fontId="6" fillId="0" borderId="0" xfId="53" applyNumberFormat="1" applyFont="1" applyFill="1">
      <alignment/>
      <protection/>
    </xf>
    <xf numFmtId="0" fontId="8" fillId="33" borderId="15" xfId="53" applyFont="1" applyFill="1" applyBorder="1" applyAlignment="1">
      <alignment horizontal="center"/>
      <protection/>
    </xf>
    <xf numFmtId="0" fontId="9" fillId="33" borderId="15" xfId="53" applyFont="1" applyFill="1" applyBorder="1" applyAlignment="1">
      <alignment horizontal="center"/>
      <protection/>
    </xf>
    <xf numFmtId="0" fontId="10" fillId="33" borderId="16" xfId="53" applyFont="1" applyFill="1" applyBorder="1" applyAlignment="1">
      <alignment horizontal="center"/>
      <protection/>
    </xf>
    <xf numFmtId="0" fontId="10" fillId="33" borderId="17" xfId="53" applyFont="1" applyFill="1" applyBorder="1" applyAlignment="1">
      <alignment horizontal="center"/>
      <protection/>
    </xf>
    <xf numFmtId="4" fontId="5" fillId="0" borderId="0" xfId="53" applyNumberFormat="1" applyFont="1" applyProtection="1">
      <alignment/>
      <protection/>
    </xf>
    <xf numFmtId="0" fontId="8" fillId="33" borderId="18" xfId="53" applyFont="1" applyFill="1" applyBorder="1" applyAlignment="1">
      <alignment horizontal="center"/>
      <protection/>
    </xf>
    <xf numFmtId="0" fontId="8" fillId="33" borderId="19" xfId="53" applyFont="1" applyFill="1" applyBorder="1" applyAlignment="1">
      <alignment horizontal="center"/>
      <protection/>
    </xf>
    <xf numFmtId="0" fontId="8" fillId="33" borderId="20" xfId="53" applyFont="1" applyFill="1" applyBorder="1" applyAlignment="1">
      <alignment horizontal="center"/>
      <protection/>
    </xf>
    <xf numFmtId="0" fontId="10" fillId="0" borderId="21" xfId="53" applyFont="1" applyBorder="1" applyAlignment="1">
      <alignment horizontal="center"/>
      <protection/>
    </xf>
    <xf numFmtId="0" fontId="3" fillId="0" borderId="22" xfId="53" applyFont="1" applyBorder="1" applyAlignment="1">
      <alignment horizontal="center"/>
      <protection/>
    </xf>
    <xf numFmtId="4" fontId="3" fillId="0" borderId="22" xfId="53" applyNumberFormat="1" applyFont="1" applyBorder="1" applyAlignment="1">
      <alignment horizontal="right"/>
      <protection/>
    </xf>
    <xf numFmtId="4" fontId="3" fillId="34" borderId="22" xfId="53" applyNumberFormat="1" applyFont="1" applyFill="1" applyBorder="1" applyAlignment="1">
      <alignment horizontal="right"/>
      <protection/>
    </xf>
    <xf numFmtId="0" fontId="9" fillId="0" borderId="0" xfId="53" applyFont="1">
      <alignment/>
      <protection/>
    </xf>
    <xf numFmtId="0" fontId="10" fillId="0" borderId="23" xfId="53" applyFont="1" applyBorder="1" applyAlignment="1">
      <alignment horizontal="center"/>
      <protection/>
    </xf>
    <xf numFmtId="0" fontId="3" fillId="0" borderId="19" xfId="53" applyFont="1" applyBorder="1" applyAlignment="1">
      <alignment horizontal="center"/>
      <protection/>
    </xf>
    <xf numFmtId="4" fontId="3" fillId="0" borderId="19" xfId="53" applyNumberFormat="1" applyFont="1" applyBorder="1" applyAlignment="1">
      <alignment horizontal="right"/>
      <protection/>
    </xf>
    <xf numFmtId="4" fontId="3" fillId="34" borderId="19" xfId="53" applyNumberFormat="1" applyFont="1" applyFill="1" applyBorder="1" applyAlignment="1">
      <alignment horizontal="right"/>
      <protection/>
    </xf>
    <xf numFmtId="4" fontId="3" fillId="0" borderId="20" xfId="53" applyNumberFormat="1" applyFont="1" applyBorder="1" applyAlignment="1">
      <alignment horizontal="right"/>
      <protection/>
    </xf>
    <xf numFmtId="4" fontId="5" fillId="0" borderId="24" xfId="53" applyNumberFormat="1" applyFont="1" applyBorder="1" applyAlignment="1" applyProtection="1">
      <alignment horizontal="center"/>
      <protection locked="0"/>
    </xf>
    <xf numFmtId="4" fontId="11" fillId="0" borderId="25" xfId="53" applyNumberFormat="1" applyFont="1" applyBorder="1" applyAlignment="1" applyProtection="1">
      <alignment horizontal="left"/>
      <protection locked="0"/>
    </xf>
    <xf numFmtId="4" fontId="6" fillId="0" borderId="26" xfId="53" applyNumberFormat="1" applyFont="1" applyBorder="1" applyAlignment="1" applyProtection="1">
      <alignment horizontal="right"/>
      <protection locked="0"/>
    </xf>
    <xf numFmtId="4" fontId="6" fillId="34" borderId="26" xfId="53" applyNumberFormat="1" applyFont="1" applyFill="1" applyBorder="1" applyAlignment="1" applyProtection="1">
      <alignment horizontal="right"/>
      <protection locked="0"/>
    </xf>
    <xf numFmtId="4" fontId="6" fillId="34" borderId="27" xfId="53" applyNumberFormat="1" applyFont="1" applyFill="1" applyBorder="1" applyAlignment="1" applyProtection="1">
      <alignment horizontal="right"/>
      <protection/>
    </xf>
    <xf numFmtId="4" fontId="6" fillId="0" borderId="26" xfId="53" applyNumberFormat="1" applyFont="1" applyFill="1" applyBorder="1" applyAlignment="1" applyProtection="1">
      <alignment horizontal="right"/>
      <protection/>
    </xf>
    <xf numFmtId="4" fontId="6" fillId="0" borderId="28" xfId="53" applyNumberFormat="1" applyFont="1" applyFill="1" applyBorder="1" applyAlignment="1" applyProtection="1">
      <alignment horizontal="right"/>
      <protection/>
    </xf>
    <xf numFmtId="4" fontId="5" fillId="0" borderId="0" xfId="53" applyNumberFormat="1" applyFont="1">
      <alignment/>
      <protection/>
    </xf>
    <xf numFmtId="4" fontId="3" fillId="0" borderId="19" xfId="53" applyNumberFormat="1" applyFont="1" applyBorder="1" applyAlignment="1" applyProtection="1">
      <alignment horizontal="right"/>
      <protection locked="0"/>
    </xf>
    <xf numFmtId="4" fontId="3" fillId="34" borderId="19" xfId="53" applyNumberFormat="1" applyFont="1" applyFill="1" applyBorder="1" applyAlignment="1" applyProtection="1">
      <alignment horizontal="right"/>
      <protection locked="0"/>
    </xf>
    <xf numFmtId="4" fontId="11" fillId="0" borderId="27" xfId="53" applyNumberFormat="1" applyFont="1" applyBorder="1" applyAlignment="1" applyProtection="1">
      <alignment horizontal="left"/>
      <protection locked="0"/>
    </xf>
    <xf numFmtId="4" fontId="3" fillId="0" borderId="27" xfId="53" applyNumberFormat="1" applyFont="1" applyBorder="1" applyAlignment="1" applyProtection="1">
      <alignment horizontal="right"/>
      <protection locked="0"/>
    </xf>
    <xf numFmtId="4" fontId="3" fillId="34" borderId="27" xfId="53" applyNumberFormat="1" applyFont="1" applyFill="1" applyBorder="1" applyAlignment="1" applyProtection="1">
      <alignment horizontal="right"/>
      <protection locked="0"/>
    </xf>
    <xf numFmtId="4" fontId="6" fillId="0" borderId="27" xfId="53" applyNumberFormat="1" applyFont="1" applyFill="1" applyBorder="1" applyAlignment="1" applyProtection="1">
      <alignment horizontal="right"/>
      <protection locked="0"/>
    </xf>
    <xf numFmtId="4" fontId="6" fillId="0" borderId="27" xfId="53" applyNumberFormat="1" applyFont="1" applyBorder="1" applyAlignment="1" applyProtection="1">
      <alignment horizontal="right"/>
      <protection locked="0"/>
    </xf>
    <xf numFmtId="40" fontId="6" fillId="0" borderId="27" xfId="53" applyNumberFormat="1" applyFont="1" applyBorder="1" applyAlignment="1" applyProtection="1">
      <alignment horizontal="right"/>
      <protection locked="0"/>
    </xf>
    <xf numFmtId="4" fontId="6" fillId="34" borderId="27" xfId="53" applyNumberFormat="1" applyFont="1" applyFill="1" applyBorder="1" applyAlignment="1" applyProtection="1">
      <alignment horizontal="right"/>
      <protection locked="0"/>
    </xf>
    <xf numFmtId="4" fontId="8" fillId="0" borderId="27" xfId="53" applyNumberFormat="1" applyFont="1" applyBorder="1" applyAlignment="1" applyProtection="1">
      <alignment horizontal="left"/>
      <protection locked="0"/>
    </xf>
    <xf numFmtId="4" fontId="8" fillId="0" borderId="29" xfId="53" applyNumberFormat="1" applyFont="1" applyBorder="1" applyAlignment="1" applyProtection="1">
      <alignment horizontal="left"/>
      <protection locked="0"/>
    </xf>
    <xf numFmtId="4" fontId="3" fillId="0" borderId="29" xfId="53" applyNumberFormat="1" applyFont="1" applyBorder="1" applyAlignment="1" applyProtection="1">
      <alignment horizontal="right"/>
      <protection locked="0"/>
    </xf>
    <xf numFmtId="164" fontId="3" fillId="0" borderId="29" xfId="53" applyNumberFormat="1" applyFont="1" applyBorder="1" applyAlignment="1" applyProtection="1">
      <alignment horizontal="right"/>
      <protection locked="0"/>
    </xf>
    <xf numFmtId="4" fontId="3" fillId="34" borderId="29" xfId="53" applyNumberFormat="1" applyFont="1" applyFill="1" applyBorder="1" applyAlignment="1" applyProtection="1">
      <alignment horizontal="right"/>
      <protection locked="0"/>
    </xf>
    <xf numFmtId="4" fontId="3" fillId="0" borderId="30" xfId="53" applyNumberFormat="1" applyFont="1" applyBorder="1" applyAlignment="1" applyProtection="1">
      <alignment horizontal="right"/>
      <protection locked="0"/>
    </xf>
    <xf numFmtId="4" fontId="11" fillId="0" borderId="26" xfId="53" applyNumberFormat="1" applyFont="1" applyBorder="1" applyAlignment="1" applyProtection="1">
      <alignment horizontal="left"/>
      <protection locked="0"/>
    </xf>
    <xf numFmtId="4" fontId="6" fillId="0" borderId="29" xfId="53" applyNumberFormat="1" applyFont="1" applyBorder="1" applyAlignment="1" applyProtection="1">
      <alignment horizontal="right"/>
      <protection locked="0"/>
    </xf>
    <xf numFmtId="40" fontId="6" fillId="0" borderId="26" xfId="53" applyNumberFormat="1" applyFont="1" applyBorder="1" applyAlignment="1" applyProtection="1">
      <alignment horizontal="right"/>
      <protection locked="0"/>
    </xf>
    <xf numFmtId="4" fontId="6" fillId="0" borderId="26" xfId="53" applyNumberFormat="1" applyFont="1" applyFill="1" applyBorder="1" applyAlignment="1" applyProtection="1">
      <alignment horizontal="right"/>
      <protection locked="0"/>
    </xf>
    <xf numFmtId="40" fontId="6" fillId="0" borderId="29" xfId="53" applyNumberFormat="1" applyFont="1" applyBorder="1" applyAlignment="1" applyProtection="1">
      <alignment horizontal="right"/>
      <protection locked="0"/>
    </xf>
    <xf numFmtId="0" fontId="10" fillId="0" borderId="18" xfId="53" applyFont="1" applyBorder="1" applyAlignment="1">
      <alignment horizontal="center"/>
      <protection/>
    </xf>
    <xf numFmtId="0" fontId="9" fillId="0" borderId="13" xfId="53" applyFont="1" applyBorder="1">
      <alignment/>
      <protection/>
    </xf>
    <xf numFmtId="4" fontId="5" fillId="0" borderId="31" xfId="53" applyNumberFormat="1" applyFont="1" applyBorder="1" applyAlignment="1" applyProtection="1">
      <alignment horizontal="center"/>
      <protection locked="0"/>
    </xf>
    <xf numFmtId="4" fontId="11" fillId="0" borderId="29" xfId="53" applyNumberFormat="1" applyFont="1" applyBorder="1" applyAlignment="1" applyProtection="1">
      <alignment horizontal="left"/>
      <protection locked="0"/>
    </xf>
    <xf numFmtId="4" fontId="6" fillId="34" borderId="29" xfId="53" applyNumberFormat="1" applyFont="1" applyFill="1" applyBorder="1" applyAlignment="1" applyProtection="1">
      <alignment horizontal="right"/>
      <protection locked="0"/>
    </xf>
    <xf numFmtId="4" fontId="6" fillId="34" borderId="29" xfId="53" applyNumberFormat="1" applyFont="1" applyFill="1" applyBorder="1" applyAlignment="1" applyProtection="1">
      <alignment horizontal="right"/>
      <protection/>
    </xf>
    <xf numFmtId="4" fontId="6" fillId="0" borderId="29" xfId="53" applyNumberFormat="1" applyFont="1" applyFill="1" applyBorder="1" applyAlignment="1" applyProtection="1">
      <alignment horizontal="right"/>
      <protection/>
    </xf>
    <xf numFmtId="4" fontId="6" fillId="0" borderId="30" xfId="53" applyNumberFormat="1" applyFont="1" applyFill="1" applyBorder="1" applyAlignment="1" applyProtection="1">
      <alignment horizontal="right"/>
      <protection/>
    </xf>
    <xf numFmtId="0" fontId="9" fillId="0" borderId="18" xfId="53" applyFont="1" applyBorder="1" applyAlignment="1">
      <alignment horizontal="center"/>
      <protection/>
    </xf>
    <xf numFmtId="4" fontId="5" fillId="0" borderId="32" xfId="53" applyNumberFormat="1" applyFont="1" applyBorder="1" applyAlignment="1" applyProtection="1">
      <alignment horizontal="center"/>
      <protection locked="0"/>
    </xf>
    <xf numFmtId="4" fontId="6" fillId="0" borderId="27" xfId="53" applyNumberFormat="1" applyFont="1" applyFill="1" applyBorder="1" applyAlignment="1" applyProtection="1">
      <alignment horizontal="right"/>
      <protection/>
    </xf>
    <xf numFmtId="164" fontId="6" fillId="0" borderId="27" xfId="53" applyNumberFormat="1" applyFont="1" applyBorder="1" applyAlignment="1" applyProtection="1">
      <alignment horizontal="right"/>
      <protection locked="0"/>
    </xf>
    <xf numFmtId="4" fontId="6" fillId="35" borderId="27" xfId="53" applyNumberFormat="1" applyFont="1" applyFill="1" applyBorder="1" applyAlignment="1" applyProtection="1">
      <alignment horizontal="right"/>
      <protection locked="0"/>
    </xf>
    <xf numFmtId="4" fontId="11" fillId="0" borderId="27" xfId="53" applyNumberFormat="1" applyFont="1" applyBorder="1" applyAlignment="1" applyProtection="1">
      <alignment horizontal="left" wrapText="1"/>
      <protection locked="0"/>
    </xf>
    <xf numFmtId="4" fontId="6" fillId="0" borderId="33" xfId="53" applyNumberFormat="1" applyFont="1" applyFill="1" applyBorder="1" applyAlignment="1" applyProtection="1">
      <alignment horizontal="right"/>
      <protection/>
    </xf>
    <xf numFmtId="4" fontId="3" fillId="0" borderId="19" xfId="53" applyNumberFormat="1" applyFont="1" applyBorder="1" applyAlignment="1" applyProtection="1">
      <alignment horizontal="right"/>
      <protection/>
    </xf>
    <xf numFmtId="40" fontId="3" fillId="0" borderId="19" xfId="53" applyNumberFormat="1" applyFont="1" applyBorder="1" applyAlignment="1">
      <alignment horizontal="right"/>
      <protection/>
    </xf>
    <xf numFmtId="0" fontId="10" fillId="0" borderId="10" xfId="53" applyFont="1" applyBorder="1" applyAlignment="1">
      <alignment horizontal="left"/>
      <protection/>
    </xf>
    <xf numFmtId="0" fontId="5" fillId="0" borderId="34" xfId="53" applyFont="1" applyBorder="1">
      <alignment/>
      <protection/>
    </xf>
    <xf numFmtId="4" fontId="5" fillId="0" borderId="34" xfId="53" applyNumberFormat="1" applyFont="1" applyBorder="1">
      <alignment/>
      <protection/>
    </xf>
    <xf numFmtId="0" fontId="5" fillId="0" borderId="35" xfId="53" applyFont="1" applyBorder="1">
      <alignment/>
      <protection/>
    </xf>
    <xf numFmtId="0" fontId="5" fillId="0" borderId="0" xfId="53" applyAlignment="1">
      <alignment vertical="center"/>
      <protection/>
    </xf>
    <xf numFmtId="0" fontId="5" fillId="0" borderId="11" xfId="53" applyBorder="1" applyAlignment="1">
      <alignment vertical="center"/>
      <protection/>
    </xf>
    <xf numFmtId="0" fontId="5" fillId="0" borderId="10" xfId="53" applyFont="1" applyBorder="1" applyAlignment="1">
      <alignment vertical="center"/>
      <protection/>
    </xf>
    <xf numFmtId="4" fontId="5" fillId="0" borderId="0" xfId="53" applyNumberFormat="1" applyAlignment="1">
      <alignment vertical="center"/>
      <protection/>
    </xf>
    <xf numFmtId="0" fontId="11" fillId="0" borderId="0" xfId="53" applyFont="1" applyBorder="1" applyAlignment="1">
      <alignment wrapText="1"/>
      <protection/>
    </xf>
    <xf numFmtId="0" fontId="11" fillId="0" borderId="0" xfId="53" applyFont="1" applyAlignment="1">
      <alignment wrapText="1"/>
      <protection/>
    </xf>
    <xf numFmtId="4" fontId="5" fillId="0" borderId="11" xfId="53" applyNumberFormat="1" applyBorder="1" applyAlignment="1">
      <alignment vertical="center"/>
      <protection/>
    </xf>
    <xf numFmtId="0" fontId="5" fillId="0" borderId="10" xfId="53" applyFont="1" applyBorder="1">
      <alignment/>
      <protection/>
    </xf>
    <xf numFmtId="0" fontId="8" fillId="0" borderId="0" xfId="53" applyFont="1" applyBorder="1" applyAlignment="1">
      <alignment horizontal="left"/>
      <protection/>
    </xf>
    <xf numFmtId="0" fontId="8" fillId="0" borderId="0" xfId="53" applyFont="1" applyBorder="1" applyAlignment="1">
      <alignment horizontal="center"/>
      <protection/>
    </xf>
    <xf numFmtId="0" fontId="5" fillId="0" borderId="0" xfId="53" applyFont="1" applyBorder="1">
      <alignment/>
      <protection/>
    </xf>
    <xf numFmtId="0" fontId="5" fillId="0" borderId="11" xfId="53" applyFont="1" applyBorder="1">
      <alignment/>
      <protection/>
    </xf>
    <xf numFmtId="0" fontId="9" fillId="0" borderId="0" xfId="53" applyFont="1" applyBorder="1" applyAlignment="1">
      <alignment horizontal="center"/>
      <protection/>
    </xf>
    <xf numFmtId="4" fontId="5" fillId="0" borderId="0" xfId="53" applyNumberFormat="1" applyFont="1" applyBorder="1">
      <alignment/>
      <protection/>
    </xf>
    <xf numFmtId="4" fontId="9" fillId="0" borderId="0" xfId="53" applyNumberFormat="1" applyFont="1" applyBorder="1" applyAlignment="1">
      <alignment horizontal="center"/>
      <protection/>
    </xf>
    <xf numFmtId="0" fontId="5" fillId="0" borderId="12" xfId="53" applyFont="1" applyBorder="1">
      <alignment/>
      <protection/>
    </xf>
    <xf numFmtId="0" fontId="5" fillId="0" borderId="13" xfId="53" applyFont="1" applyBorder="1">
      <alignment/>
      <protection/>
    </xf>
    <xf numFmtId="0" fontId="5" fillId="0" borderId="14" xfId="53" applyFont="1" applyBorder="1">
      <alignment/>
      <protection/>
    </xf>
    <xf numFmtId="4" fontId="6" fillId="0" borderId="0" xfId="53" applyNumberFormat="1" applyFont="1" applyBorder="1" applyAlignment="1" applyProtection="1">
      <alignment horizontal="right"/>
      <protection locked="0"/>
    </xf>
    <xf numFmtId="4" fontId="11" fillId="0" borderId="0" xfId="53" applyNumberFormat="1" applyFont="1" applyBorder="1" applyAlignment="1" applyProtection="1">
      <alignment horizontal="left"/>
      <protection locked="0"/>
    </xf>
    <xf numFmtId="4" fontId="3" fillId="0" borderId="0" xfId="53" applyNumberFormat="1" applyFont="1" applyBorder="1" applyAlignment="1" applyProtection="1">
      <alignment horizontal="right"/>
      <protection locked="0"/>
    </xf>
    <xf numFmtId="4" fontId="6" fillId="0" borderId="0" xfId="53" applyNumberFormat="1" applyFont="1" applyFill="1" applyBorder="1" applyAlignment="1" applyProtection="1">
      <alignment horizontal="right"/>
      <protection locked="0"/>
    </xf>
    <xf numFmtId="0" fontId="5" fillId="35" borderId="0" xfId="53" applyFont="1" applyFill="1">
      <alignment/>
      <protection/>
    </xf>
    <xf numFmtId="4" fontId="5" fillId="35" borderId="0" xfId="53" applyNumberFormat="1" applyFont="1" applyFill="1">
      <alignment/>
      <protection/>
    </xf>
    <xf numFmtId="4" fontId="8" fillId="0" borderId="0" xfId="53" applyNumberFormat="1" applyFont="1" applyBorder="1" applyAlignment="1" applyProtection="1">
      <alignment horizontal="left"/>
      <protection locked="0"/>
    </xf>
    <xf numFmtId="4" fontId="5" fillId="0" borderId="0" xfId="48" applyNumberFormat="1" applyFont="1" applyAlignment="1">
      <alignment/>
    </xf>
    <xf numFmtId="4" fontId="5" fillId="0" borderId="0" xfId="48" applyNumberFormat="1" applyFont="1" applyBorder="1" applyAlignment="1">
      <alignment/>
    </xf>
    <xf numFmtId="43" fontId="5" fillId="0" borderId="0" xfId="48" applyFont="1" applyBorder="1" applyAlignment="1">
      <alignment/>
    </xf>
    <xf numFmtId="43" fontId="5" fillId="0" borderId="0" xfId="48" applyFont="1" applyAlignment="1">
      <alignment/>
    </xf>
    <xf numFmtId="0" fontId="3" fillId="0" borderId="0" xfId="53" applyFont="1" applyBorder="1" applyAlignment="1">
      <alignment horizontal="center"/>
      <protection/>
    </xf>
    <xf numFmtId="4" fontId="3" fillId="0" borderId="0" xfId="53" applyNumberFormat="1" applyFont="1" applyBorder="1" applyAlignment="1">
      <alignment horizontal="right"/>
      <protection/>
    </xf>
    <xf numFmtId="43" fontId="9" fillId="0" borderId="0" xfId="48" applyFont="1" applyBorder="1" applyAlignment="1">
      <alignment/>
    </xf>
    <xf numFmtId="0" fontId="9" fillId="33" borderId="0" xfId="53" applyFont="1" applyFill="1" applyBorder="1" applyAlignment="1">
      <alignment horizontal="left"/>
      <protection/>
    </xf>
    <xf numFmtId="0" fontId="9" fillId="33" borderId="0" xfId="53" applyFont="1" applyFill="1" applyBorder="1" applyAlignment="1" quotePrefix="1">
      <alignment horizontal="right"/>
      <protection/>
    </xf>
    <xf numFmtId="0" fontId="9" fillId="33" borderId="0" xfId="53" applyFont="1" applyFill="1" applyBorder="1">
      <alignment/>
      <protection/>
    </xf>
    <xf numFmtId="0" fontId="9" fillId="33" borderId="0" xfId="53" applyFont="1" applyFill="1" applyBorder="1" applyAlignment="1" applyProtection="1">
      <alignment horizontal="left"/>
      <protection locked="0"/>
    </xf>
    <xf numFmtId="0" fontId="9" fillId="33" borderId="0" xfId="53" applyFont="1" applyFill="1" applyBorder="1" applyAlignment="1">
      <alignment horizontal="right"/>
      <protection/>
    </xf>
    <xf numFmtId="0" fontId="5" fillId="33" borderId="0" xfId="53" applyFont="1" applyFill="1" applyBorder="1" applyAlignment="1">
      <alignment horizontal="right"/>
      <protection/>
    </xf>
    <xf numFmtId="0" fontId="10" fillId="33" borderId="15" xfId="53" applyFont="1" applyFill="1" applyBorder="1" applyAlignment="1">
      <alignment horizontal="center"/>
      <protection/>
    </xf>
    <xf numFmtId="0" fontId="12" fillId="33" borderId="15" xfId="53" applyFont="1" applyFill="1" applyBorder="1" applyAlignment="1">
      <alignment horizontal="center"/>
      <protection/>
    </xf>
    <xf numFmtId="0" fontId="13" fillId="33" borderId="15" xfId="53" applyFont="1" applyFill="1" applyBorder="1" applyAlignment="1">
      <alignment horizontal="center"/>
      <protection/>
    </xf>
    <xf numFmtId="0" fontId="9" fillId="33" borderId="16" xfId="53" applyFont="1" applyFill="1" applyBorder="1" applyAlignment="1">
      <alignment horizontal="center"/>
      <protection/>
    </xf>
    <xf numFmtId="0" fontId="12" fillId="33" borderId="16" xfId="53" applyFont="1" applyFill="1" applyBorder="1" applyAlignment="1">
      <alignment horizontal="center"/>
      <protection/>
    </xf>
    <xf numFmtId="0" fontId="13" fillId="33" borderId="16" xfId="53" applyFont="1" applyFill="1" applyBorder="1" applyAlignment="1">
      <alignment horizontal="center"/>
      <protection/>
    </xf>
    <xf numFmtId="165" fontId="12" fillId="33" borderId="16" xfId="51" applyFont="1" applyFill="1" applyBorder="1" applyAlignment="1">
      <alignment horizontal="center"/>
    </xf>
    <xf numFmtId="0" fontId="8" fillId="33" borderId="17" xfId="53" applyFont="1" applyFill="1" applyBorder="1" applyAlignment="1">
      <alignment horizontal="center"/>
      <protection/>
    </xf>
    <xf numFmtId="0" fontId="12" fillId="33" borderId="17" xfId="53" applyFont="1" applyFill="1" applyBorder="1" applyAlignment="1">
      <alignment horizontal="center"/>
      <protection/>
    </xf>
    <xf numFmtId="0" fontId="10" fillId="33" borderId="36" xfId="53" applyFont="1" applyFill="1" applyBorder="1" applyAlignment="1">
      <alignment horizontal="center"/>
      <protection/>
    </xf>
    <xf numFmtId="0" fontId="10" fillId="33" borderId="36" xfId="53" applyFont="1" applyFill="1" applyBorder="1" applyAlignment="1" applyProtection="1">
      <alignment horizontal="center"/>
      <protection locked="0"/>
    </xf>
    <xf numFmtId="0" fontId="9" fillId="0" borderId="37" xfId="53" applyNumberFormat="1" applyFont="1" applyBorder="1" applyAlignment="1" applyProtection="1">
      <alignment horizontal="center"/>
      <protection locked="0"/>
    </xf>
    <xf numFmtId="4" fontId="5" fillId="0" borderId="29" xfId="53" applyNumberFormat="1" applyFont="1" applyBorder="1" applyProtection="1">
      <alignment/>
      <protection locked="0"/>
    </xf>
    <xf numFmtId="4" fontId="5" fillId="0" borderId="38" xfId="53" applyNumberFormat="1" applyFont="1" applyBorder="1" applyProtection="1">
      <alignment/>
      <protection locked="0"/>
    </xf>
    <xf numFmtId="4" fontId="5" fillId="34" borderId="38" xfId="53" applyNumberFormat="1" applyFont="1" applyFill="1" applyBorder="1" applyProtection="1">
      <alignment/>
      <protection locked="0"/>
    </xf>
    <xf numFmtId="4" fontId="5" fillId="34" borderId="29" xfId="53" applyNumberFormat="1" applyFont="1" applyFill="1" applyBorder="1" applyProtection="1">
      <alignment/>
      <protection locked="0"/>
    </xf>
    <xf numFmtId="4" fontId="5" fillId="34" borderId="29" xfId="53" applyNumberFormat="1" applyFont="1" applyFill="1" applyBorder="1" applyProtection="1">
      <alignment/>
      <protection/>
    </xf>
    <xf numFmtId="4" fontId="5" fillId="34" borderId="27" xfId="53" applyNumberFormat="1" applyFont="1" applyFill="1" applyBorder="1" applyProtection="1">
      <alignment/>
      <protection/>
    </xf>
    <xf numFmtId="4" fontId="5" fillId="34" borderId="38" xfId="53" applyNumberFormat="1" applyFont="1" applyFill="1" applyBorder="1" applyProtection="1">
      <alignment/>
      <protection/>
    </xf>
    <xf numFmtId="4" fontId="5" fillId="0" borderId="38" xfId="53" applyNumberFormat="1" applyFont="1" applyFill="1" applyBorder="1" applyProtection="1">
      <alignment/>
      <protection/>
    </xf>
    <xf numFmtId="4" fontId="5" fillId="0" borderId="38" xfId="53" applyNumberFormat="1" applyFont="1" applyFill="1" applyBorder="1" applyProtection="1">
      <alignment/>
      <protection locked="0"/>
    </xf>
    <xf numFmtId="4" fontId="5" fillId="0" borderId="38" xfId="53" applyNumberFormat="1" applyFont="1" applyFill="1" applyBorder="1">
      <alignment/>
      <protection/>
    </xf>
    <xf numFmtId="4" fontId="5" fillId="0" borderId="27" xfId="53" applyNumberFormat="1" applyFont="1" applyFill="1" applyBorder="1" applyProtection="1">
      <alignment/>
      <protection locked="0"/>
    </xf>
    <xf numFmtId="4" fontId="5" fillId="0" borderId="29" xfId="53" applyNumberFormat="1" applyFont="1" applyFill="1" applyBorder="1" applyProtection="1">
      <alignment/>
      <protection locked="0"/>
    </xf>
    <xf numFmtId="4" fontId="5" fillId="0" borderId="30" xfId="53" applyNumberFormat="1" applyFont="1" applyFill="1" applyBorder="1">
      <alignment/>
      <protection/>
    </xf>
    <xf numFmtId="0" fontId="9" fillId="0" borderId="24" xfId="53" applyNumberFormat="1" applyFont="1" applyBorder="1" applyAlignment="1" applyProtection="1">
      <alignment horizontal="center"/>
      <protection locked="0"/>
    </xf>
    <xf numFmtId="4" fontId="5" fillId="0" borderId="29" xfId="53" applyNumberFormat="1" applyFont="1" applyFill="1" applyBorder="1" applyProtection="1">
      <alignment/>
      <protection/>
    </xf>
    <xf numFmtId="4" fontId="5" fillId="0" borderId="29" xfId="53" applyNumberFormat="1" applyFont="1" applyFill="1" applyBorder="1">
      <alignment/>
      <protection/>
    </xf>
    <xf numFmtId="40" fontId="5" fillId="0" borderId="29" xfId="53" applyNumberFormat="1" applyFont="1" applyBorder="1" applyProtection="1">
      <alignment/>
      <protection locked="0"/>
    </xf>
    <xf numFmtId="0" fontId="9" fillId="0" borderId="24" xfId="53" applyNumberFormat="1" applyFont="1" applyBorder="1" applyAlignment="1" applyProtection="1">
      <alignment horizontal="left"/>
      <protection locked="0"/>
    </xf>
    <xf numFmtId="4" fontId="5" fillId="0" borderId="25" xfId="53" applyNumberFormat="1" applyFont="1" applyFill="1" applyBorder="1" applyProtection="1">
      <alignment/>
      <protection locked="0"/>
    </xf>
    <xf numFmtId="0" fontId="5" fillId="0" borderId="24" xfId="53" applyNumberFormat="1" applyFont="1" applyBorder="1" applyAlignment="1" applyProtection="1">
      <alignment horizontal="center"/>
      <protection locked="0"/>
    </xf>
    <xf numFmtId="0" fontId="9" fillId="0" borderId="39" xfId="53" applyNumberFormat="1" applyFont="1" applyBorder="1" applyAlignment="1" applyProtection="1">
      <alignment horizontal="center"/>
      <protection locked="0"/>
    </xf>
    <xf numFmtId="4" fontId="9" fillId="0" borderId="25" xfId="53" applyNumberFormat="1" applyFont="1" applyBorder="1" applyProtection="1">
      <alignment/>
      <protection locked="0"/>
    </xf>
    <xf numFmtId="4" fontId="9" fillId="0" borderId="40" xfId="53" applyNumberFormat="1" applyFont="1" applyBorder="1" applyProtection="1">
      <alignment/>
      <protection locked="0"/>
    </xf>
    <xf numFmtId="0" fontId="8" fillId="0" borderId="41" xfId="53" applyFont="1" applyBorder="1" applyAlignment="1">
      <alignment horizontal="left"/>
      <protection/>
    </xf>
    <xf numFmtId="0" fontId="11" fillId="0" borderId="10" xfId="53" applyFont="1" applyBorder="1">
      <alignment/>
      <protection/>
    </xf>
    <xf numFmtId="4" fontId="5" fillId="0" borderId="0" xfId="53" applyNumberFormat="1" applyFont="1" applyFill="1" applyBorder="1" applyProtection="1">
      <alignment/>
      <protection/>
    </xf>
    <xf numFmtId="0" fontId="9" fillId="0" borderId="10" xfId="53" applyFont="1" applyBorder="1">
      <alignment/>
      <protection/>
    </xf>
    <xf numFmtId="0" fontId="8" fillId="0" borderId="13" xfId="53" applyFont="1" applyBorder="1" applyAlignment="1">
      <alignment horizontal="center"/>
      <protection/>
    </xf>
    <xf numFmtId="0" fontId="9" fillId="0" borderId="34" xfId="53" applyFont="1" applyBorder="1" applyAlignment="1">
      <alignment horizontal="center"/>
      <protection/>
    </xf>
    <xf numFmtId="0" fontId="9" fillId="0" borderId="0" xfId="53" applyFont="1" applyBorder="1">
      <alignment/>
      <protection/>
    </xf>
    <xf numFmtId="0" fontId="8" fillId="0" borderId="10" xfId="53" applyFont="1" applyBorder="1" applyAlignment="1">
      <alignment horizontal="center"/>
      <protection/>
    </xf>
    <xf numFmtId="4" fontId="5" fillId="0" borderId="0" xfId="53" applyNumberFormat="1" applyFont="1" applyFill="1">
      <alignment/>
      <protection/>
    </xf>
    <xf numFmtId="43" fontId="6" fillId="0" borderId="0" xfId="48" applyFont="1" applyFill="1" applyAlignment="1">
      <alignment/>
    </xf>
    <xf numFmtId="43" fontId="9" fillId="0" borderId="0" xfId="48" applyFont="1" applyAlignment="1">
      <alignment/>
    </xf>
    <xf numFmtId="43" fontId="3" fillId="0" borderId="0" xfId="48" applyFont="1" applyFill="1" applyAlignment="1">
      <alignment/>
    </xf>
    <xf numFmtId="4" fontId="3" fillId="0" borderId="0" xfId="53" applyNumberFormat="1" applyFont="1" applyFill="1">
      <alignment/>
      <protection/>
    </xf>
    <xf numFmtId="0" fontId="5" fillId="0" borderId="0" xfId="53" applyFont="1" applyFill="1">
      <alignment/>
      <protection/>
    </xf>
    <xf numFmtId="166" fontId="5" fillId="0" borderId="0" xfId="53" applyNumberFormat="1" applyFont="1">
      <alignment/>
      <protection/>
    </xf>
    <xf numFmtId="0" fontId="8" fillId="33" borderId="42" xfId="53" applyFont="1" applyFill="1" applyBorder="1" applyAlignment="1">
      <alignment horizontal="center"/>
      <protection/>
    </xf>
    <xf numFmtId="4" fontId="6" fillId="0" borderId="22" xfId="53" applyNumberFormat="1" applyFont="1" applyBorder="1" applyAlignment="1">
      <alignment horizontal="right"/>
      <protection/>
    </xf>
    <xf numFmtId="4" fontId="3" fillId="0" borderId="26" xfId="53" applyNumberFormat="1" applyFont="1" applyBorder="1" applyAlignment="1" applyProtection="1">
      <alignment horizontal="right"/>
      <protection locked="0"/>
    </xf>
    <xf numFmtId="4" fontId="6" fillId="0" borderId="43" xfId="53" applyNumberFormat="1" applyFont="1" applyBorder="1" applyAlignment="1" applyProtection="1">
      <alignment horizontal="right"/>
      <protection locked="0"/>
    </xf>
    <xf numFmtId="0" fontId="14" fillId="0" borderId="10" xfId="53" applyFont="1" applyBorder="1">
      <alignment/>
      <protection/>
    </xf>
    <xf numFmtId="14" fontId="9" fillId="0" borderId="10" xfId="53" applyNumberFormat="1" applyFont="1" applyBorder="1" applyAlignment="1">
      <alignment horizontal="left"/>
      <protection/>
    </xf>
    <xf numFmtId="0" fontId="14" fillId="0" borderId="0" xfId="53" applyFont="1" applyBorder="1" applyAlignment="1">
      <alignment horizontal="center"/>
      <protection/>
    </xf>
    <xf numFmtId="0" fontId="3" fillId="33" borderId="34" xfId="53" applyFont="1" applyFill="1" applyBorder="1" applyAlignment="1" quotePrefix="1">
      <alignment horizontal="left"/>
      <protection/>
    </xf>
    <xf numFmtId="0" fontId="5" fillId="33" borderId="34" xfId="53" applyFont="1" applyFill="1" applyBorder="1">
      <alignment/>
      <protection/>
    </xf>
    <xf numFmtId="0" fontId="3" fillId="33" borderId="34" xfId="53" applyFont="1" applyFill="1" applyBorder="1">
      <alignment/>
      <protection/>
    </xf>
    <xf numFmtId="0" fontId="6" fillId="33" borderId="34" xfId="53" applyFont="1" applyFill="1" applyBorder="1">
      <alignment/>
      <protection/>
    </xf>
    <xf numFmtId="4" fontId="6" fillId="33" borderId="34" xfId="53" applyNumberFormat="1" applyFont="1" applyFill="1" applyBorder="1" applyAlignment="1" applyProtection="1">
      <alignment horizontal="right"/>
      <protection locked="0"/>
    </xf>
    <xf numFmtId="0" fontId="6" fillId="33" borderId="35" xfId="53" applyFont="1" applyFill="1" applyBorder="1">
      <alignment/>
      <protection/>
    </xf>
    <xf numFmtId="0" fontId="6" fillId="33" borderId="11" xfId="53" applyFont="1" applyFill="1" applyBorder="1">
      <alignment/>
      <protection/>
    </xf>
    <xf numFmtId="4" fontId="3" fillId="0" borderId="44" xfId="53" applyNumberFormat="1" applyFont="1" applyBorder="1" applyAlignment="1">
      <alignment horizontal="right"/>
      <protection/>
    </xf>
    <xf numFmtId="4" fontId="3" fillId="0" borderId="30" xfId="53" applyNumberFormat="1" applyFont="1" applyFill="1" applyBorder="1" applyAlignment="1" applyProtection="1">
      <alignment horizontal="right"/>
      <protection/>
    </xf>
    <xf numFmtId="4" fontId="3" fillId="0" borderId="20" xfId="53" applyNumberFormat="1" applyFont="1" applyBorder="1" applyAlignment="1" applyProtection="1">
      <alignment horizontal="right"/>
      <protection locked="0"/>
    </xf>
    <xf numFmtId="4" fontId="3" fillId="0" borderId="28" xfId="53" applyNumberFormat="1" applyFont="1" applyBorder="1" applyAlignment="1" applyProtection="1">
      <alignment horizontal="right"/>
      <protection locked="0"/>
    </xf>
    <xf numFmtId="4" fontId="3" fillId="0" borderId="33" xfId="53" applyNumberFormat="1" applyFont="1" applyBorder="1" applyAlignment="1" applyProtection="1">
      <alignment horizontal="right"/>
      <protection locked="0"/>
    </xf>
    <xf numFmtId="4" fontId="5" fillId="0" borderId="45" xfId="53" applyNumberFormat="1" applyFont="1" applyBorder="1">
      <alignment/>
      <protection/>
    </xf>
    <xf numFmtId="4" fontId="6" fillId="0" borderId="26" xfId="53" applyNumberFormat="1" applyFont="1" applyBorder="1" applyAlignment="1">
      <alignment horizontal="right"/>
      <protection/>
    </xf>
    <xf numFmtId="4" fontId="3" fillId="0" borderId="26" xfId="53" applyNumberFormat="1" applyFont="1" applyBorder="1" applyAlignment="1">
      <alignment horizontal="right"/>
      <protection/>
    </xf>
    <xf numFmtId="4" fontId="9" fillId="0" borderId="0" xfId="53" applyNumberFormat="1" applyFont="1">
      <alignment/>
      <protection/>
    </xf>
    <xf numFmtId="4" fontId="3" fillId="0" borderId="20" xfId="53" applyNumberFormat="1" applyFont="1" applyBorder="1" applyAlignment="1" applyProtection="1">
      <alignment horizontal="right"/>
      <protection/>
    </xf>
    <xf numFmtId="4" fontId="5" fillId="0" borderId="11" xfId="53" applyNumberFormat="1" applyFont="1" applyBorder="1">
      <alignment/>
      <protection/>
    </xf>
    <xf numFmtId="4" fontId="8" fillId="0" borderId="0" xfId="53" applyNumberFormat="1" applyFont="1" applyBorder="1" applyAlignment="1">
      <alignment horizontal="center"/>
      <protection/>
    </xf>
    <xf numFmtId="0" fontId="9" fillId="0" borderId="46" xfId="53" applyFont="1" applyBorder="1" applyAlignment="1">
      <alignment horizontal="center"/>
      <protection/>
    </xf>
    <xf numFmtId="0" fontId="14" fillId="0" borderId="13" xfId="53" applyFont="1" applyBorder="1" applyAlignment="1">
      <alignment horizontal="center"/>
      <protection/>
    </xf>
    <xf numFmtId="43" fontId="6" fillId="0" borderId="0" xfId="48" applyFont="1" applyAlignment="1">
      <alignment/>
    </xf>
    <xf numFmtId="0" fontId="9" fillId="33" borderId="10" xfId="53" applyFont="1" applyFill="1" applyBorder="1" applyAlignment="1">
      <alignment horizontal="left"/>
      <protection/>
    </xf>
    <xf numFmtId="0" fontId="9" fillId="33" borderId="0" xfId="53" applyFont="1" applyFill="1" applyBorder="1" applyAlignment="1">
      <alignment horizontal="left"/>
      <protection/>
    </xf>
    <xf numFmtId="0" fontId="11" fillId="0" borderId="10" xfId="53" applyFont="1" applyBorder="1" applyAlignment="1">
      <alignment wrapText="1"/>
      <protection/>
    </xf>
    <xf numFmtId="0" fontId="5" fillId="0" borderId="0" xfId="53">
      <alignment/>
      <protection/>
    </xf>
    <xf numFmtId="0" fontId="5" fillId="0" borderId="11" xfId="53" applyBorder="1">
      <alignment/>
      <protection/>
    </xf>
    <xf numFmtId="0" fontId="5" fillId="0" borderId="10" xfId="53" applyBorder="1">
      <alignment/>
      <protection/>
    </xf>
    <xf numFmtId="0" fontId="5" fillId="0" borderId="10" xfId="53" applyFont="1" applyBorder="1" applyAlignment="1">
      <alignment wrapText="1"/>
      <protection/>
    </xf>
    <xf numFmtId="0" fontId="5" fillId="0" borderId="0" xfId="53" applyFont="1">
      <alignment/>
      <protection/>
    </xf>
    <xf numFmtId="0" fontId="5" fillId="0" borderId="11" xfId="53" applyFont="1" applyBorder="1">
      <alignment/>
      <protection/>
    </xf>
    <xf numFmtId="0" fontId="5" fillId="0" borderId="10" xfId="53" applyFont="1" applyBorder="1">
      <alignment/>
      <protection/>
    </xf>
    <xf numFmtId="0" fontId="9" fillId="0" borderId="34" xfId="53" applyFont="1" applyBorder="1" applyAlignment="1">
      <alignment horizontal="center"/>
      <protection/>
    </xf>
    <xf numFmtId="0" fontId="9" fillId="0" borderId="0" xfId="53" applyFont="1" applyBorder="1" applyAlignment="1">
      <alignment horizontal="center"/>
      <protection/>
    </xf>
    <xf numFmtId="0" fontId="11" fillId="0" borderId="0" xfId="53" applyFont="1" applyAlignment="1">
      <alignment wrapText="1"/>
      <protection/>
    </xf>
    <xf numFmtId="0" fontId="11" fillId="0" borderId="11" xfId="53" applyFont="1" applyBorder="1" applyAlignment="1">
      <alignment wrapText="1"/>
      <protection/>
    </xf>
    <xf numFmtId="0" fontId="2" fillId="33" borderId="41" xfId="53" applyFont="1" applyFill="1" applyBorder="1" applyAlignment="1">
      <alignment horizontal="center"/>
      <protection/>
    </xf>
    <xf numFmtId="0" fontId="2" fillId="33" borderId="34" xfId="53" applyFont="1" applyFill="1" applyBorder="1" applyAlignment="1">
      <alignment horizontal="center"/>
      <protection/>
    </xf>
    <xf numFmtId="0" fontId="2" fillId="33" borderId="35" xfId="53" applyFont="1" applyFill="1" applyBorder="1" applyAlignment="1">
      <alignment horizontal="center"/>
      <protection/>
    </xf>
    <xf numFmtId="0" fontId="3" fillId="33" borderId="10" xfId="53" applyFont="1" applyFill="1" applyBorder="1" applyAlignment="1">
      <alignment horizontal="center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11" xfId="53" applyFont="1" applyFill="1" applyBorder="1" applyAlignment="1">
      <alignment horizontal="center"/>
      <protection/>
    </xf>
    <xf numFmtId="0" fontId="2" fillId="33" borderId="10" xfId="53" applyFont="1" applyFill="1" applyBorder="1" applyAlignment="1">
      <alignment horizontal="center"/>
      <protection/>
    </xf>
    <xf numFmtId="0" fontId="2" fillId="33" borderId="0" xfId="53" applyFont="1" applyFill="1" applyBorder="1" applyAlignment="1">
      <alignment horizontal="center"/>
      <protection/>
    </xf>
    <xf numFmtId="0" fontId="2" fillId="33" borderId="11" xfId="53" applyFont="1" applyFill="1" applyBorder="1" applyAlignment="1">
      <alignment horizontal="center"/>
      <protection/>
    </xf>
    <xf numFmtId="0" fontId="4" fillId="33" borderId="10" xfId="53" applyFont="1" applyFill="1" applyBorder="1" applyAlignment="1">
      <alignment horizontal="center"/>
      <protection/>
    </xf>
    <xf numFmtId="0" fontId="4" fillId="33" borderId="0" xfId="53" applyFont="1" applyFill="1" applyBorder="1" applyAlignment="1">
      <alignment horizontal="center"/>
      <protection/>
    </xf>
    <xf numFmtId="0" fontId="4" fillId="33" borderId="11" xfId="53" applyFont="1" applyFill="1" applyBorder="1" applyAlignment="1">
      <alignment horizontal="center"/>
      <protection/>
    </xf>
    <xf numFmtId="0" fontId="3" fillId="33" borderId="10" xfId="53" applyFont="1" applyFill="1" applyBorder="1" applyAlignment="1">
      <alignment horizontal="left"/>
      <protection/>
    </xf>
    <xf numFmtId="0" fontId="3" fillId="33" borderId="0" xfId="53" applyFont="1" applyFill="1" applyBorder="1" applyAlignment="1">
      <alignment horizontal="left"/>
      <protection/>
    </xf>
    <xf numFmtId="4" fontId="2" fillId="0" borderId="18" xfId="53" applyNumberFormat="1" applyFont="1" applyBorder="1" applyAlignment="1" applyProtection="1">
      <alignment horizontal="center"/>
      <protection/>
    </xf>
    <xf numFmtId="4" fontId="2" fillId="0" borderId="19" xfId="53" applyNumberFormat="1" applyFont="1" applyBorder="1" applyAlignment="1" applyProtection="1">
      <alignment horizontal="center"/>
      <protection/>
    </xf>
    <xf numFmtId="4" fontId="11" fillId="0" borderId="10" xfId="53" applyNumberFormat="1" applyFont="1" applyBorder="1" applyAlignment="1">
      <alignment vertical="center" wrapText="1"/>
      <protection/>
    </xf>
    <xf numFmtId="0" fontId="5" fillId="0" borderId="0" xfId="53" applyAlignment="1">
      <alignment vertical="center"/>
      <protection/>
    </xf>
    <xf numFmtId="0" fontId="5" fillId="0" borderId="11" xfId="53" applyBorder="1" applyAlignment="1">
      <alignment vertical="center"/>
      <protection/>
    </xf>
    <xf numFmtId="0" fontId="5" fillId="0" borderId="10" xfId="53" applyBorder="1" applyAlignment="1">
      <alignment vertical="center"/>
      <protection/>
    </xf>
    <xf numFmtId="0" fontId="3" fillId="0" borderId="34" xfId="53" applyFont="1" applyBorder="1" applyAlignment="1">
      <alignment horizontal="center"/>
      <protection/>
    </xf>
    <xf numFmtId="14" fontId="9" fillId="0" borderId="10" xfId="53" applyNumberFormat="1" applyFont="1" applyBorder="1" applyAlignment="1">
      <alignment horizontal="left" wrapText="1"/>
      <protection/>
    </xf>
    <xf numFmtId="0" fontId="5" fillId="0" borderId="0" xfId="53" applyAlignment="1">
      <alignment wrapText="1"/>
      <protection/>
    </xf>
    <xf numFmtId="0" fontId="5" fillId="0" borderId="11" xfId="53" applyBorder="1" applyAlignment="1">
      <alignment wrapText="1"/>
      <protection/>
    </xf>
    <xf numFmtId="0" fontId="9" fillId="0" borderId="13" xfId="53" applyFont="1" applyBorder="1" applyAlignment="1">
      <alignment horizontal="center"/>
      <protection/>
    </xf>
    <xf numFmtId="0" fontId="9" fillId="0" borderId="14" xfId="53" applyFont="1" applyBorder="1" applyAlignment="1">
      <alignment horizontal="center"/>
      <protection/>
    </xf>
    <xf numFmtId="0" fontId="3" fillId="33" borderId="41" xfId="53" applyFont="1" applyFill="1" applyBorder="1" applyAlignment="1">
      <alignment horizontal="left"/>
      <protection/>
    </xf>
    <xf numFmtId="0" fontId="3" fillId="33" borderId="34" xfId="53" applyFont="1" applyFill="1" applyBorder="1" applyAlignment="1">
      <alignment horizontal="left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Moneda 2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74"/>
  <sheetViews>
    <sheetView zoomScale="85" zoomScaleNormal="85" zoomScalePageLayoutView="0" workbookViewId="0" topLeftCell="A1">
      <selection activeCell="Z30" sqref="Z30"/>
    </sheetView>
  </sheetViews>
  <sheetFormatPr defaultColWidth="11.421875" defaultRowHeight="15"/>
  <cols>
    <col min="1" max="1" width="35.7109375" style="3" customWidth="1"/>
    <col min="2" max="2" width="16.28125" style="3" customWidth="1"/>
    <col min="3" max="3" width="22.00390625" style="3" bestFit="1" customWidth="1"/>
    <col min="4" max="4" width="16.57421875" style="3" hidden="1" customWidth="1"/>
    <col min="5" max="5" width="19.421875" style="3" hidden="1" customWidth="1"/>
    <col min="6" max="7" width="15.28125" style="3" hidden="1" customWidth="1"/>
    <col min="8" max="8" width="16.421875" style="3" hidden="1" customWidth="1"/>
    <col min="9" max="10" width="15.00390625" style="3" hidden="1" customWidth="1"/>
    <col min="11" max="11" width="16.00390625" style="3" hidden="1" customWidth="1"/>
    <col min="12" max="12" width="24.8515625" style="3" hidden="1" customWidth="1"/>
    <col min="13" max="14" width="16.57421875" style="3" hidden="1" customWidth="1"/>
    <col min="15" max="16" width="15.57421875" style="3" hidden="1" customWidth="1"/>
    <col min="17" max="17" width="15.421875" style="3" hidden="1" customWidth="1"/>
    <col min="18" max="18" width="16.8515625" style="3" hidden="1" customWidth="1"/>
    <col min="19" max="19" width="21.421875" style="3" hidden="1" customWidth="1"/>
    <col min="20" max="20" width="21.57421875" style="3" hidden="1" customWidth="1"/>
    <col min="21" max="21" width="15.8515625" style="3" hidden="1" customWidth="1"/>
    <col min="22" max="22" width="18.57421875" style="3" hidden="1" customWidth="1"/>
    <col min="23" max="24" width="16.57421875" style="3" hidden="1" customWidth="1"/>
    <col min="25" max="25" width="18.00390625" style="3" hidden="1" customWidth="1"/>
    <col min="26" max="26" width="17.7109375" style="3" customWidth="1"/>
    <col min="27" max="27" width="19.421875" style="3" hidden="1" customWidth="1"/>
    <col min="28" max="28" width="22.00390625" style="3" customWidth="1"/>
    <col min="29" max="29" width="19.7109375" style="3" hidden="1" customWidth="1"/>
    <col min="30" max="30" width="17.57421875" style="3" hidden="1" customWidth="1"/>
    <col min="31" max="31" width="15.57421875" style="3" hidden="1" customWidth="1"/>
    <col min="32" max="32" width="16.7109375" style="3" hidden="1" customWidth="1"/>
    <col min="33" max="33" width="12.57421875" style="3" hidden="1" customWidth="1"/>
    <col min="34" max="34" width="16.7109375" style="3" customWidth="1"/>
    <col min="35" max="36" width="16.7109375" style="3" hidden="1" customWidth="1"/>
    <col min="37" max="37" width="15.421875" style="3" hidden="1" customWidth="1"/>
    <col min="38" max="40" width="18.421875" style="3" hidden="1" customWidth="1"/>
    <col min="41" max="43" width="17.28125" style="3" hidden="1" customWidth="1"/>
    <col min="44" max="46" width="17.8515625" style="3" hidden="1" customWidth="1"/>
    <col min="47" max="47" width="16.57421875" style="3" hidden="1" customWidth="1"/>
    <col min="48" max="48" width="18.140625" style="3" hidden="1" customWidth="1"/>
    <col min="49" max="49" width="19.421875" style="3" hidden="1" customWidth="1"/>
    <col min="50" max="50" width="21.140625" style="3" hidden="1" customWidth="1"/>
    <col min="51" max="51" width="19.140625" style="3" hidden="1" customWidth="1"/>
    <col min="52" max="54" width="16.57421875" style="3" hidden="1" customWidth="1"/>
    <col min="55" max="55" width="15.28125" style="3" hidden="1" customWidth="1"/>
    <col min="56" max="56" width="17.28125" style="3" hidden="1" customWidth="1"/>
    <col min="57" max="57" width="14.28125" style="3" hidden="1" customWidth="1"/>
    <col min="58" max="58" width="17.140625" style="3" hidden="1" customWidth="1"/>
    <col min="59" max="59" width="16.57421875" style="3" hidden="1" customWidth="1"/>
    <col min="60" max="60" width="18.8515625" style="3" hidden="1" customWidth="1"/>
    <col min="61" max="62" width="17.8515625" style="3" hidden="1" customWidth="1"/>
    <col min="63" max="63" width="17.7109375" style="3" hidden="1" customWidth="1"/>
    <col min="64" max="64" width="16.421875" style="3" hidden="1" customWidth="1"/>
    <col min="65" max="65" width="17.00390625" style="3" hidden="1" customWidth="1"/>
    <col min="66" max="66" width="17.57421875" style="3" hidden="1" customWidth="1"/>
    <col min="67" max="67" width="16.57421875" style="3" hidden="1" customWidth="1"/>
    <col min="68" max="68" width="18.00390625" style="3" hidden="1" customWidth="1"/>
    <col min="69" max="69" width="11.8515625" style="3" hidden="1" customWidth="1"/>
    <col min="70" max="70" width="14.421875" style="3" customWidth="1"/>
    <col min="71" max="71" width="15.28125" style="3" hidden="1" customWidth="1"/>
    <col min="72" max="72" width="16.57421875" style="3" hidden="1" customWidth="1"/>
    <col min="73" max="73" width="15.8515625" style="3" customWidth="1"/>
    <col min="74" max="74" width="12.7109375" style="3" hidden="1" customWidth="1"/>
    <col min="75" max="75" width="14.140625" style="3" hidden="1" customWidth="1"/>
    <col min="76" max="76" width="13.421875" style="3" hidden="1" customWidth="1"/>
    <col min="77" max="77" width="15.00390625" style="3" hidden="1" customWidth="1"/>
    <col min="78" max="78" width="15.8515625" style="3" hidden="1" customWidth="1"/>
    <col min="79" max="79" width="16.8515625" style="3" hidden="1" customWidth="1"/>
    <col min="80" max="80" width="16.57421875" style="3" hidden="1" customWidth="1"/>
    <col min="81" max="81" width="15.8515625" style="3" hidden="1" customWidth="1"/>
    <col min="82" max="82" width="17.140625" style="3" hidden="1" customWidth="1"/>
    <col min="83" max="83" width="19.421875" style="3" hidden="1" customWidth="1"/>
    <col min="84" max="84" width="16.421875" style="3" customWidth="1"/>
    <col min="85" max="85" width="12.57421875" style="3" hidden="1" customWidth="1"/>
    <col min="86" max="86" width="12.28125" style="3" customWidth="1"/>
    <col min="87" max="87" width="15.00390625" style="3" customWidth="1"/>
    <col min="88" max="88" width="12.421875" style="3" bestFit="1" customWidth="1"/>
    <col min="89" max="89" width="15.421875" style="3" bestFit="1" customWidth="1"/>
    <col min="90" max="90" width="12.421875" style="3" bestFit="1" customWidth="1"/>
    <col min="91" max="16384" width="11.421875" style="3" customWidth="1"/>
  </cols>
  <sheetData>
    <row r="1" spans="1:87" ht="18">
      <c r="A1" s="223" t="s">
        <v>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  <c r="AO1" s="224"/>
      <c r="AP1" s="224"/>
      <c r="AQ1" s="224"/>
      <c r="AR1" s="224"/>
      <c r="AS1" s="224"/>
      <c r="AT1" s="224"/>
      <c r="AU1" s="224"/>
      <c r="AV1" s="224"/>
      <c r="AW1" s="224"/>
      <c r="AX1" s="224"/>
      <c r="AY1" s="224"/>
      <c r="AZ1" s="224"/>
      <c r="BA1" s="224"/>
      <c r="BB1" s="224"/>
      <c r="BC1" s="224"/>
      <c r="BD1" s="224"/>
      <c r="BE1" s="224"/>
      <c r="BF1" s="224"/>
      <c r="BG1" s="224"/>
      <c r="BH1" s="224"/>
      <c r="BI1" s="224"/>
      <c r="BJ1" s="224"/>
      <c r="BK1" s="224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4"/>
      <c r="BZ1" s="224"/>
      <c r="CA1" s="224"/>
      <c r="CB1" s="224"/>
      <c r="CC1" s="224"/>
      <c r="CD1" s="224"/>
      <c r="CE1" s="224"/>
      <c r="CF1" s="224"/>
      <c r="CG1" s="224"/>
      <c r="CH1" s="224"/>
      <c r="CI1" s="225"/>
    </row>
    <row r="2" spans="1:89" ht="15.75">
      <c r="A2" s="226" t="s">
        <v>1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  <c r="BD2" s="227"/>
      <c r="BE2" s="227"/>
      <c r="BF2" s="227"/>
      <c r="BG2" s="227"/>
      <c r="BH2" s="227"/>
      <c r="BI2" s="227"/>
      <c r="BJ2" s="227"/>
      <c r="BK2" s="227"/>
      <c r="BL2" s="227"/>
      <c r="BM2" s="227"/>
      <c r="BN2" s="227"/>
      <c r="BO2" s="227"/>
      <c r="BP2" s="227"/>
      <c r="BQ2" s="227"/>
      <c r="BR2" s="227"/>
      <c r="BS2" s="227"/>
      <c r="BT2" s="227"/>
      <c r="BU2" s="227"/>
      <c r="BV2" s="227"/>
      <c r="BW2" s="227"/>
      <c r="BX2" s="227"/>
      <c r="BY2" s="227"/>
      <c r="BZ2" s="227"/>
      <c r="CA2" s="227"/>
      <c r="CB2" s="227"/>
      <c r="CC2" s="227"/>
      <c r="CD2" s="227"/>
      <c r="CE2" s="227"/>
      <c r="CF2" s="227"/>
      <c r="CG2" s="227"/>
      <c r="CH2" s="227"/>
      <c r="CI2" s="228"/>
      <c r="CK2" s="50"/>
    </row>
    <row r="3" spans="1:89" ht="18">
      <c r="A3" s="229" t="s">
        <v>97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0"/>
      <c r="AF3" s="230"/>
      <c r="AG3" s="230"/>
      <c r="AH3" s="230"/>
      <c r="AI3" s="230"/>
      <c r="AJ3" s="230"/>
      <c r="AK3" s="230"/>
      <c r="AL3" s="230"/>
      <c r="AM3" s="230"/>
      <c r="AN3" s="230"/>
      <c r="AO3" s="230"/>
      <c r="AP3" s="230"/>
      <c r="AQ3" s="230"/>
      <c r="AR3" s="230"/>
      <c r="AS3" s="230"/>
      <c r="AT3" s="230"/>
      <c r="AU3" s="230"/>
      <c r="AV3" s="230"/>
      <c r="AW3" s="230"/>
      <c r="AX3" s="230"/>
      <c r="AY3" s="230"/>
      <c r="AZ3" s="230"/>
      <c r="BA3" s="230"/>
      <c r="BB3" s="230"/>
      <c r="BC3" s="230"/>
      <c r="BD3" s="230"/>
      <c r="BE3" s="230"/>
      <c r="BF3" s="230"/>
      <c r="BG3" s="230"/>
      <c r="BH3" s="230"/>
      <c r="BI3" s="230"/>
      <c r="BJ3" s="230"/>
      <c r="BK3" s="230"/>
      <c r="BL3" s="230"/>
      <c r="BM3" s="230"/>
      <c r="BN3" s="230"/>
      <c r="BO3" s="230"/>
      <c r="BP3" s="230"/>
      <c r="BQ3" s="230"/>
      <c r="BR3" s="230"/>
      <c r="BS3" s="230"/>
      <c r="BT3" s="230"/>
      <c r="BU3" s="230"/>
      <c r="BV3" s="230"/>
      <c r="BW3" s="230"/>
      <c r="BX3" s="230"/>
      <c r="BY3" s="230"/>
      <c r="BZ3" s="230"/>
      <c r="CA3" s="230"/>
      <c r="CB3" s="230"/>
      <c r="CC3" s="230"/>
      <c r="CD3" s="230"/>
      <c r="CE3" s="230"/>
      <c r="CF3" s="230"/>
      <c r="CG3" s="230"/>
      <c r="CH3" s="230"/>
      <c r="CI3" s="231"/>
      <c r="CK3" s="50"/>
    </row>
    <row r="4" spans="1:89" ht="20.25">
      <c r="A4" s="232" t="s">
        <v>4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3"/>
      <c r="AK4" s="233"/>
      <c r="AL4" s="233"/>
      <c r="AM4" s="233"/>
      <c r="AN4" s="233"/>
      <c r="AO4" s="233"/>
      <c r="AP4" s="233"/>
      <c r="AQ4" s="233"/>
      <c r="AR4" s="233"/>
      <c r="AS4" s="233"/>
      <c r="AT4" s="233"/>
      <c r="AU4" s="233"/>
      <c r="AV4" s="233"/>
      <c r="AW4" s="233"/>
      <c r="AX4" s="233"/>
      <c r="AY4" s="233"/>
      <c r="AZ4" s="233"/>
      <c r="BA4" s="233"/>
      <c r="BB4" s="233"/>
      <c r="BC4" s="233"/>
      <c r="BD4" s="233"/>
      <c r="BE4" s="233"/>
      <c r="BF4" s="233"/>
      <c r="BG4" s="233"/>
      <c r="BH4" s="233"/>
      <c r="BI4" s="233"/>
      <c r="BJ4" s="233"/>
      <c r="BK4" s="233"/>
      <c r="BL4" s="233"/>
      <c r="BM4" s="233"/>
      <c r="BN4" s="233"/>
      <c r="BO4" s="233"/>
      <c r="BP4" s="233"/>
      <c r="BQ4" s="233"/>
      <c r="BR4" s="233"/>
      <c r="BS4" s="233"/>
      <c r="BT4" s="233"/>
      <c r="BU4" s="233"/>
      <c r="BV4" s="233"/>
      <c r="BW4" s="233"/>
      <c r="BX4" s="233"/>
      <c r="BY4" s="233"/>
      <c r="BZ4" s="233"/>
      <c r="CA4" s="233"/>
      <c r="CB4" s="233"/>
      <c r="CC4" s="233"/>
      <c r="CD4" s="233"/>
      <c r="CE4" s="233"/>
      <c r="CF4" s="233"/>
      <c r="CG4" s="233"/>
      <c r="CH4" s="233"/>
      <c r="CI4" s="234"/>
      <c r="CK4" s="50"/>
    </row>
    <row r="5" spans="1:89" ht="12.7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9"/>
      <c r="CK5" s="50"/>
    </row>
    <row r="6" spans="1:87" ht="12.75">
      <c r="A6" s="209" t="s">
        <v>5</v>
      </c>
      <c r="B6" s="210"/>
      <c r="C6" s="124"/>
      <c r="D6" s="124"/>
      <c r="E6" s="124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125" t="s">
        <v>116</v>
      </c>
      <c r="AC6" s="125"/>
      <c r="AD6" s="125"/>
      <c r="AE6" s="125"/>
      <c r="AF6" s="125"/>
      <c r="AG6" s="125"/>
      <c r="AH6" s="125"/>
      <c r="AI6" s="125"/>
      <c r="AJ6" s="125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126" t="s">
        <v>140</v>
      </c>
      <c r="BV6" s="6"/>
      <c r="BW6" s="6"/>
      <c r="BX6" s="6"/>
      <c r="BY6" s="6"/>
      <c r="BZ6" s="127"/>
      <c r="CA6" s="128"/>
      <c r="CB6" s="129" t="s">
        <v>147</v>
      </c>
      <c r="CC6" s="6"/>
      <c r="CD6" s="6"/>
      <c r="CE6" s="6"/>
      <c r="CF6" s="6"/>
      <c r="CG6" s="6"/>
      <c r="CH6" s="127"/>
      <c r="CI6" s="9"/>
    </row>
    <row r="7" spans="1:87" ht="12.75">
      <c r="A7" s="209" t="s">
        <v>9</v>
      </c>
      <c r="B7" s="210"/>
      <c r="C7" s="124"/>
      <c r="D7" s="124"/>
      <c r="E7" s="124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125" t="s">
        <v>117</v>
      </c>
      <c r="AC7" s="125"/>
      <c r="AD7" s="125"/>
      <c r="AE7" s="125"/>
      <c r="AF7" s="125"/>
      <c r="AG7" s="125"/>
      <c r="AH7" s="6"/>
      <c r="AI7" s="125"/>
      <c r="AJ7" s="125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126" t="s">
        <v>141</v>
      </c>
      <c r="BV7" s="6"/>
      <c r="BW7" s="6"/>
      <c r="BX7" s="6"/>
      <c r="BY7" s="6"/>
      <c r="BZ7" s="124"/>
      <c r="CA7" s="126"/>
      <c r="CB7" s="6">
        <v>2012</v>
      </c>
      <c r="CC7" s="6"/>
      <c r="CD7" s="6"/>
      <c r="CE7" s="6"/>
      <c r="CF7" s="6"/>
      <c r="CG7" s="6"/>
      <c r="CH7" s="124"/>
      <c r="CI7" s="9"/>
    </row>
    <row r="8" spans="1:87" ht="13.5" thickBot="1">
      <c r="A8" s="2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6"/>
      <c r="AF8" s="22"/>
      <c r="AG8" s="22"/>
      <c r="AH8" s="22"/>
      <c r="AI8" s="22"/>
      <c r="AJ8" s="22"/>
      <c r="AK8" s="6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3"/>
    </row>
    <row r="9" spans="1:87" ht="12.75">
      <c r="A9" s="130" t="s">
        <v>98</v>
      </c>
      <c r="B9" s="131"/>
      <c r="C9" s="132" t="s">
        <v>107</v>
      </c>
      <c r="D9" s="132"/>
      <c r="E9" s="132" t="s">
        <v>110</v>
      </c>
      <c r="F9" s="131" t="s">
        <v>112</v>
      </c>
      <c r="G9" s="131"/>
      <c r="H9" s="132" t="s">
        <v>110</v>
      </c>
      <c r="I9" s="131" t="s">
        <v>112</v>
      </c>
      <c r="J9" s="131"/>
      <c r="K9" s="132" t="s">
        <v>110</v>
      </c>
      <c r="L9" s="131" t="s">
        <v>112</v>
      </c>
      <c r="M9" s="131"/>
      <c r="N9" s="132" t="s">
        <v>110</v>
      </c>
      <c r="O9" s="131" t="s">
        <v>112</v>
      </c>
      <c r="P9" s="131"/>
      <c r="Q9" s="132" t="s">
        <v>110</v>
      </c>
      <c r="R9" s="131" t="s">
        <v>112</v>
      </c>
      <c r="S9" s="131"/>
      <c r="T9" s="132" t="s">
        <v>110</v>
      </c>
      <c r="U9" s="131" t="s">
        <v>112</v>
      </c>
      <c r="V9" s="131" t="s">
        <v>112</v>
      </c>
      <c r="W9" s="131" t="s">
        <v>112</v>
      </c>
      <c r="X9" s="131" t="s">
        <v>112</v>
      </c>
      <c r="Y9" s="131" t="s">
        <v>112</v>
      </c>
      <c r="Z9" s="131" t="s">
        <v>112</v>
      </c>
      <c r="AA9" s="131" t="s">
        <v>112</v>
      </c>
      <c r="AB9" s="131" t="s">
        <v>112</v>
      </c>
      <c r="AC9" s="132" t="s">
        <v>118</v>
      </c>
      <c r="AD9" s="132" t="s">
        <v>118</v>
      </c>
      <c r="AE9" s="131" t="s">
        <v>118</v>
      </c>
      <c r="AF9" s="132" t="s">
        <v>118</v>
      </c>
      <c r="AG9" s="132" t="s">
        <v>118</v>
      </c>
      <c r="AH9" s="132" t="s">
        <v>118</v>
      </c>
      <c r="AI9" s="132"/>
      <c r="AJ9" s="132" t="s">
        <v>110</v>
      </c>
      <c r="AK9" s="131" t="s">
        <v>126</v>
      </c>
      <c r="AL9" s="132" t="s">
        <v>110</v>
      </c>
      <c r="AM9" s="132"/>
      <c r="AN9" s="132"/>
      <c r="AO9" s="131" t="s">
        <v>126</v>
      </c>
      <c r="AP9" s="132" t="s">
        <v>118</v>
      </c>
      <c r="AQ9" s="132" t="s">
        <v>118</v>
      </c>
      <c r="AR9" s="131" t="s">
        <v>118</v>
      </c>
      <c r="AS9" s="132"/>
      <c r="AT9" s="132"/>
      <c r="AU9" s="131" t="s">
        <v>126</v>
      </c>
      <c r="AV9" s="131" t="s">
        <v>118</v>
      </c>
      <c r="AW9" s="131" t="s">
        <v>126</v>
      </c>
      <c r="AX9" s="131" t="s">
        <v>126</v>
      </c>
      <c r="AY9" s="131" t="s">
        <v>126</v>
      </c>
      <c r="AZ9" s="131" t="s">
        <v>118</v>
      </c>
      <c r="BA9" s="132"/>
      <c r="BB9" s="132" t="s">
        <v>110</v>
      </c>
      <c r="BC9" s="131" t="s">
        <v>126</v>
      </c>
      <c r="BD9" s="131" t="s">
        <v>118</v>
      </c>
      <c r="BE9" s="132"/>
      <c r="BF9" s="132" t="s">
        <v>110</v>
      </c>
      <c r="BG9" s="131" t="s">
        <v>126</v>
      </c>
      <c r="BH9" s="131" t="s">
        <v>118</v>
      </c>
      <c r="BI9" s="131" t="s">
        <v>126</v>
      </c>
      <c r="BJ9" s="131" t="s">
        <v>118</v>
      </c>
      <c r="BK9" s="131" t="s">
        <v>118</v>
      </c>
      <c r="BL9" s="131" t="s">
        <v>126</v>
      </c>
      <c r="BM9" s="132" t="s">
        <v>118</v>
      </c>
      <c r="BN9" s="131" t="s">
        <v>126</v>
      </c>
      <c r="BO9" s="131" t="s">
        <v>118</v>
      </c>
      <c r="BP9" s="131" t="s">
        <v>126</v>
      </c>
      <c r="BQ9" s="131" t="s">
        <v>118</v>
      </c>
      <c r="BR9" s="131" t="s">
        <v>126</v>
      </c>
      <c r="BS9" s="131" t="s">
        <v>118</v>
      </c>
      <c r="BT9" s="131" t="s">
        <v>126</v>
      </c>
      <c r="BU9" s="131" t="s">
        <v>142</v>
      </c>
      <c r="BV9" s="131" t="s">
        <v>144</v>
      </c>
      <c r="BW9" s="131" t="s">
        <v>144</v>
      </c>
      <c r="BX9" s="131" t="s">
        <v>144</v>
      </c>
      <c r="BY9" s="131" t="s">
        <v>144</v>
      </c>
      <c r="BZ9" s="131" t="s">
        <v>144</v>
      </c>
      <c r="CA9" s="131" t="s">
        <v>144</v>
      </c>
      <c r="CB9" s="131" t="s">
        <v>144</v>
      </c>
      <c r="CC9" s="131" t="s">
        <v>144</v>
      </c>
      <c r="CD9" s="131" t="s">
        <v>144</v>
      </c>
      <c r="CE9" s="131" t="s">
        <v>144</v>
      </c>
      <c r="CF9" s="131" t="s">
        <v>144</v>
      </c>
      <c r="CG9" s="131" t="s">
        <v>144</v>
      </c>
      <c r="CH9" s="131" t="s">
        <v>144</v>
      </c>
      <c r="CI9" s="131" t="s">
        <v>149</v>
      </c>
    </row>
    <row r="10" spans="1:87" ht="12.75">
      <c r="A10" s="133" t="s">
        <v>99</v>
      </c>
      <c r="B10" s="134" t="s">
        <v>105</v>
      </c>
      <c r="C10" s="135" t="s">
        <v>108</v>
      </c>
      <c r="D10" s="134" t="s">
        <v>109</v>
      </c>
      <c r="E10" s="134" t="s">
        <v>111</v>
      </c>
      <c r="F10" s="134" t="s">
        <v>113</v>
      </c>
      <c r="G10" s="135" t="s">
        <v>109</v>
      </c>
      <c r="H10" s="135" t="s">
        <v>111</v>
      </c>
      <c r="I10" s="134" t="s">
        <v>113</v>
      </c>
      <c r="J10" s="135" t="s">
        <v>109</v>
      </c>
      <c r="K10" s="135" t="s">
        <v>111</v>
      </c>
      <c r="L10" s="134" t="s">
        <v>113</v>
      </c>
      <c r="M10" s="135" t="s">
        <v>109</v>
      </c>
      <c r="N10" s="135" t="s">
        <v>111</v>
      </c>
      <c r="O10" s="134" t="s">
        <v>113</v>
      </c>
      <c r="P10" s="135" t="s">
        <v>109</v>
      </c>
      <c r="Q10" s="135" t="s">
        <v>111</v>
      </c>
      <c r="R10" s="134" t="s">
        <v>113</v>
      </c>
      <c r="S10" s="135" t="s">
        <v>109</v>
      </c>
      <c r="T10" s="135" t="s">
        <v>111</v>
      </c>
      <c r="U10" s="134" t="s">
        <v>113</v>
      </c>
      <c r="V10" s="134" t="s">
        <v>113</v>
      </c>
      <c r="W10" s="134" t="s">
        <v>113</v>
      </c>
      <c r="X10" s="134" t="s">
        <v>113</v>
      </c>
      <c r="Y10" s="134" t="s">
        <v>113</v>
      </c>
      <c r="Z10" s="134" t="s">
        <v>113</v>
      </c>
      <c r="AA10" s="134" t="s">
        <v>113</v>
      </c>
      <c r="AB10" s="134" t="s">
        <v>113</v>
      </c>
      <c r="AC10" s="135" t="s">
        <v>119</v>
      </c>
      <c r="AD10" s="135" t="s">
        <v>121</v>
      </c>
      <c r="AE10" s="135" t="s">
        <v>108</v>
      </c>
      <c r="AF10" s="135" t="s">
        <v>119</v>
      </c>
      <c r="AG10" s="135" t="s">
        <v>123</v>
      </c>
      <c r="AH10" s="135" t="s">
        <v>124</v>
      </c>
      <c r="AI10" s="134" t="s">
        <v>109</v>
      </c>
      <c r="AJ10" s="134" t="s">
        <v>111</v>
      </c>
      <c r="AK10" s="134" t="s">
        <v>127</v>
      </c>
      <c r="AL10" s="135" t="s">
        <v>128</v>
      </c>
      <c r="AM10" s="135" t="s">
        <v>129</v>
      </c>
      <c r="AN10" s="135" t="s">
        <v>111</v>
      </c>
      <c r="AO10" s="134" t="s">
        <v>127</v>
      </c>
      <c r="AP10" s="135" t="s">
        <v>119</v>
      </c>
      <c r="AQ10" s="135" t="s">
        <v>123</v>
      </c>
      <c r="AR10" s="134" t="s">
        <v>108</v>
      </c>
      <c r="AS10" s="135" t="s">
        <v>129</v>
      </c>
      <c r="AT10" s="135" t="s">
        <v>111</v>
      </c>
      <c r="AU10" s="134" t="s">
        <v>127</v>
      </c>
      <c r="AV10" s="134" t="s">
        <v>108</v>
      </c>
      <c r="AW10" s="134" t="s">
        <v>132</v>
      </c>
      <c r="AX10" s="134" t="s">
        <v>133</v>
      </c>
      <c r="AY10" s="134" t="s">
        <v>127</v>
      </c>
      <c r="AZ10" s="134" t="s">
        <v>108</v>
      </c>
      <c r="BA10" s="134" t="s">
        <v>109</v>
      </c>
      <c r="BB10" s="134" t="s">
        <v>111</v>
      </c>
      <c r="BC10" s="134" t="s">
        <v>127</v>
      </c>
      <c r="BD10" s="134" t="s">
        <v>108</v>
      </c>
      <c r="BE10" s="134" t="s">
        <v>109</v>
      </c>
      <c r="BF10" s="134" t="s">
        <v>111</v>
      </c>
      <c r="BG10" s="134" t="s">
        <v>127</v>
      </c>
      <c r="BH10" s="136" t="s">
        <v>108</v>
      </c>
      <c r="BI10" s="136" t="s">
        <v>127</v>
      </c>
      <c r="BJ10" s="134" t="s">
        <v>108</v>
      </c>
      <c r="BK10" s="134" t="s">
        <v>108</v>
      </c>
      <c r="BL10" s="134" t="s">
        <v>127</v>
      </c>
      <c r="BM10" s="135" t="s">
        <v>108</v>
      </c>
      <c r="BN10" s="134" t="s">
        <v>127</v>
      </c>
      <c r="BO10" s="134" t="s">
        <v>108</v>
      </c>
      <c r="BP10" s="134" t="s">
        <v>127</v>
      </c>
      <c r="BQ10" s="134" t="s">
        <v>108</v>
      </c>
      <c r="BR10" s="134" t="s">
        <v>127</v>
      </c>
      <c r="BS10" s="134" t="s">
        <v>108</v>
      </c>
      <c r="BT10" s="134" t="s">
        <v>127</v>
      </c>
      <c r="BU10" s="134" t="s">
        <v>127</v>
      </c>
      <c r="BV10" s="134" t="s">
        <v>145</v>
      </c>
      <c r="BW10" s="134" t="s">
        <v>145</v>
      </c>
      <c r="BX10" s="134" t="s">
        <v>145</v>
      </c>
      <c r="BY10" s="134" t="s">
        <v>145</v>
      </c>
      <c r="BZ10" s="134" t="s">
        <v>145</v>
      </c>
      <c r="CA10" s="134" t="s">
        <v>145</v>
      </c>
      <c r="CB10" s="134" t="s">
        <v>145</v>
      </c>
      <c r="CC10" s="134" t="s">
        <v>145</v>
      </c>
      <c r="CD10" s="134" t="s">
        <v>145</v>
      </c>
      <c r="CE10" s="134" t="s">
        <v>145</v>
      </c>
      <c r="CF10" s="134" t="s">
        <v>145</v>
      </c>
      <c r="CG10" s="134" t="s">
        <v>145</v>
      </c>
      <c r="CH10" s="134" t="s">
        <v>148</v>
      </c>
      <c r="CI10" s="134" t="s">
        <v>150</v>
      </c>
    </row>
    <row r="11" spans="1:87" ht="13.5" thickBot="1">
      <c r="A11" s="137"/>
      <c r="B11" s="138" t="s">
        <v>19</v>
      </c>
      <c r="C11" s="138" t="s">
        <v>31</v>
      </c>
      <c r="D11" s="138" t="s">
        <v>20</v>
      </c>
      <c r="E11" s="138" t="s">
        <v>20</v>
      </c>
      <c r="F11" s="138" t="s">
        <v>20</v>
      </c>
      <c r="G11" s="138" t="s">
        <v>21</v>
      </c>
      <c r="H11" s="138" t="s">
        <v>114</v>
      </c>
      <c r="I11" s="138" t="s">
        <v>21</v>
      </c>
      <c r="J11" s="138" t="s">
        <v>22</v>
      </c>
      <c r="K11" s="138" t="s">
        <v>115</v>
      </c>
      <c r="L11" s="138" t="s">
        <v>22</v>
      </c>
      <c r="M11" s="138" t="s">
        <v>33</v>
      </c>
      <c r="N11" s="138" t="s">
        <v>33</v>
      </c>
      <c r="O11" s="138" t="s">
        <v>33</v>
      </c>
      <c r="P11" s="138" t="s">
        <v>34</v>
      </c>
      <c r="Q11" s="138" t="s">
        <v>34</v>
      </c>
      <c r="R11" s="138" t="s">
        <v>24</v>
      </c>
      <c r="S11" s="138" t="s">
        <v>35</v>
      </c>
      <c r="T11" s="138" t="s">
        <v>35</v>
      </c>
      <c r="U11" s="138" t="s">
        <v>25</v>
      </c>
      <c r="V11" s="138" t="s">
        <v>26</v>
      </c>
      <c r="W11" s="138" t="s">
        <v>27</v>
      </c>
      <c r="X11" s="138" t="s">
        <v>28</v>
      </c>
      <c r="Y11" s="138" t="s">
        <v>29</v>
      </c>
      <c r="Z11" s="138" t="s">
        <v>30</v>
      </c>
      <c r="AA11" s="138" t="s">
        <v>31</v>
      </c>
      <c r="AB11" s="138" t="s">
        <v>32</v>
      </c>
      <c r="AC11" s="138" t="s">
        <v>120</v>
      </c>
      <c r="AD11" s="138" t="s">
        <v>120</v>
      </c>
      <c r="AE11" s="138" t="s">
        <v>120</v>
      </c>
      <c r="AF11" s="138" t="s">
        <v>122</v>
      </c>
      <c r="AG11" s="138" t="s">
        <v>122</v>
      </c>
      <c r="AH11" s="138" t="s">
        <v>125</v>
      </c>
      <c r="AI11" s="138" t="s">
        <v>20</v>
      </c>
      <c r="AJ11" s="138" t="s">
        <v>20</v>
      </c>
      <c r="AK11" s="138" t="s">
        <v>20</v>
      </c>
      <c r="AL11" s="138" t="s">
        <v>114</v>
      </c>
      <c r="AM11" s="138" t="s">
        <v>21</v>
      </c>
      <c r="AN11" s="138" t="s">
        <v>21</v>
      </c>
      <c r="AO11" s="138" t="s">
        <v>21</v>
      </c>
      <c r="AP11" s="138" t="s">
        <v>130</v>
      </c>
      <c r="AQ11" s="138" t="s">
        <v>130</v>
      </c>
      <c r="AR11" s="138" t="s">
        <v>130</v>
      </c>
      <c r="AS11" s="138" t="s">
        <v>22</v>
      </c>
      <c r="AT11" s="138" t="s">
        <v>22</v>
      </c>
      <c r="AU11" s="138" t="s">
        <v>22</v>
      </c>
      <c r="AV11" s="138" t="s">
        <v>131</v>
      </c>
      <c r="AW11" s="138" t="s">
        <v>33</v>
      </c>
      <c r="AX11" s="138" t="s">
        <v>33</v>
      </c>
      <c r="AY11" s="138" t="s">
        <v>33</v>
      </c>
      <c r="AZ11" s="138" t="s">
        <v>134</v>
      </c>
      <c r="BA11" s="138" t="s">
        <v>34</v>
      </c>
      <c r="BB11" s="138" t="s">
        <v>34</v>
      </c>
      <c r="BC11" s="138" t="s">
        <v>34</v>
      </c>
      <c r="BD11" s="138" t="s">
        <v>135</v>
      </c>
      <c r="BE11" s="138" t="s">
        <v>35</v>
      </c>
      <c r="BF11" s="138" t="s">
        <v>35</v>
      </c>
      <c r="BG11" s="138" t="s">
        <v>35</v>
      </c>
      <c r="BH11" s="138" t="s">
        <v>135</v>
      </c>
      <c r="BI11" s="138" t="s">
        <v>36</v>
      </c>
      <c r="BJ11" s="138" t="s">
        <v>26</v>
      </c>
      <c r="BK11" s="138" t="s">
        <v>136</v>
      </c>
      <c r="BL11" s="138" t="s">
        <v>27</v>
      </c>
      <c r="BM11" s="138" t="s">
        <v>137</v>
      </c>
      <c r="BN11" s="138" t="s">
        <v>28</v>
      </c>
      <c r="BO11" s="138" t="s">
        <v>29</v>
      </c>
      <c r="BP11" s="138" t="s">
        <v>37</v>
      </c>
      <c r="BQ11" s="138" t="s">
        <v>138</v>
      </c>
      <c r="BR11" s="138" t="s">
        <v>30</v>
      </c>
      <c r="BS11" s="138" t="s">
        <v>139</v>
      </c>
      <c r="BT11" s="138" t="s">
        <v>31</v>
      </c>
      <c r="BU11" s="138" t="s">
        <v>143</v>
      </c>
      <c r="BV11" s="138" t="s">
        <v>20</v>
      </c>
      <c r="BW11" s="138" t="s">
        <v>21</v>
      </c>
      <c r="BX11" s="138" t="s">
        <v>22</v>
      </c>
      <c r="BY11" s="138" t="s">
        <v>33</v>
      </c>
      <c r="BZ11" s="138" t="s">
        <v>34</v>
      </c>
      <c r="CA11" s="138" t="s">
        <v>146</v>
      </c>
      <c r="CB11" s="138" t="s">
        <v>36</v>
      </c>
      <c r="CC11" s="138" t="s">
        <v>27</v>
      </c>
      <c r="CD11" s="138" t="s">
        <v>28</v>
      </c>
      <c r="CE11" s="138" t="s">
        <v>37</v>
      </c>
      <c r="CF11" s="138" t="s">
        <v>30</v>
      </c>
      <c r="CG11" s="138" t="s">
        <v>31</v>
      </c>
      <c r="CH11" s="138" t="s">
        <v>143</v>
      </c>
      <c r="CI11" s="138" t="s">
        <v>151</v>
      </c>
    </row>
    <row r="12" spans="1:87" ht="13.5" thickBot="1">
      <c r="A12" s="139">
        <v>1</v>
      </c>
      <c r="B12" s="139">
        <v>2</v>
      </c>
      <c r="C12" s="139">
        <v>3</v>
      </c>
      <c r="D12" s="139"/>
      <c r="E12" s="139"/>
      <c r="F12" s="139">
        <v>3</v>
      </c>
      <c r="G12" s="139"/>
      <c r="H12" s="139"/>
      <c r="I12" s="140">
        <v>3</v>
      </c>
      <c r="J12" s="140"/>
      <c r="K12" s="140"/>
      <c r="L12" s="140">
        <v>3</v>
      </c>
      <c r="M12" s="140"/>
      <c r="N12" s="140"/>
      <c r="O12" s="140">
        <v>3</v>
      </c>
      <c r="P12" s="140"/>
      <c r="Q12" s="140"/>
      <c r="R12" s="140">
        <v>3</v>
      </c>
      <c r="S12" s="140"/>
      <c r="T12" s="140"/>
      <c r="U12" s="140">
        <v>3</v>
      </c>
      <c r="V12" s="140">
        <v>3</v>
      </c>
      <c r="W12" s="140">
        <v>3</v>
      </c>
      <c r="X12" s="140">
        <v>3</v>
      </c>
      <c r="Y12" s="140">
        <v>3</v>
      </c>
      <c r="Z12" s="140">
        <v>3</v>
      </c>
      <c r="AA12" s="140">
        <v>3</v>
      </c>
      <c r="AB12" s="139">
        <v>4</v>
      </c>
      <c r="AC12" s="139"/>
      <c r="AD12" s="139"/>
      <c r="AE12" s="139">
        <v>5</v>
      </c>
      <c r="AF12" s="139"/>
      <c r="AG12" s="139"/>
      <c r="AH12" s="139"/>
      <c r="AI12" s="139"/>
      <c r="AJ12" s="139"/>
      <c r="AK12" s="139">
        <v>5</v>
      </c>
      <c r="AL12" s="139"/>
      <c r="AM12" s="139"/>
      <c r="AN12" s="139"/>
      <c r="AO12" s="139">
        <v>5</v>
      </c>
      <c r="AP12" s="139"/>
      <c r="AQ12" s="139"/>
      <c r="AR12" s="139">
        <v>5</v>
      </c>
      <c r="AS12" s="139"/>
      <c r="AT12" s="139"/>
      <c r="AU12" s="139">
        <v>5</v>
      </c>
      <c r="AV12" s="139">
        <v>5</v>
      </c>
      <c r="AW12" s="139"/>
      <c r="AX12" s="139"/>
      <c r="AY12" s="139">
        <v>5</v>
      </c>
      <c r="AZ12" s="139">
        <v>5</v>
      </c>
      <c r="BA12" s="139"/>
      <c r="BB12" s="139"/>
      <c r="BC12" s="139">
        <v>5</v>
      </c>
      <c r="BD12" s="139">
        <v>5</v>
      </c>
      <c r="BE12" s="139"/>
      <c r="BF12" s="139"/>
      <c r="BG12" s="139">
        <v>5</v>
      </c>
      <c r="BH12" s="139">
        <v>5</v>
      </c>
      <c r="BI12" s="139">
        <v>5</v>
      </c>
      <c r="BJ12" s="139"/>
      <c r="BK12" s="139">
        <v>5</v>
      </c>
      <c r="BL12" s="139">
        <v>5</v>
      </c>
      <c r="BM12" s="139">
        <v>5</v>
      </c>
      <c r="BN12" s="139">
        <v>5</v>
      </c>
      <c r="BO12" s="139">
        <v>5</v>
      </c>
      <c r="BP12" s="139">
        <v>5</v>
      </c>
      <c r="BQ12" s="139">
        <v>5</v>
      </c>
      <c r="BR12" s="139">
        <v>5</v>
      </c>
      <c r="BS12" s="139">
        <v>5</v>
      </c>
      <c r="BT12" s="139">
        <v>5</v>
      </c>
      <c r="BU12" s="139">
        <v>6</v>
      </c>
      <c r="BV12" s="139">
        <v>7</v>
      </c>
      <c r="BW12" s="139">
        <v>7</v>
      </c>
      <c r="BX12" s="139">
        <v>7</v>
      </c>
      <c r="BY12" s="139">
        <v>7</v>
      </c>
      <c r="BZ12" s="139">
        <v>7</v>
      </c>
      <c r="CA12" s="139">
        <v>7</v>
      </c>
      <c r="CB12" s="139">
        <v>7</v>
      </c>
      <c r="CC12" s="139">
        <v>7</v>
      </c>
      <c r="CD12" s="139">
        <v>7</v>
      </c>
      <c r="CE12" s="139">
        <v>7</v>
      </c>
      <c r="CF12" s="139">
        <v>7</v>
      </c>
      <c r="CG12" s="139">
        <v>7</v>
      </c>
      <c r="CH12" s="139">
        <v>8</v>
      </c>
      <c r="CI12" s="139">
        <v>9</v>
      </c>
    </row>
    <row r="13" spans="1:88" ht="24.75" customHeight="1">
      <c r="A13" s="141" t="s">
        <v>100</v>
      </c>
      <c r="B13" s="142">
        <v>18543768007</v>
      </c>
      <c r="C13" s="143">
        <f>106250702.2+6896</f>
        <v>106257598.2</v>
      </c>
      <c r="D13" s="143"/>
      <c r="E13" s="143">
        <v>1908071.9</v>
      </c>
      <c r="F13" s="143">
        <f>D13+E13</f>
        <v>1908071.9</v>
      </c>
      <c r="G13" s="143">
        <v>95846520</v>
      </c>
      <c r="H13" s="143">
        <v>28176638.21</v>
      </c>
      <c r="I13" s="143">
        <f>G13+H13</f>
        <v>124023158.21000001</v>
      </c>
      <c r="J13" s="143"/>
      <c r="K13" s="143">
        <v>1818590010.51</v>
      </c>
      <c r="L13" s="143">
        <f>J13+K13</f>
        <v>1818590010.51</v>
      </c>
      <c r="M13" s="143">
        <v>114103000</v>
      </c>
      <c r="N13" s="143">
        <v>9779763.54</v>
      </c>
      <c r="O13" s="143">
        <f>M13+N13</f>
        <v>123882763.53999999</v>
      </c>
      <c r="P13" s="143">
        <v>871234773.5</v>
      </c>
      <c r="Q13" s="143">
        <v>2609312126.26</v>
      </c>
      <c r="R13" s="144">
        <f>P13+Q13</f>
        <v>3480546899.76</v>
      </c>
      <c r="S13" s="144">
        <v>397500000</v>
      </c>
      <c r="T13" s="144">
        <v>10480573.03</v>
      </c>
      <c r="U13" s="144">
        <f>+S13+T13</f>
        <v>407980573.03</v>
      </c>
      <c r="V13" s="145">
        <v>678011151.47</v>
      </c>
      <c r="W13" s="144">
        <v>6705035.26</v>
      </c>
      <c r="X13" s="144">
        <v>190853779.6</v>
      </c>
      <c r="Y13" s="144">
        <v>62589772.26</v>
      </c>
      <c r="Z13" s="144">
        <v>129850283.42</v>
      </c>
      <c r="AA13" s="144"/>
      <c r="AB13" s="146">
        <f>SUM(C13+F13+I13+L13+O13+R13+U13+V13+W13+X13+Y13+Z13+AA13)</f>
        <v>7131199097.160002</v>
      </c>
      <c r="AC13" s="147"/>
      <c r="AD13" s="147">
        <v>23214011.2</v>
      </c>
      <c r="AE13" s="148">
        <f>AC13+AD13</f>
        <v>23214011.2</v>
      </c>
      <c r="AF13" s="148">
        <v>10000000</v>
      </c>
      <c r="AG13" s="148">
        <v>72768708</v>
      </c>
      <c r="AH13" s="148">
        <f>AE13+AG13+AF13</f>
        <v>105982719.2</v>
      </c>
      <c r="AI13" s="149"/>
      <c r="AJ13" s="149">
        <v>1908071.9</v>
      </c>
      <c r="AK13" s="150">
        <f>AI13+AJ13</f>
        <v>1908071.9</v>
      </c>
      <c r="AL13" s="150"/>
      <c r="AM13" s="150">
        <v>95846520</v>
      </c>
      <c r="AN13" s="150">
        <v>26746297.21</v>
      </c>
      <c r="AO13" s="151">
        <f>AM13+AN13</f>
        <v>122592817.21000001</v>
      </c>
      <c r="AP13" s="152"/>
      <c r="AQ13" s="152"/>
      <c r="AR13" s="153"/>
      <c r="AS13" s="152"/>
      <c r="AT13" s="152">
        <v>4719554.51</v>
      </c>
      <c r="AU13" s="150">
        <f>AS13+AT13</f>
        <v>4719554.51</v>
      </c>
      <c r="AV13" s="150">
        <v>0</v>
      </c>
      <c r="AW13" s="150">
        <v>0</v>
      </c>
      <c r="AX13" s="150">
        <v>1820571737.54</v>
      </c>
      <c r="AY13" s="150">
        <f>AW13+AX13</f>
        <v>1820571737.54</v>
      </c>
      <c r="AZ13" s="150">
        <v>0</v>
      </c>
      <c r="BA13" s="150">
        <v>902879077</v>
      </c>
      <c r="BB13" s="150">
        <v>2608582439.26</v>
      </c>
      <c r="BC13" s="144">
        <f>BA13+BB13</f>
        <v>3511461516.26</v>
      </c>
      <c r="BD13" s="144">
        <v>0</v>
      </c>
      <c r="BE13" s="144"/>
      <c r="BF13" s="144">
        <v>216723929.03</v>
      </c>
      <c r="BG13" s="144">
        <f>BE13+BF13</f>
        <v>216723929.03</v>
      </c>
      <c r="BH13" s="144">
        <v>274879</v>
      </c>
      <c r="BI13" s="144">
        <v>861149677.47</v>
      </c>
      <c r="BJ13" s="144"/>
      <c r="BK13" s="144"/>
      <c r="BL13" s="144">
        <v>74100690.26</v>
      </c>
      <c r="BM13" s="144">
        <v>0</v>
      </c>
      <c r="BN13" s="144">
        <v>195445266.6</v>
      </c>
      <c r="BO13" s="144"/>
      <c r="BP13" s="144">
        <v>5239143.26</v>
      </c>
      <c r="BQ13" s="144"/>
      <c r="BR13" s="144">
        <v>133675976.92</v>
      </c>
      <c r="BS13" s="144"/>
      <c r="BT13" s="144"/>
      <c r="BU13" s="142">
        <f>AO13+AK13+AH13+AU13+AR13+AY13+BC13+BG13+BI13+BL13+BN13+BP13+BR13+BT13+BH13+BD13</f>
        <v>7053845979.160001</v>
      </c>
      <c r="BV13" s="143">
        <v>0</v>
      </c>
      <c r="BW13" s="143">
        <v>0</v>
      </c>
      <c r="BX13" s="143">
        <v>0</v>
      </c>
      <c r="BY13" s="143">
        <v>0</v>
      </c>
      <c r="BZ13" s="143">
        <v>0</v>
      </c>
      <c r="CA13" s="143">
        <v>0</v>
      </c>
      <c r="CB13" s="143">
        <v>0</v>
      </c>
      <c r="CC13" s="143"/>
      <c r="CD13" s="143">
        <v>0</v>
      </c>
      <c r="CE13" s="143">
        <v>0</v>
      </c>
      <c r="CF13" s="143">
        <v>0</v>
      </c>
      <c r="CG13" s="143">
        <v>0</v>
      </c>
      <c r="CH13" s="151">
        <f>SUM(BV13:CG13)</f>
        <v>0</v>
      </c>
      <c r="CI13" s="154">
        <f>SUM(AB13-BU13-CH13)</f>
        <v>77353118.00000095</v>
      </c>
      <c r="CJ13" s="50"/>
    </row>
    <row r="14" spans="1:87" ht="24.75" customHeight="1">
      <c r="A14" s="155" t="s">
        <v>101</v>
      </c>
      <c r="B14" s="142"/>
      <c r="C14" s="142">
        <v>0</v>
      </c>
      <c r="D14" s="142"/>
      <c r="E14" s="142"/>
      <c r="F14" s="142">
        <v>298855</v>
      </c>
      <c r="G14" s="142"/>
      <c r="H14" s="142"/>
      <c r="I14" s="142">
        <v>280276</v>
      </c>
      <c r="J14" s="142"/>
      <c r="K14" s="142"/>
      <c r="L14" s="142">
        <v>361804</v>
      </c>
      <c r="M14" s="142"/>
      <c r="N14" s="142"/>
      <c r="O14" s="142">
        <v>393253</v>
      </c>
      <c r="P14" s="142"/>
      <c r="Q14" s="142"/>
      <c r="R14" s="145">
        <v>162316717</v>
      </c>
      <c r="S14" s="145"/>
      <c r="T14" s="145"/>
      <c r="U14" s="145">
        <v>382128</v>
      </c>
      <c r="V14" s="145">
        <v>362037</v>
      </c>
      <c r="W14" s="145">
        <v>368731.32</v>
      </c>
      <c r="X14" s="145">
        <v>322529.32</v>
      </c>
      <c r="Y14" s="145">
        <v>923516072.46</v>
      </c>
      <c r="Z14" s="145">
        <v>391756</v>
      </c>
      <c r="AA14" s="145"/>
      <c r="AB14" s="146">
        <f>SUM(C14+F14+I14+L14+O14+R14+U14+V14+W14+X14+Y14+Z14+AA14)</f>
        <v>1088994159.1</v>
      </c>
      <c r="AC14" s="146"/>
      <c r="AD14" s="146">
        <v>0</v>
      </c>
      <c r="AE14" s="146">
        <v>0</v>
      </c>
      <c r="AF14" s="146"/>
      <c r="AG14" s="146"/>
      <c r="AH14" s="146">
        <f>4-4</f>
        <v>0</v>
      </c>
      <c r="AI14" s="156"/>
      <c r="AJ14" s="156"/>
      <c r="AK14" s="156">
        <v>298855</v>
      </c>
      <c r="AL14" s="156"/>
      <c r="AM14" s="156"/>
      <c r="AN14" s="156"/>
      <c r="AO14" s="156">
        <v>280272</v>
      </c>
      <c r="AP14" s="156"/>
      <c r="AQ14" s="156"/>
      <c r="AR14" s="156"/>
      <c r="AS14" s="156"/>
      <c r="AT14" s="156">
        <v>361804</v>
      </c>
      <c r="AU14" s="156">
        <f>AS14+AT14</f>
        <v>361804</v>
      </c>
      <c r="AV14" s="153">
        <v>0</v>
      </c>
      <c r="AW14" s="153"/>
      <c r="AX14" s="153"/>
      <c r="AY14" s="153">
        <f>393253+4</f>
        <v>393257</v>
      </c>
      <c r="AZ14" s="153">
        <v>0</v>
      </c>
      <c r="BA14" s="153"/>
      <c r="BB14" s="153"/>
      <c r="BC14" s="145">
        <v>162316717</v>
      </c>
      <c r="BD14" s="145">
        <v>0</v>
      </c>
      <c r="BE14" s="145"/>
      <c r="BF14" s="145"/>
      <c r="BG14" s="145">
        <v>382128</v>
      </c>
      <c r="BH14" s="145">
        <v>0</v>
      </c>
      <c r="BI14" s="145">
        <v>362037</v>
      </c>
      <c r="BJ14" s="145"/>
      <c r="BK14" s="145"/>
      <c r="BL14" s="145">
        <v>368731.32</v>
      </c>
      <c r="BM14" s="145">
        <v>0</v>
      </c>
      <c r="BN14" s="145">
        <v>322529.32</v>
      </c>
      <c r="BO14" s="145"/>
      <c r="BP14" s="145">
        <v>923516072.46</v>
      </c>
      <c r="BQ14" s="145"/>
      <c r="BR14" s="145">
        <v>391756</v>
      </c>
      <c r="BS14" s="145"/>
      <c r="BT14" s="145"/>
      <c r="BU14" s="142">
        <f>AO14+AK14+AH14+AU14+AR14+AY14+BC14+BG14+BI14+BL14:BL15+BN14+BP14+BR14+BT14</f>
        <v>1088994159.1</v>
      </c>
      <c r="BV14" s="142">
        <v>0</v>
      </c>
      <c r="BW14" s="142">
        <v>0</v>
      </c>
      <c r="BX14" s="142">
        <v>0</v>
      </c>
      <c r="BY14" s="142">
        <v>0</v>
      </c>
      <c r="BZ14" s="142">
        <v>0</v>
      </c>
      <c r="CA14" s="142">
        <v>0</v>
      </c>
      <c r="CB14" s="142">
        <v>0</v>
      </c>
      <c r="CC14" s="142"/>
      <c r="CD14" s="142">
        <v>0</v>
      </c>
      <c r="CE14" s="142">
        <v>0</v>
      </c>
      <c r="CF14" s="142">
        <v>0</v>
      </c>
      <c r="CG14" s="142">
        <v>0</v>
      </c>
      <c r="CH14" s="157">
        <f>SUM(BV14:CG14)</f>
        <v>0</v>
      </c>
      <c r="CI14" s="154">
        <f>SUM(AB14-BU14-CH14)</f>
        <v>0</v>
      </c>
    </row>
    <row r="15" spans="1:89" ht="25.5" customHeight="1">
      <c r="A15" s="155" t="s">
        <v>102</v>
      </c>
      <c r="B15" s="142"/>
      <c r="C15" s="142">
        <v>0</v>
      </c>
      <c r="D15" s="142"/>
      <c r="E15" s="142"/>
      <c r="F15" s="142">
        <v>17511609</v>
      </c>
      <c r="G15" s="142"/>
      <c r="H15" s="142"/>
      <c r="I15" s="142">
        <v>0</v>
      </c>
      <c r="J15" s="142"/>
      <c r="K15" s="142"/>
      <c r="L15" s="142"/>
      <c r="M15" s="142"/>
      <c r="N15" s="142"/>
      <c r="O15" s="158">
        <v>0</v>
      </c>
      <c r="P15" s="158"/>
      <c r="Q15" s="158"/>
      <c r="R15" s="145">
        <v>0</v>
      </c>
      <c r="S15" s="145">
        <v>0</v>
      </c>
      <c r="T15" s="145"/>
      <c r="U15" s="145">
        <v>601423750</v>
      </c>
      <c r="V15" s="145">
        <v>1433266923</v>
      </c>
      <c r="W15" s="145"/>
      <c r="X15" s="145">
        <v>0</v>
      </c>
      <c r="Y15" s="145">
        <v>299438991</v>
      </c>
      <c r="Z15" s="145">
        <v>155214</v>
      </c>
      <c r="AA15" s="145"/>
      <c r="AB15" s="156">
        <f>SUM(C15+F15+I15+L15+O15+R15+U15+V15+W15+X15+Y15+AA15+Z15)-1416000000</f>
        <v>935796487</v>
      </c>
      <c r="AC15" s="146"/>
      <c r="AD15" s="146"/>
      <c r="AE15" s="146">
        <v>0</v>
      </c>
      <c r="AF15" s="146"/>
      <c r="AG15" s="146"/>
      <c r="AH15" s="146">
        <f>AE15+AG15+AF15</f>
        <v>0</v>
      </c>
      <c r="AI15" s="156"/>
      <c r="AJ15" s="156"/>
      <c r="AK15" s="156">
        <v>17511609</v>
      </c>
      <c r="AL15" s="156"/>
      <c r="AM15" s="156"/>
      <c r="AN15" s="156"/>
      <c r="AO15" s="156">
        <v>0</v>
      </c>
      <c r="AP15" s="156"/>
      <c r="AQ15" s="156"/>
      <c r="AR15" s="156"/>
      <c r="AS15" s="156"/>
      <c r="AT15" s="156"/>
      <c r="AU15" s="156">
        <f>AS15+AT15</f>
        <v>0</v>
      </c>
      <c r="AV15" s="153">
        <v>0</v>
      </c>
      <c r="AW15" s="153"/>
      <c r="AX15" s="153"/>
      <c r="AY15" s="153">
        <v>0</v>
      </c>
      <c r="AZ15" s="153">
        <v>0</v>
      </c>
      <c r="BA15" s="153"/>
      <c r="BB15" s="153"/>
      <c r="BC15" s="145">
        <v>0</v>
      </c>
      <c r="BD15" s="145">
        <v>0</v>
      </c>
      <c r="BE15" s="145"/>
      <c r="BF15" s="145"/>
      <c r="BG15" s="145">
        <v>601423750</v>
      </c>
      <c r="BH15" s="145">
        <v>0</v>
      </c>
      <c r="BI15" s="145">
        <v>1433266923</v>
      </c>
      <c r="BJ15" s="145"/>
      <c r="BK15" s="145"/>
      <c r="BL15" s="145"/>
      <c r="BM15" s="145">
        <v>0</v>
      </c>
      <c r="BN15" s="145">
        <v>0</v>
      </c>
      <c r="BO15" s="145"/>
      <c r="BP15" s="145">
        <v>299438991</v>
      </c>
      <c r="BQ15" s="145"/>
      <c r="BR15" s="145">
        <v>155214</v>
      </c>
      <c r="BS15" s="145"/>
      <c r="BT15" s="145"/>
      <c r="BU15" s="142">
        <f>AO15+AK15+AH15+AU15+AR15+AY15+BC15+BG15+BI15+BL15:BL16+BN15+BP15+BR15+BT15-1416000000</f>
        <v>935796487</v>
      </c>
      <c r="BV15" s="142">
        <v>0</v>
      </c>
      <c r="BW15" s="142">
        <v>0</v>
      </c>
      <c r="BX15" s="142">
        <v>0</v>
      </c>
      <c r="BY15" s="142">
        <v>0</v>
      </c>
      <c r="BZ15" s="142">
        <v>0</v>
      </c>
      <c r="CA15" s="142">
        <v>0</v>
      </c>
      <c r="CB15" s="142">
        <v>0</v>
      </c>
      <c r="CC15" s="142"/>
      <c r="CD15" s="142">
        <v>0</v>
      </c>
      <c r="CE15" s="142">
        <v>0</v>
      </c>
      <c r="CF15" s="142">
        <v>0</v>
      </c>
      <c r="CG15" s="142">
        <v>0</v>
      </c>
      <c r="CH15" s="157">
        <f>SUM(BV15:CG15)</f>
        <v>0</v>
      </c>
      <c r="CI15" s="154">
        <f>SUM(AB15-BU15-CH15)</f>
        <v>0</v>
      </c>
      <c r="CK15" s="50"/>
    </row>
    <row r="16" spans="1:87" ht="18" customHeight="1">
      <c r="A16" s="159"/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6"/>
      <c r="AC16" s="146"/>
      <c r="AD16" s="146"/>
      <c r="AE16" s="146"/>
      <c r="AF16" s="146"/>
      <c r="AG16" s="146"/>
      <c r="AH16" s="146"/>
      <c r="AI16" s="156"/>
      <c r="AJ16" s="156"/>
      <c r="AK16" s="153"/>
      <c r="AL16" s="153"/>
      <c r="AM16" s="153"/>
      <c r="AN16" s="153"/>
      <c r="AO16" s="153"/>
      <c r="AP16" s="160"/>
      <c r="AQ16" s="160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45"/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  <c r="BN16" s="145"/>
      <c r="BO16" s="145"/>
      <c r="BP16" s="145"/>
      <c r="BQ16" s="145"/>
      <c r="BR16" s="145"/>
      <c r="BS16" s="145"/>
      <c r="BT16" s="145"/>
      <c r="BU16" s="142"/>
      <c r="BV16" s="142"/>
      <c r="BW16" s="142"/>
      <c r="BX16" s="142"/>
      <c r="BY16" s="142"/>
      <c r="BZ16" s="142"/>
      <c r="CA16" s="142"/>
      <c r="CB16" s="142"/>
      <c r="CC16" s="142"/>
      <c r="CD16" s="142"/>
      <c r="CE16" s="142"/>
      <c r="CF16" s="142"/>
      <c r="CG16" s="142"/>
      <c r="CH16" s="157"/>
      <c r="CI16" s="154"/>
    </row>
    <row r="17" spans="1:87" ht="18" customHeight="1">
      <c r="A17" s="161"/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56"/>
      <c r="AC17" s="156"/>
      <c r="AD17" s="156"/>
      <c r="AE17" s="156"/>
      <c r="AF17" s="156"/>
      <c r="AG17" s="156"/>
      <c r="AH17" s="156"/>
      <c r="AI17" s="156"/>
      <c r="AJ17" s="156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42"/>
      <c r="BK17" s="142"/>
      <c r="BL17" s="142"/>
      <c r="BM17" s="142"/>
      <c r="BN17" s="142"/>
      <c r="BO17" s="142"/>
      <c r="BP17" s="142"/>
      <c r="BQ17" s="142"/>
      <c r="BR17" s="142"/>
      <c r="BS17" s="142"/>
      <c r="BT17" s="142"/>
      <c r="BU17" s="142"/>
      <c r="BV17" s="142"/>
      <c r="BW17" s="142"/>
      <c r="BX17" s="142"/>
      <c r="BY17" s="142"/>
      <c r="BZ17" s="142"/>
      <c r="CA17" s="142"/>
      <c r="CB17" s="142"/>
      <c r="CC17" s="142"/>
      <c r="CD17" s="142"/>
      <c r="CE17" s="142"/>
      <c r="CF17" s="142"/>
      <c r="CG17" s="142"/>
      <c r="CH17" s="157"/>
      <c r="CI17" s="154"/>
    </row>
    <row r="18" spans="1:90" ht="18" customHeight="1">
      <c r="A18" s="161"/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56"/>
      <c r="AC18" s="156"/>
      <c r="AD18" s="156"/>
      <c r="AE18" s="156"/>
      <c r="AF18" s="156"/>
      <c r="AG18" s="156"/>
      <c r="AH18" s="156"/>
      <c r="AI18" s="156"/>
      <c r="AJ18" s="156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2"/>
      <c r="BG18" s="142"/>
      <c r="BH18" s="142"/>
      <c r="BI18" s="142"/>
      <c r="BJ18" s="142"/>
      <c r="BK18" s="142"/>
      <c r="BL18" s="142"/>
      <c r="BM18" s="142"/>
      <c r="BN18" s="142"/>
      <c r="BO18" s="142"/>
      <c r="BP18" s="142"/>
      <c r="BQ18" s="142"/>
      <c r="BR18" s="142"/>
      <c r="BS18" s="142"/>
      <c r="BT18" s="142"/>
      <c r="BU18" s="142"/>
      <c r="BV18" s="142"/>
      <c r="BW18" s="142"/>
      <c r="BX18" s="142"/>
      <c r="BY18" s="142"/>
      <c r="BZ18" s="142"/>
      <c r="CA18" s="142"/>
      <c r="CB18" s="142"/>
      <c r="CC18" s="142"/>
      <c r="CD18" s="142"/>
      <c r="CE18" s="142"/>
      <c r="CF18" s="142"/>
      <c r="CG18" s="142"/>
      <c r="CH18" s="157"/>
      <c r="CI18" s="154"/>
      <c r="CK18" s="50"/>
      <c r="CL18" s="50"/>
    </row>
    <row r="19" spans="1:87" ht="18" customHeight="1">
      <c r="A19" s="161"/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56"/>
      <c r="AC19" s="156"/>
      <c r="AD19" s="156"/>
      <c r="AE19" s="156"/>
      <c r="AF19" s="156"/>
      <c r="AG19" s="156"/>
      <c r="AH19" s="156"/>
      <c r="AI19" s="156"/>
      <c r="AJ19" s="156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  <c r="BD19" s="142"/>
      <c r="BE19" s="142"/>
      <c r="BF19" s="142"/>
      <c r="BG19" s="142"/>
      <c r="BH19" s="142"/>
      <c r="BI19" s="142"/>
      <c r="BJ19" s="142"/>
      <c r="BK19" s="142"/>
      <c r="BL19" s="142"/>
      <c r="BM19" s="142"/>
      <c r="BN19" s="142"/>
      <c r="BO19" s="142"/>
      <c r="BP19" s="142"/>
      <c r="BQ19" s="142"/>
      <c r="BR19" s="142"/>
      <c r="BS19" s="142"/>
      <c r="BT19" s="142"/>
      <c r="BU19" s="142"/>
      <c r="BV19" s="142"/>
      <c r="BW19" s="142"/>
      <c r="BX19" s="142"/>
      <c r="BY19" s="142"/>
      <c r="BZ19" s="142"/>
      <c r="CA19" s="142"/>
      <c r="CB19" s="142"/>
      <c r="CC19" s="142"/>
      <c r="CD19" s="142"/>
      <c r="CE19" s="142"/>
      <c r="CF19" s="142"/>
      <c r="CG19" s="142"/>
      <c r="CH19" s="157"/>
      <c r="CI19" s="154"/>
    </row>
    <row r="20" spans="1:87" ht="18" customHeight="1">
      <c r="A20" s="161"/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56"/>
      <c r="AC20" s="156"/>
      <c r="AD20" s="156"/>
      <c r="AE20" s="156"/>
      <c r="AF20" s="156"/>
      <c r="AG20" s="156"/>
      <c r="AH20" s="156"/>
      <c r="AI20" s="156"/>
      <c r="AJ20" s="156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142"/>
      <c r="BE20" s="142"/>
      <c r="BF20" s="142"/>
      <c r="BG20" s="142"/>
      <c r="BH20" s="142"/>
      <c r="BI20" s="142"/>
      <c r="BJ20" s="142"/>
      <c r="BK20" s="142"/>
      <c r="BL20" s="142"/>
      <c r="BM20" s="142"/>
      <c r="BN20" s="142"/>
      <c r="BO20" s="142"/>
      <c r="BP20" s="142"/>
      <c r="BQ20" s="142"/>
      <c r="BR20" s="142"/>
      <c r="BS20" s="142"/>
      <c r="BT20" s="142"/>
      <c r="BU20" s="142"/>
      <c r="BV20" s="142"/>
      <c r="BW20" s="142"/>
      <c r="BX20" s="142"/>
      <c r="BY20" s="142"/>
      <c r="BZ20" s="142"/>
      <c r="CA20" s="142"/>
      <c r="CB20" s="142"/>
      <c r="CC20" s="142"/>
      <c r="CD20" s="142"/>
      <c r="CE20" s="142"/>
      <c r="CF20" s="142"/>
      <c r="CG20" s="142"/>
      <c r="CH20" s="157"/>
      <c r="CI20" s="154"/>
    </row>
    <row r="21" spans="1:87" ht="18" customHeight="1">
      <c r="A21" s="161"/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56"/>
      <c r="AC21" s="156"/>
      <c r="AD21" s="156"/>
      <c r="AE21" s="156"/>
      <c r="AF21" s="156"/>
      <c r="AG21" s="156"/>
      <c r="AH21" s="156"/>
      <c r="AI21" s="156"/>
      <c r="AJ21" s="156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2"/>
      <c r="BA21" s="142"/>
      <c r="BB21" s="142"/>
      <c r="BC21" s="142"/>
      <c r="BD21" s="142"/>
      <c r="BE21" s="142"/>
      <c r="BF21" s="142"/>
      <c r="BG21" s="142"/>
      <c r="BH21" s="142"/>
      <c r="BI21" s="142"/>
      <c r="BJ21" s="142"/>
      <c r="BK21" s="142"/>
      <c r="BL21" s="142"/>
      <c r="BM21" s="142"/>
      <c r="BN21" s="142"/>
      <c r="BO21" s="142"/>
      <c r="BP21" s="142"/>
      <c r="BQ21" s="142"/>
      <c r="BR21" s="142"/>
      <c r="BS21" s="142"/>
      <c r="BT21" s="142"/>
      <c r="BU21" s="157"/>
      <c r="BV21" s="142"/>
      <c r="BW21" s="142"/>
      <c r="BX21" s="142"/>
      <c r="BY21" s="142"/>
      <c r="BZ21" s="142"/>
      <c r="CA21" s="142"/>
      <c r="CB21" s="142"/>
      <c r="CC21" s="142"/>
      <c r="CD21" s="142"/>
      <c r="CE21" s="142"/>
      <c r="CF21" s="142"/>
      <c r="CG21" s="142"/>
      <c r="CH21" s="157"/>
      <c r="CI21" s="154"/>
    </row>
    <row r="22" spans="1:87" ht="18" customHeight="1" thickBot="1">
      <c r="A22" s="162" t="s">
        <v>103</v>
      </c>
      <c r="B22" s="163">
        <f>SUM(B13:B21)</f>
        <v>18543768007</v>
      </c>
      <c r="C22" s="163">
        <f>SUM(C13:C21)</f>
        <v>106257598.2</v>
      </c>
      <c r="D22" s="163"/>
      <c r="E22" s="163"/>
      <c r="F22" s="163">
        <f>SUM(F13:F21)</f>
        <v>19718535.9</v>
      </c>
      <c r="G22" s="163"/>
      <c r="H22" s="163"/>
      <c r="I22" s="163">
        <f>SUM(I13:I21)</f>
        <v>124303434.21000001</v>
      </c>
      <c r="J22" s="163"/>
      <c r="K22" s="163"/>
      <c r="L22" s="163">
        <f>SUM(L13:L21)</f>
        <v>1818951814.51</v>
      </c>
      <c r="M22" s="163"/>
      <c r="N22" s="163"/>
      <c r="O22" s="163">
        <f>SUM(O13:O21)</f>
        <v>124276016.53999999</v>
      </c>
      <c r="P22" s="163"/>
      <c r="Q22" s="163"/>
      <c r="R22" s="163">
        <f>SUM(R13:R21)</f>
        <v>3642863616.76</v>
      </c>
      <c r="S22" s="163"/>
      <c r="T22" s="163"/>
      <c r="U22" s="163">
        <f aca="true" t="shared" si="0" ref="U22:AA22">SUM(U13:U21)</f>
        <v>1009786451.03</v>
      </c>
      <c r="V22" s="163">
        <f t="shared" si="0"/>
        <v>2111640111.47</v>
      </c>
      <c r="W22" s="163">
        <f t="shared" si="0"/>
        <v>7073766.58</v>
      </c>
      <c r="X22" s="163">
        <f t="shared" si="0"/>
        <v>191176308.92</v>
      </c>
      <c r="Y22" s="163">
        <f t="shared" si="0"/>
        <v>1285544835.72</v>
      </c>
      <c r="Z22" s="163">
        <f t="shared" si="0"/>
        <v>130397253.42</v>
      </c>
      <c r="AA22" s="163">
        <f t="shared" si="0"/>
        <v>0</v>
      </c>
      <c r="AB22" s="163">
        <f>SUM(AB13:AB21)</f>
        <v>9155989743.260002</v>
      </c>
      <c r="AC22" s="163"/>
      <c r="AD22" s="163"/>
      <c r="AE22" s="163">
        <f>SUM(AE13:AE21)</f>
        <v>23214011.2</v>
      </c>
      <c r="AF22" s="163"/>
      <c r="AG22" s="163"/>
      <c r="AH22" s="163">
        <f>SUM(AH13:AH21)</f>
        <v>105982719.2</v>
      </c>
      <c r="AI22" s="163"/>
      <c r="AJ22" s="163"/>
      <c r="AK22" s="163">
        <f>SUM(AK13:AK21)</f>
        <v>19718535.9</v>
      </c>
      <c r="AL22" s="163"/>
      <c r="AM22" s="163"/>
      <c r="AN22" s="163"/>
      <c r="AO22" s="163">
        <f>SUM(AO13:AO21)</f>
        <v>122873089.21000001</v>
      </c>
      <c r="AP22" s="163"/>
      <c r="AQ22" s="163"/>
      <c r="AR22" s="163">
        <f>SUM(AR13:AR21)</f>
        <v>0</v>
      </c>
      <c r="AS22" s="163"/>
      <c r="AT22" s="163"/>
      <c r="AU22" s="163">
        <f>SUM(AU13:AU21)</f>
        <v>5081358.51</v>
      </c>
      <c r="AV22" s="163">
        <f>SUM(AV13:AV21)</f>
        <v>0</v>
      </c>
      <c r="AW22" s="163"/>
      <c r="AX22" s="163"/>
      <c r="AY22" s="163">
        <f>SUM(AY13:AY21)</f>
        <v>1820964994.54</v>
      </c>
      <c r="AZ22" s="163">
        <f>SUM(AZ13:AZ21)</f>
        <v>0</v>
      </c>
      <c r="BA22" s="163"/>
      <c r="BB22" s="163"/>
      <c r="BC22" s="163">
        <f>SUM(BC13:BC21)</f>
        <v>3673778233.26</v>
      </c>
      <c r="BD22" s="163">
        <f>SUM(BD13:BD21)</f>
        <v>0</v>
      </c>
      <c r="BE22" s="163"/>
      <c r="BF22" s="163"/>
      <c r="BG22" s="163">
        <f aca="true" t="shared" si="1" ref="BG22:CI22">SUM(BG13:BG21)</f>
        <v>818529807.03</v>
      </c>
      <c r="BH22" s="163">
        <f t="shared" si="1"/>
        <v>274879</v>
      </c>
      <c r="BI22" s="163">
        <f t="shared" si="1"/>
        <v>2294778637.4700003</v>
      </c>
      <c r="BJ22" s="163"/>
      <c r="BK22" s="163">
        <f t="shared" si="1"/>
        <v>0</v>
      </c>
      <c r="BL22" s="163">
        <f t="shared" si="1"/>
        <v>74469421.58</v>
      </c>
      <c r="BM22" s="163">
        <f t="shared" si="1"/>
        <v>0</v>
      </c>
      <c r="BN22" s="163">
        <f t="shared" si="1"/>
        <v>195767795.92</v>
      </c>
      <c r="BO22" s="163">
        <f t="shared" si="1"/>
        <v>0</v>
      </c>
      <c r="BP22" s="163">
        <f t="shared" si="1"/>
        <v>1228194206.72</v>
      </c>
      <c r="BQ22" s="163">
        <f t="shared" si="1"/>
        <v>0</v>
      </c>
      <c r="BR22" s="163">
        <f t="shared" si="1"/>
        <v>134222946.92000002</v>
      </c>
      <c r="BS22" s="163">
        <f t="shared" si="1"/>
        <v>0</v>
      </c>
      <c r="BT22" s="163">
        <f t="shared" si="1"/>
        <v>0</v>
      </c>
      <c r="BU22" s="163">
        <f>SUM(BU13:BU21)</f>
        <v>9078636625.26</v>
      </c>
      <c r="BV22" s="163">
        <f t="shared" si="1"/>
        <v>0</v>
      </c>
      <c r="BW22" s="163">
        <f t="shared" si="1"/>
        <v>0</v>
      </c>
      <c r="BX22" s="163">
        <f t="shared" si="1"/>
        <v>0</v>
      </c>
      <c r="BY22" s="163">
        <f t="shared" si="1"/>
        <v>0</v>
      </c>
      <c r="BZ22" s="163">
        <f t="shared" si="1"/>
        <v>0</v>
      </c>
      <c r="CA22" s="163">
        <f t="shared" si="1"/>
        <v>0</v>
      </c>
      <c r="CB22" s="163">
        <f t="shared" si="1"/>
        <v>0</v>
      </c>
      <c r="CC22" s="163">
        <f t="shared" si="1"/>
        <v>0</v>
      </c>
      <c r="CD22" s="163">
        <f t="shared" si="1"/>
        <v>0</v>
      </c>
      <c r="CE22" s="163">
        <f t="shared" si="1"/>
        <v>0</v>
      </c>
      <c r="CF22" s="163">
        <f t="shared" si="1"/>
        <v>0</v>
      </c>
      <c r="CG22" s="163">
        <f t="shared" si="1"/>
        <v>0</v>
      </c>
      <c r="CH22" s="163">
        <f t="shared" si="1"/>
        <v>0</v>
      </c>
      <c r="CI22" s="164">
        <f t="shared" si="1"/>
        <v>77353118.00000095</v>
      </c>
    </row>
    <row r="23" spans="1:87" ht="12.75">
      <c r="A23" s="165" t="s">
        <v>104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91"/>
    </row>
    <row r="24" spans="1:87" ht="12.75">
      <c r="A24" s="166"/>
      <c r="B24" s="102"/>
      <c r="C24" s="102"/>
      <c r="D24" s="102"/>
      <c r="E24" s="102"/>
      <c r="F24" s="105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67"/>
      <c r="AC24" s="167"/>
      <c r="AD24" s="167"/>
      <c r="AE24" s="102"/>
      <c r="AF24" s="102"/>
      <c r="AG24" s="102"/>
      <c r="AH24" s="105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102"/>
      <c r="CE24" s="102"/>
      <c r="CF24" s="102"/>
      <c r="CG24" s="102"/>
      <c r="CH24" s="102"/>
      <c r="CI24" s="103"/>
    </row>
    <row r="25" spans="1:87" ht="15.75" customHeight="1">
      <c r="A25" s="211"/>
      <c r="B25" s="212"/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212"/>
      <c r="AA25" s="212"/>
      <c r="AB25" s="212"/>
      <c r="AC25" s="212"/>
      <c r="AD25" s="212"/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2"/>
      <c r="BE25" s="212"/>
      <c r="BF25" s="212"/>
      <c r="BG25" s="212"/>
      <c r="BH25" s="212"/>
      <c r="BI25" s="212"/>
      <c r="BJ25" s="212"/>
      <c r="BK25" s="212"/>
      <c r="BL25" s="212"/>
      <c r="BM25" s="212"/>
      <c r="BN25" s="212"/>
      <c r="BO25" s="212"/>
      <c r="BP25" s="212"/>
      <c r="BQ25" s="212"/>
      <c r="BR25" s="212"/>
      <c r="BS25" s="212"/>
      <c r="BT25" s="212"/>
      <c r="BU25" s="212"/>
      <c r="BV25" s="212"/>
      <c r="BW25" s="212"/>
      <c r="BX25" s="212"/>
      <c r="BY25" s="212"/>
      <c r="BZ25" s="212"/>
      <c r="CA25" s="212"/>
      <c r="CB25" s="212"/>
      <c r="CC25" s="212"/>
      <c r="CD25" s="212"/>
      <c r="CE25" s="212"/>
      <c r="CF25" s="212"/>
      <c r="CG25" s="212"/>
      <c r="CH25" s="212"/>
      <c r="CI25" s="213"/>
    </row>
    <row r="26" spans="1:87" ht="19.5" customHeight="1" hidden="1">
      <c r="A26" s="214"/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212"/>
      <c r="W26" s="212"/>
      <c r="X26" s="212"/>
      <c r="Y26" s="212"/>
      <c r="Z26" s="212"/>
      <c r="AA26" s="212"/>
      <c r="AB26" s="212"/>
      <c r="AC26" s="212"/>
      <c r="AD26" s="212"/>
      <c r="AE26" s="212"/>
      <c r="AF26" s="212"/>
      <c r="AG26" s="212"/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  <c r="AS26" s="212"/>
      <c r="AT26" s="212"/>
      <c r="AU26" s="212"/>
      <c r="AV26" s="212"/>
      <c r="AW26" s="212"/>
      <c r="AX26" s="212"/>
      <c r="AY26" s="212"/>
      <c r="AZ26" s="212"/>
      <c r="BA26" s="212"/>
      <c r="BB26" s="212"/>
      <c r="BC26" s="212"/>
      <c r="BD26" s="212"/>
      <c r="BE26" s="212"/>
      <c r="BF26" s="212"/>
      <c r="BG26" s="212"/>
      <c r="BH26" s="212"/>
      <c r="BI26" s="212"/>
      <c r="BJ26" s="212"/>
      <c r="BK26" s="212"/>
      <c r="BL26" s="212"/>
      <c r="BM26" s="212"/>
      <c r="BN26" s="212"/>
      <c r="BO26" s="212"/>
      <c r="BP26" s="212"/>
      <c r="BQ26" s="212"/>
      <c r="BR26" s="212"/>
      <c r="BS26" s="212"/>
      <c r="BT26" s="212"/>
      <c r="BU26" s="212"/>
      <c r="BV26" s="212"/>
      <c r="BW26" s="212"/>
      <c r="BX26" s="212"/>
      <c r="BY26" s="212"/>
      <c r="BZ26" s="212"/>
      <c r="CA26" s="212"/>
      <c r="CB26" s="212"/>
      <c r="CC26" s="212"/>
      <c r="CD26" s="212"/>
      <c r="CE26" s="212"/>
      <c r="CF26" s="212"/>
      <c r="CG26" s="212"/>
      <c r="CH26" s="212"/>
      <c r="CI26" s="213"/>
    </row>
    <row r="27" spans="1:87" ht="12.75" customHeight="1">
      <c r="A27" s="215"/>
      <c r="B27" s="216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16"/>
      <c r="AD27" s="216"/>
      <c r="AE27" s="216"/>
      <c r="AF27" s="216"/>
      <c r="AG27" s="216"/>
      <c r="AH27" s="216"/>
      <c r="AI27" s="216"/>
      <c r="AJ27" s="216"/>
      <c r="AK27" s="216"/>
      <c r="AL27" s="216"/>
      <c r="AM27" s="216"/>
      <c r="AN27" s="216"/>
      <c r="AO27" s="216"/>
      <c r="AP27" s="216"/>
      <c r="AQ27" s="216"/>
      <c r="AR27" s="216"/>
      <c r="AS27" s="216"/>
      <c r="AT27" s="216"/>
      <c r="AU27" s="216"/>
      <c r="AV27" s="216"/>
      <c r="AW27" s="216"/>
      <c r="AX27" s="216"/>
      <c r="AY27" s="216"/>
      <c r="AZ27" s="216"/>
      <c r="BA27" s="216"/>
      <c r="BB27" s="216"/>
      <c r="BC27" s="216"/>
      <c r="BD27" s="216"/>
      <c r="BE27" s="216"/>
      <c r="BF27" s="216"/>
      <c r="BG27" s="216"/>
      <c r="BH27" s="216"/>
      <c r="BI27" s="216"/>
      <c r="BJ27" s="216"/>
      <c r="BK27" s="216"/>
      <c r="BL27" s="216"/>
      <c r="BM27" s="216"/>
      <c r="BN27" s="216"/>
      <c r="BO27" s="216"/>
      <c r="BP27" s="216"/>
      <c r="BQ27" s="216"/>
      <c r="BR27" s="216"/>
      <c r="BS27" s="216"/>
      <c r="BT27" s="216"/>
      <c r="BU27" s="216"/>
      <c r="BV27" s="216"/>
      <c r="BW27" s="216"/>
      <c r="BX27" s="216"/>
      <c r="BY27" s="216"/>
      <c r="BZ27" s="216"/>
      <c r="CA27" s="216"/>
      <c r="CB27" s="216"/>
      <c r="CC27" s="216"/>
      <c r="CD27" s="216"/>
      <c r="CE27" s="216"/>
      <c r="CF27" s="216"/>
      <c r="CG27" s="216"/>
      <c r="CH27" s="216"/>
      <c r="CI27" s="217"/>
    </row>
    <row r="28" spans="1:87" ht="8.25" customHeight="1">
      <c r="A28" s="218"/>
      <c r="B28" s="216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6"/>
      <c r="AC28" s="216"/>
      <c r="AD28" s="216"/>
      <c r="AE28" s="216"/>
      <c r="AF28" s="216"/>
      <c r="AG28" s="216"/>
      <c r="AH28" s="216"/>
      <c r="AI28" s="216"/>
      <c r="AJ28" s="216"/>
      <c r="AK28" s="216"/>
      <c r="AL28" s="216"/>
      <c r="AM28" s="216"/>
      <c r="AN28" s="216"/>
      <c r="AO28" s="216"/>
      <c r="AP28" s="216"/>
      <c r="AQ28" s="216"/>
      <c r="AR28" s="216"/>
      <c r="AS28" s="216"/>
      <c r="AT28" s="216"/>
      <c r="AU28" s="216"/>
      <c r="AV28" s="216"/>
      <c r="AW28" s="216"/>
      <c r="AX28" s="216"/>
      <c r="AY28" s="216"/>
      <c r="AZ28" s="216"/>
      <c r="BA28" s="216"/>
      <c r="BB28" s="216"/>
      <c r="BC28" s="216"/>
      <c r="BD28" s="216"/>
      <c r="BE28" s="216"/>
      <c r="BF28" s="216"/>
      <c r="BG28" s="216"/>
      <c r="BH28" s="216"/>
      <c r="BI28" s="216"/>
      <c r="BJ28" s="216"/>
      <c r="BK28" s="216"/>
      <c r="BL28" s="216"/>
      <c r="BM28" s="216"/>
      <c r="BN28" s="216"/>
      <c r="BO28" s="216"/>
      <c r="BP28" s="216"/>
      <c r="BQ28" s="216"/>
      <c r="BR28" s="216"/>
      <c r="BS28" s="216"/>
      <c r="BT28" s="216"/>
      <c r="BU28" s="216"/>
      <c r="BV28" s="216"/>
      <c r="BW28" s="216"/>
      <c r="BX28" s="216"/>
      <c r="BY28" s="216"/>
      <c r="BZ28" s="216"/>
      <c r="CA28" s="216"/>
      <c r="CB28" s="216"/>
      <c r="CC28" s="216"/>
      <c r="CD28" s="216"/>
      <c r="CE28" s="216"/>
      <c r="CF28" s="216"/>
      <c r="CG28" s="216"/>
      <c r="CH28" s="216"/>
      <c r="CI28" s="217"/>
    </row>
    <row r="29" spans="1:87" ht="12.75">
      <c r="A29" s="99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/>
      <c r="BN29" s="102"/>
      <c r="BO29" s="102"/>
      <c r="BP29" s="102"/>
      <c r="BQ29" s="102"/>
      <c r="BR29" s="102"/>
      <c r="BS29" s="102"/>
      <c r="BT29" s="102"/>
      <c r="BU29" s="105"/>
      <c r="BV29" s="102"/>
      <c r="BW29" s="102"/>
      <c r="BX29" s="102"/>
      <c r="BY29" s="102"/>
      <c r="BZ29" s="102"/>
      <c r="CA29" s="102"/>
      <c r="CB29" s="102"/>
      <c r="CC29" s="102"/>
      <c r="CD29" s="102"/>
      <c r="CE29" s="102"/>
      <c r="CF29" s="102"/>
      <c r="CG29" s="102"/>
      <c r="CH29" s="102"/>
      <c r="CI29" s="103"/>
    </row>
    <row r="30" spans="1:87" ht="12.75">
      <c r="A30" s="99"/>
      <c r="B30" s="105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5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5">
        <f>+BU13+216723929.03</f>
        <v>7270569908.190001</v>
      </c>
      <c r="BG30" s="102"/>
      <c r="BH30" s="102"/>
      <c r="BI30" s="102"/>
      <c r="BJ30" s="102"/>
      <c r="BK30" s="102"/>
      <c r="BL30" s="102"/>
      <c r="BM30" s="102"/>
      <c r="BN30" s="102"/>
      <c r="BO30" s="102"/>
      <c r="BP30" s="102"/>
      <c r="BQ30" s="102"/>
      <c r="BR30" s="102"/>
      <c r="BS30" s="102"/>
      <c r="BT30" s="102"/>
      <c r="BU30" s="102"/>
      <c r="BV30" s="102"/>
      <c r="BW30" s="102"/>
      <c r="BX30" s="102"/>
      <c r="BY30" s="102"/>
      <c r="BZ30" s="102"/>
      <c r="CA30" s="102"/>
      <c r="CB30" s="102"/>
      <c r="CC30" s="102"/>
      <c r="CD30" s="102"/>
      <c r="CE30" s="102"/>
      <c r="CF30" s="102"/>
      <c r="CG30" s="102"/>
      <c r="CH30" s="102"/>
      <c r="CI30" s="103"/>
    </row>
    <row r="31" spans="1:87" ht="12.75">
      <c r="A31" s="99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5"/>
      <c r="BV31" s="102"/>
      <c r="BW31" s="102"/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103"/>
    </row>
    <row r="32" spans="1:87" ht="12.75">
      <c r="A32" s="99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5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3"/>
    </row>
    <row r="33" spans="1:87" ht="13.5" thickBot="1">
      <c r="A33" s="168"/>
      <c r="B33" s="169"/>
      <c r="C33" s="169"/>
      <c r="D33" s="169"/>
      <c r="E33" s="169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108"/>
      <c r="Z33" s="108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1"/>
      <c r="CI33" s="103"/>
    </row>
    <row r="34" spans="1:87" ht="12.75">
      <c r="A34" s="168"/>
      <c r="B34" s="219" t="s">
        <v>106</v>
      </c>
      <c r="C34" s="219"/>
      <c r="D34" s="219"/>
      <c r="E34" s="219"/>
      <c r="F34" s="219"/>
      <c r="G34" s="219"/>
      <c r="H34" s="219"/>
      <c r="I34" s="219"/>
      <c r="J34" s="219"/>
      <c r="K34" s="219"/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19"/>
      <c r="Y34" s="219"/>
      <c r="Z34" s="219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71"/>
      <c r="BV34" s="171"/>
      <c r="BW34" s="171"/>
      <c r="BX34" s="171"/>
      <c r="BY34" s="171"/>
      <c r="BZ34" s="171"/>
      <c r="CA34" s="171"/>
      <c r="CB34" s="171"/>
      <c r="CC34" s="171"/>
      <c r="CD34" s="171"/>
      <c r="CE34" s="171"/>
      <c r="CF34" s="171"/>
      <c r="CG34" s="102"/>
      <c r="CH34" s="101"/>
      <c r="CI34" s="103"/>
    </row>
    <row r="35" spans="1:87" ht="12.75">
      <c r="A35" s="99"/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23"/>
      <c r="BV35" s="171"/>
      <c r="BW35" s="171"/>
      <c r="BX35" s="171"/>
      <c r="BY35" s="171"/>
      <c r="BZ35" s="171"/>
      <c r="CA35" s="171"/>
      <c r="CB35" s="171"/>
      <c r="CC35" s="171"/>
      <c r="CD35" s="171"/>
      <c r="CE35" s="171"/>
      <c r="CF35" s="171"/>
      <c r="CG35" s="102"/>
      <c r="CH35" s="102"/>
      <c r="CI35" s="103"/>
    </row>
    <row r="36" spans="1:87" ht="12.75">
      <c r="A36" s="172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5"/>
      <c r="AF36" s="105"/>
      <c r="AG36" s="105"/>
      <c r="AH36" s="105"/>
      <c r="AI36" s="105"/>
      <c r="AJ36" s="105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3"/>
    </row>
    <row r="37" spans="1:87" ht="13.5" thickBot="1">
      <c r="A37" s="107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9"/>
    </row>
    <row r="39" spans="2:28" ht="12.75">
      <c r="B39" s="101"/>
      <c r="AB39" s="50"/>
    </row>
    <row r="40" spans="3:27" ht="15"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</row>
    <row r="41" spans="3:70" ht="15"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173"/>
      <c r="BR41" s="50"/>
    </row>
    <row r="42" spans="3:97" ht="15"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BD42" s="211"/>
      <c r="BE42" s="221"/>
      <c r="BF42" s="221"/>
      <c r="BG42" s="221"/>
      <c r="BH42" s="221"/>
      <c r="BI42" s="221"/>
      <c r="BJ42" s="221"/>
      <c r="BK42" s="221"/>
      <c r="BL42" s="221"/>
      <c r="BM42" s="221"/>
      <c r="BN42" s="221"/>
      <c r="BO42" s="221"/>
      <c r="BP42" s="221"/>
      <c r="BQ42" s="221"/>
      <c r="BR42" s="221"/>
      <c r="BS42" s="221"/>
      <c r="BT42" s="221"/>
      <c r="BU42" s="221"/>
      <c r="BV42" s="221"/>
      <c r="BW42" s="221"/>
      <c r="BX42" s="221"/>
      <c r="BY42" s="221"/>
      <c r="BZ42" s="221"/>
      <c r="CA42" s="221"/>
      <c r="CB42" s="221"/>
      <c r="CC42" s="221"/>
      <c r="CD42" s="221"/>
      <c r="CE42" s="221"/>
      <c r="CF42" s="221"/>
      <c r="CG42" s="221"/>
      <c r="CH42" s="221"/>
      <c r="CI42" s="221"/>
      <c r="CJ42" s="221"/>
      <c r="CK42" s="221"/>
      <c r="CL42" s="221"/>
      <c r="CM42" s="221"/>
      <c r="CN42" s="221"/>
      <c r="CO42" s="221"/>
      <c r="CP42" s="221"/>
      <c r="CQ42" s="221"/>
      <c r="CR42" s="221"/>
      <c r="CS42" s="222"/>
    </row>
    <row r="43" spans="2:97" ht="15">
      <c r="B43" s="120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H43" s="120"/>
      <c r="BD43" s="211"/>
      <c r="BE43" s="221"/>
      <c r="BF43" s="221"/>
      <c r="BG43" s="221"/>
      <c r="BH43" s="221"/>
      <c r="BI43" s="221"/>
      <c r="BJ43" s="221"/>
      <c r="BK43" s="221"/>
      <c r="BL43" s="221"/>
      <c r="BM43" s="221"/>
      <c r="BN43" s="221"/>
      <c r="BO43" s="221"/>
      <c r="BP43" s="221"/>
      <c r="BQ43" s="221"/>
      <c r="BR43" s="221"/>
      <c r="BS43" s="221"/>
      <c r="BT43" s="221"/>
      <c r="BU43" s="221"/>
      <c r="BV43" s="221"/>
      <c r="BW43" s="221"/>
      <c r="BX43" s="221"/>
      <c r="BY43" s="221"/>
      <c r="BZ43" s="221"/>
      <c r="CA43" s="221"/>
      <c r="CB43" s="221"/>
      <c r="CC43" s="221"/>
      <c r="CD43" s="221"/>
      <c r="CE43" s="221"/>
      <c r="CF43" s="221"/>
      <c r="CG43" s="221"/>
      <c r="CH43" s="221"/>
      <c r="CI43" s="221"/>
      <c r="CJ43" s="221"/>
      <c r="CK43" s="221"/>
      <c r="CL43" s="221"/>
      <c r="CM43" s="221"/>
      <c r="CN43" s="221"/>
      <c r="CO43" s="221"/>
      <c r="CP43" s="221"/>
      <c r="CQ43" s="221"/>
      <c r="CR43" s="221"/>
      <c r="CS43" s="222"/>
    </row>
    <row r="44" spans="2:58" ht="15">
      <c r="B44" s="120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H44" s="120"/>
      <c r="BD44" s="1"/>
      <c r="BE44" s="4"/>
      <c r="BF44" s="2"/>
    </row>
    <row r="45" spans="2:58" ht="15">
      <c r="B45" s="120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174"/>
      <c r="AH45" s="120"/>
      <c r="BD45" s="1"/>
      <c r="BE45" s="4"/>
      <c r="BF45" s="2"/>
    </row>
    <row r="46" spans="2:58" ht="15">
      <c r="B46" s="120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174"/>
      <c r="AH46" s="175"/>
      <c r="BD46" s="1"/>
      <c r="BE46" s="4"/>
      <c r="BF46" s="2"/>
    </row>
    <row r="47" spans="2:58" ht="15">
      <c r="B47" s="120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174"/>
      <c r="AH47" s="120"/>
      <c r="BD47" s="1"/>
      <c r="BE47" s="1"/>
      <c r="BF47" s="2"/>
    </row>
    <row r="48" spans="2:73" ht="15.75">
      <c r="B48" s="120"/>
      <c r="C48" s="176"/>
      <c r="D48" s="174"/>
      <c r="E48" s="174"/>
      <c r="F48" s="174"/>
      <c r="G48" s="174"/>
      <c r="H48" s="174"/>
      <c r="I48" s="174"/>
      <c r="J48" s="174"/>
      <c r="K48" s="174"/>
      <c r="L48" s="174"/>
      <c r="M48" s="24"/>
      <c r="N48" s="24"/>
      <c r="O48" s="24"/>
      <c r="P48" s="24"/>
      <c r="Q48" s="177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174"/>
      <c r="AH48" s="120"/>
      <c r="BP48" s="24"/>
      <c r="BQ48" s="24"/>
      <c r="BR48" s="24"/>
      <c r="BS48" s="24"/>
      <c r="BT48" s="24"/>
      <c r="BU48" s="24"/>
    </row>
    <row r="49" spans="2:28" ht="15"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S49" s="178"/>
      <c r="T49" s="178"/>
      <c r="U49" s="178"/>
      <c r="V49" s="178"/>
      <c r="W49" s="178"/>
      <c r="X49" s="178"/>
      <c r="Y49" s="178"/>
      <c r="Z49" s="178"/>
      <c r="AB49" s="174"/>
    </row>
    <row r="50" spans="2:28" ht="15">
      <c r="B50" s="120"/>
      <c r="C50" s="175"/>
      <c r="D50" s="120"/>
      <c r="E50" s="120"/>
      <c r="F50" s="120"/>
      <c r="G50" s="120"/>
      <c r="H50" s="120"/>
      <c r="I50" s="120"/>
      <c r="J50" s="120"/>
      <c r="K50" s="120"/>
      <c r="L50" s="120"/>
      <c r="S50" s="178"/>
      <c r="T50" s="178"/>
      <c r="U50" s="178"/>
      <c r="V50" s="178"/>
      <c r="W50" s="178"/>
      <c r="X50" s="178"/>
      <c r="Y50" s="178"/>
      <c r="Z50" s="178"/>
      <c r="AB50" s="174"/>
    </row>
    <row r="51" spans="2:28" ht="15"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AB51" s="174"/>
    </row>
    <row r="52" spans="2:28" ht="15"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AB52" s="174"/>
    </row>
    <row r="53" spans="2:28" ht="15"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AB53" s="174"/>
    </row>
    <row r="54" ht="15">
      <c r="AB54" s="174"/>
    </row>
    <row r="55" ht="15">
      <c r="AB55" s="174"/>
    </row>
    <row r="56" ht="15">
      <c r="AB56" s="174"/>
    </row>
    <row r="57" ht="15">
      <c r="AB57" s="174"/>
    </row>
    <row r="58" ht="15">
      <c r="AB58" s="174"/>
    </row>
    <row r="59" ht="12.75">
      <c r="AB59" s="120"/>
    </row>
    <row r="60" ht="12.75">
      <c r="AB60" s="120"/>
    </row>
    <row r="62" spans="3:28" ht="12.75"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  <c r="AB62" s="179"/>
    </row>
    <row r="63" spans="3:28" ht="12.75"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  <c r="AB63" s="179"/>
    </row>
    <row r="64" spans="3:28" ht="12.75"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  <c r="Z64" s="179"/>
      <c r="AA64" s="179"/>
      <c r="AB64" s="179"/>
    </row>
    <row r="65" spans="3:28" ht="12.75"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79"/>
      <c r="AA65" s="179"/>
      <c r="AB65" s="179"/>
    </row>
    <row r="66" spans="3:28" ht="12.75"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179"/>
      <c r="AB66" s="179"/>
    </row>
    <row r="67" spans="3:28" ht="12.75"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79"/>
      <c r="AB67" s="179"/>
    </row>
    <row r="68" spans="3:28" ht="12.75"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79"/>
      <c r="AA68" s="179"/>
      <c r="AB68" s="179"/>
    </row>
    <row r="69" spans="3:28" ht="12.75"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  <c r="AA69" s="179"/>
      <c r="AB69" s="179"/>
    </row>
    <row r="70" spans="3:28" ht="12.75"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  <c r="X70" s="179"/>
      <c r="Y70" s="179"/>
      <c r="Z70" s="179"/>
      <c r="AA70" s="179"/>
      <c r="AB70" s="179"/>
    </row>
    <row r="71" spans="3:28" ht="12.75"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179"/>
      <c r="V71" s="179"/>
      <c r="W71" s="179"/>
      <c r="X71" s="179"/>
      <c r="Y71" s="179"/>
      <c r="Z71" s="179"/>
      <c r="AA71" s="179"/>
      <c r="AB71" s="179"/>
    </row>
    <row r="72" spans="3:28" ht="12.75"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179"/>
      <c r="Z72" s="179"/>
      <c r="AA72" s="179"/>
      <c r="AB72" s="179"/>
    </row>
    <row r="73" spans="3:28" ht="12.75"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  <c r="S73" s="179"/>
      <c r="T73" s="179"/>
      <c r="U73" s="179"/>
      <c r="V73" s="179"/>
      <c r="W73" s="179"/>
      <c r="X73" s="179"/>
      <c r="Y73" s="179"/>
      <c r="Z73" s="179"/>
      <c r="AA73" s="179"/>
      <c r="AB73" s="179"/>
    </row>
    <row r="74" spans="3:28" ht="12.75"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179"/>
      <c r="U74" s="179"/>
      <c r="V74" s="179"/>
      <c r="W74" s="179"/>
      <c r="X74" s="179"/>
      <c r="Y74" s="179"/>
      <c r="Z74" s="179"/>
      <c r="AA74" s="179"/>
      <c r="AB74" s="179"/>
    </row>
  </sheetData>
  <sheetProtection/>
  <mergeCells count="11">
    <mergeCell ref="A1:CI1"/>
    <mergeCell ref="A2:CI2"/>
    <mergeCell ref="A3:CI3"/>
    <mergeCell ref="A4:CI4"/>
    <mergeCell ref="A6:B6"/>
    <mergeCell ref="A7:B7"/>
    <mergeCell ref="A25:CI26"/>
    <mergeCell ref="A27:CI28"/>
    <mergeCell ref="B34:Z34"/>
    <mergeCell ref="B35:Z35"/>
    <mergeCell ref="BD42:CS43"/>
  </mergeCells>
  <printOptions horizontalCentered="1" verticalCentered="1"/>
  <pageMargins left="0.5511811023622047" right="0.15748031496062992" top="0.31496062992125984" bottom="0.5905511811023623" header="0" footer="0.1968503937007874"/>
  <pageSetup horizontalDpi="300" verticalDpi="300" orientation="landscape" paperSize="5" scale="70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1"/>
  <sheetViews>
    <sheetView tabSelected="1" zoomScale="75" zoomScaleNormal="75" zoomScalePageLayoutView="0" workbookViewId="0" topLeftCell="A13">
      <selection activeCell="C52" sqref="C52"/>
    </sheetView>
  </sheetViews>
  <sheetFormatPr defaultColWidth="11.421875" defaultRowHeight="15"/>
  <cols>
    <col min="1" max="1" width="15.8515625" style="3" customWidth="1"/>
    <col min="2" max="2" width="42.28125" style="3" customWidth="1"/>
    <col min="3" max="3" width="26.7109375" style="3" customWidth="1"/>
    <col min="4" max="4" width="19.421875" style="3" hidden="1" customWidth="1"/>
    <col min="5" max="5" width="21.140625" style="3" hidden="1" customWidth="1"/>
    <col min="6" max="6" width="25.140625" style="3" hidden="1" customWidth="1"/>
    <col min="7" max="7" width="18.8515625" style="3" hidden="1" customWidth="1"/>
    <col min="8" max="8" width="20.28125" style="3" hidden="1" customWidth="1"/>
    <col min="9" max="9" width="19.140625" style="3" hidden="1" customWidth="1"/>
    <col min="10" max="10" width="18.28125" style="3" hidden="1" customWidth="1"/>
    <col min="11" max="11" width="20.7109375" style="3" hidden="1" customWidth="1"/>
    <col min="12" max="12" width="19.57421875" style="3" hidden="1" customWidth="1"/>
    <col min="13" max="13" width="20.421875" style="3" hidden="1" customWidth="1"/>
    <col min="14" max="14" width="17.8515625" style="3" customWidth="1"/>
    <col min="15" max="15" width="18.7109375" style="3" hidden="1" customWidth="1"/>
    <col min="16" max="16" width="21.57421875" style="3" customWidth="1"/>
    <col min="17" max="17" width="18.57421875" style="3" hidden="1" customWidth="1"/>
    <col min="18" max="18" width="19.421875" style="3" hidden="1" customWidth="1"/>
    <col min="19" max="19" width="22.421875" style="3" hidden="1" customWidth="1"/>
    <col min="20" max="20" width="20.7109375" style="3" hidden="1" customWidth="1"/>
    <col min="21" max="21" width="21.8515625" style="3" hidden="1" customWidth="1"/>
    <col min="22" max="22" width="21.7109375" style="3" hidden="1" customWidth="1"/>
    <col min="23" max="23" width="19.57421875" style="3" hidden="1" customWidth="1"/>
    <col min="24" max="24" width="19.28125" style="3" hidden="1" customWidth="1"/>
    <col min="25" max="25" width="21.140625" style="3" hidden="1" customWidth="1"/>
    <col min="26" max="26" width="23.00390625" style="3" hidden="1" customWidth="1"/>
    <col min="27" max="27" width="20.28125" style="3" customWidth="1"/>
    <col min="28" max="28" width="21.57421875" style="3" hidden="1" customWidth="1"/>
    <col min="29" max="29" width="21.57421875" style="3" customWidth="1"/>
    <col min="30" max="30" width="18.140625" style="3" hidden="1" customWidth="1"/>
    <col min="31" max="31" width="19.00390625" style="3" hidden="1" customWidth="1"/>
    <col min="32" max="32" width="19.57421875" style="3" hidden="1" customWidth="1"/>
    <col min="33" max="33" width="20.421875" style="3" hidden="1" customWidth="1"/>
    <col min="34" max="35" width="21.8515625" style="3" hidden="1" customWidth="1"/>
    <col min="36" max="37" width="18.57421875" style="3" hidden="1" customWidth="1"/>
    <col min="38" max="38" width="20.7109375" style="3" hidden="1" customWidth="1"/>
    <col min="39" max="39" width="20.421875" style="3" hidden="1" customWidth="1"/>
    <col min="40" max="40" width="20.00390625" style="3" customWidth="1"/>
    <col min="41" max="41" width="20.7109375" style="3" hidden="1" customWidth="1"/>
    <col min="42" max="42" width="23.00390625" style="3" customWidth="1"/>
    <col min="43" max="43" width="21.28125" style="1" bestFit="1" customWidth="1"/>
    <col min="44" max="44" width="19.57421875" style="1" customWidth="1"/>
    <col min="45" max="45" width="20.00390625" style="2" customWidth="1"/>
    <col min="46" max="46" width="19.7109375" style="3" customWidth="1"/>
    <col min="47" max="47" width="14.140625" style="3" customWidth="1"/>
    <col min="48" max="48" width="24.7109375" style="3" customWidth="1"/>
    <col min="49" max="49" width="11.421875" style="3" customWidth="1"/>
    <col min="50" max="50" width="12.8515625" style="3" bestFit="1" customWidth="1"/>
    <col min="51" max="51" width="11.8515625" style="3" bestFit="1" customWidth="1"/>
    <col min="52" max="52" width="12.8515625" style="3" bestFit="1" customWidth="1"/>
    <col min="53" max="53" width="13.8515625" style="3" bestFit="1" customWidth="1"/>
    <col min="54" max="54" width="11.421875" style="3" customWidth="1"/>
    <col min="55" max="55" width="11.8515625" style="3" bestFit="1" customWidth="1"/>
    <col min="56" max="56" width="12.8515625" style="3" bestFit="1" customWidth="1"/>
    <col min="57" max="57" width="11.421875" style="3" customWidth="1"/>
    <col min="58" max="58" width="11.8515625" style="3" bestFit="1" customWidth="1"/>
    <col min="59" max="16384" width="11.421875" style="3" customWidth="1"/>
  </cols>
  <sheetData>
    <row r="1" spans="1:42" ht="18">
      <c r="A1" s="223" t="s">
        <v>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  <c r="AO1" s="224"/>
      <c r="AP1" s="225"/>
    </row>
    <row r="2" spans="1:42" ht="15.75">
      <c r="A2" s="226" t="s">
        <v>1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8"/>
    </row>
    <row r="3" spans="1:42" ht="18">
      <c r="A3" s="229" t="s">
        <v>2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0"/>
      <c r="AF3" s="230"/>
      <c r="AG3" s="230"/>
      <c r="AH3" s="230"/>
      <c r="AI3" s="230"/>
      <c r="AJ3" s="230"/>
      <c r="AK3" s="230"/>
      <c r="AL3" s="230"/>
      <c r="AM3" s="230"/>
      <c r="AN3" s="230"/>
      <c r="AO3" s="230"/>
      <c r="AP3" s="231"/>
    </row>
    <row r="4" spans="1:42" ht="15.75">
      <c r="A4" s="226" t="s">
        <v>3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7"/>
      <c r="AI4" s="227"/>
      <c r="AJ4" s="227"/>
      <c r="AK4" s="227"/>
      <c r="AL4" s="227"/>
      <c r="AM4" s="227"/>
      <c r="AN4" s="227"/>
      <c r="AO4" s="227"/>
      <c r="AP4" s="228"/>
    </row>
    <row r="5" spans="1:43" ht="20.25">
      <c r="A5" s="232" t="s">
        <v>4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3"/>
      <c r="AO5" s="233"/>
      <c r="AP5" s="234"/>
      <c r="AQ5" s="4"/>
    </row>
    <row r="6" spans="1:43" ht="15">
      <c r="A6" s="5"/>
      <c r="B6" s="6"/>
      <c r="C6" s="6"/>
      <c r="D6" s="6"/>
      <c r="E6" s="6"/>
      <c r="F6" s="7">
        <f>+C18-4259765059</f>
        <v>0</v>
      </c>
      <c r="G6" s="7">
        <f>+F6+3253800</f>
        <v>3253800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8"/>
      <c r="AI6" s="6"/>
      <c r="AJ6" s="6"/>
      <c r="AK6" s="6"/>
      <c r="AL6" s="6"/>
      <c r="AM6" s="6"/>
      <c r="AN6" s="6"/>
      <c r="AO6" s="6"/>
      <c r="AP6" s="9"/>
      <c r="AQ6" s="10"/>
    </row>
    <row r="7" spans="1:43" ht="15.75">
      <c r="A7" s="235" t="s">
        <v>5</v>
      </c>
      <c r="B7" s="236"/>
      <c r="C7" s="12" t="s">
        <v>6</v>
      </c>
      <c r="D7" s="6"/>
      <c r="E7" s="6"/>
      <c r="F7" s="6"/>
      <c r="G7" s="6"/>
      <c r="H7" s="6">
        <v>781621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13" t="s">
        <v>7</v>
      </c>
      <c r="AD7" s="14"/>
      <c r="AE7" s="14"/>
      <c r="AF7" s="14"/>
      <c r="AG7" s="14"/>
      <c r="AH7" s="8"/>
      <c r="AI7" s="14"/>
      <c r="AJ7" s="14"/>
      <c r="AK7" s="14"/>
      <c r="AL7" s="14"/>
      <c r="AM7" s="14"/>
      <c r="AN7" s="14"/>
      <c r="AO7" s="14"/>
      <c r="AP7" s="15" t="s">
        <v>8</v>
      </c>
      <c r="AQ7" s="16"/>
    </row>
    <row r="8" spans="1:44" ht="20.25">
      <c r="A8" s="235" t="s">
        <v>9</v>
      </c>
      <c r="B8" s="236"/>
      <c r="C8" s="11" t="s">
        <v>10</v>
      </c>
      <c r="D8" s="6"/>
      <c r="E8" s="6"/>
      <c r="F8" s="6"/>
      <c r="G8" s="7">
        <v>4035421</v>
      </c>
      <c r="H8" s="7">
        <f>+G8-3253800</f>
        <v>781621</v>
      </c>
      <c r="I8" s="7"/>
      <c r="J8" s="6"/>
      <c r="K8" s="6"/>
      <c r="L8" s="6"/>
      <c r="M8" s="6"/>
      <c r="N8" s="6"/>
      <c r="O8" s="6"/>
      <c r="P8" s="17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13" t="s">
        <v>11</v>
      </c>
      <c r="AD8" s="14"/>
      <c r="AE8" s="14"/>
      <c r="AF8" s="14"/>
      <c r="AG8" s="14"/>
      <c r="AH8" s="8"/>
      <c r="AI8" s="14"/>
      <c r="AJ8" s="14"/>
      <c r="AK8" s="14"/>
      <c r="AL8" s="14"/>
      <c r="AM8" s="14"/>
      <c r="AN8" s="14"/>
      <c r="AO8" s="14"/>
      <c r="AP8" s="18">
        <v>2012</v>
      </c>
      <c r="AQ8" s="19"/>
      <c r="AR8" s="4"/>
    </row>
    <row r="9" spans="1:45" ht="15.75" thickBot="1">
      <c r="A9" s="20"/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3"/>
      <c r="AQ9" s="4"/>
      <c r="AS9" s="24"/>
    </row>
    <row r="10" spans="1:42" ht="15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</row>
    <row r="11" spans="1:42" ht="14.25" customHeight="1">
      <c r="A11" s="27" t="s">
        <v>12</v>
      </c>
      <c r="B11" s="27" t="s">
        <v>13</v>
      </c>
      <c r="C11" s="27" t="s">
        <v>14</v>
      </c>
      <c r="D11" s="27" t="s">
        <v>15</v>
      </c>
      <c r="E11" s="27" t="s">
        <v>15</v>
      </c>
      <c r="F11" s="27" t="s">
        <v>15</v>
      </c>
      <c r="G11" s="27" t="s">
        <v>15</v>
      </c>
      <c r="H11" s="27" t="s">
        <v>15</v>
      </c>
      <c r="I11" s="27" t="s">
        <v>15</v>
      </c>
      <c r="J11" s="27" t="s">
        <v>15</v>
      </c>
      <c r="K11" s="27" t="s">
        <v>15</v>
      </c>
      <c r="L11" s="27" t="s">
        <v>15</v>
      </c>
      <c r="M11" s="27" t="s">
        <v>15</v>
      </c>
      <c r="N11" s="27" t="s">
        <v>15</v>
      </c>
      <c r="O11" s="27" t="s">
        <v>15</v>
      </c>
      <c r="P11" s="27" t="s">
        <v>15</v>
      </c>
      <c r="Q11" s="27" t="s">
        <v>16</v>
      </c>
      <c r="R11" s="27" t="s">
        <v>16</v>
      </c>
      <c r="S11" s="27" t="s">
        <v>16</v>
      </c>
      <c r="T11" s="27" t="s">
        <v>16</v>
      </c>
      <c r="U11" s="27" t="s">
        <v>16</v>
      </c>
      <c r="V11" s="27" t="s">
        <v>16</v>
      </c>
      <c r="W11" s="27" t="s">
        <v>16</v>
      </c>
      <c r="X11" s="27" t="s">
        <v>16</v>
      </c>
      <c r="Y11" s="27" t="s">
        <v>16</v>
      </c>
      <c r="Z11" s="27" t="s">
        <v>16</v>
      </c>
      <c r="AA11" s="27" t="s">
        <v>16</v>
      </c>
      <c r="AB11" s="27" t="s">
        <v>16</v>
      </c>
      <c r="AC11" s="27" t="s">
        <v>16</v>
      </c>
      <c r="AD11" s="27" t="s">
        <v>17</v>
      </c>
      <c r="AE11" s="27" t="s">
        <v>17</v>
      </c>
      <c r="AF11" s="27" t="s">
        <v>17</v>
      </c>
      <c r="AG11" s="27" t="s">
        <v>17</v>
      </c>
      <c r="AH11" s="27" t="s">
        <v>17</v>
      </c>
      <c r="AI11" s="27" t="s">
        <v>17</v>
      </c>
      <c r="AJ11" s="27" t="s">
        <v>17</v>
      </c>
      <c r="AK11" s="27" t="s">
        <v>17</v>
      </c>
      <c r="AL11" s="27" t="s">
        <v>17</v>
      </c>
      <c r="AM11" s="27" t="s">
        <v>17</v>
      </c>
      <c r="AN11" s="27" t="s">
        <v>17</v>
      </c>
      <c r="AO11" s="27" t="s">
        <v>17</v>
      </c>
      <c r="AP11" s="27" t="s">
        <v>17</v>
      </c>
    </row>
    <row r="12" spans="1:50" ht="13.5" thickBot="1">
      <c r="A12" s="28" t="s">
        <v>18</v>
      </c>
      <c r="B12" s="28"/>
      <c r="C12" s="28" t="s">
        <v>19</v>
      </c>
      <c r="D12" s="28" t="s">
        <v>20</v>
      </c>
      <c r="E12" s="28" t="s">
        <v>21</v>
      </c>
      <c r="F12" s="28" t="s">
        <v>22</v>
      </c>
      <c r="G12" s="28" t="s">
        <v>23</v>
      </c>
      <c r="H12" s="28" t="s">
        <v>24</v>
      </c>
      <c r="I12" s="28" t="s">
        <v>25</v>
      </c>
      <c r="J12" s="28" t="s">
        <v>26</v>
      </c>
      <c r="K12" s="28" t="s">
        <v>27</v>
      </c>
      <c r="L12" s="28" t="s">
        <v>28</v>
      </c>
      <c r="M12" s="28" t="s">
        <v>29</v>
      </c>
      <c r="N12" s="28" t="s">
        <v>30</v>
      </c>
      <c r="O12" s="28" t="s">
        <v>31</v>
      </c>
      <c r="P12" s="28" t="s">
        <v>32</v>
      </c>
      <c r="Q12" s="28" t="s">
        <v>20</v>
      </c>
      <c r="R12" s="28" t="s">
        <v>21</v>
      </c>
      <c r="S12" s="28" t="s">
        <v>22</v>
      </c>
      <c r="T12" s="28" t="s">
        <v>33</v>
      </c>
      <c r="U12" s="28" t="s">
        <v>34</v>
      </c>
      <c r="V12" s="28" t="s">
        <v>35</v>
      </c>
      <c r="W12" s="28" t="s">
        <v>36</v>
      </c>
      <c r="X12" s="28" t="s">
        <v>27</v>
      </c>
      <c r="Y12" s="28" t="s">
        <v>28</v>
      </c>
      <c r="Z12" s="28" t="s">
        <v>37</v>
      </c>
      <c r="AA12" s="28" t="s">
        <v>30</v>
      </c>
      <c r="AB12" s="28" t="s">
        <v>31</v>
      </c>
      <c r="AC12" s="28" t="s">
        <v>38</v>
      </c>
      <c r="AD12" s="28" t="s">
        <v>20</v>
      </c>
      <c r="AE12" s="28" t="s">
        <v>21</v>
      </c>
      <c r="AF12" s="28" t="s">
        <v>22</v>
      </c>
      <c r="AG12" s="28" t="s">
        <v>33</v>
      </c>
      <c r="AH12" s="28" t="s">
        <v>34</v>
      </c>
      <c r="AI12" s="28" t="s">
        <v>35</v>
      </c>
      <c r="AJ12" s="28" t="s">
        <v>36</v>
      </c>
      <c r="AK12" s="28" t="s">
        <v>27</v>
      </c>
      <c r="AL12" s="28" t="s">
        <v>28</v>
      </c>
      <c r="AM12" s="28" t="s">
        <v>37</v>
      </c>
      <c r="AN12" s="28" t="s">
        <v>30</v>
      </c>
      <c r="AO12" s="28" t="s">
        <v>31</v>
      </c>
      <c r="AP12" s="28" t="s">
        <v>32</v>
      </c>
      <c r="AQ12" s="29"/>
      <c r="AR12" s="29"/>
      <c r="AS12" s="29"/>
      <c r="AT12" s="29"/>
      <c r="AU12" s="29"/>
      <c r="AV12" s="29"/>
      <c r="AW12" s="29"/>
      <c r="AX12" s="29"/>
    </row>
    <row r="13" spans="1:50" ht="13.5" thickBot="1">
      <c r="A13" s="30">
        <v>1</v>
      </c>
      <c r="B13" s="31">
        <v>2</v>
      </c>
      <c r="C13" s="31"/>
      <c r="D13" s="31"/>
      <c r="E13" s="31"/>
      <c r="F13" s="31">
        <v>3</v>
      </c>
      <c r="G13" s="31">
        <v>3</v>
      </c>
      <c r="H13" s="31">
        <v>3</v>
      </c>
      <c r="I13" s="31">
        <v>3</v>
      </c>
      <c r="J13" s="31">
        <v>3</v>
      </c>
      <c r="K13" s="31">
        <v>3</v>
      </c>
      <c r="L13" s="31">
        <v>3</v>
      </c>
      <c r="M13" s="31">
        <v>3</v>
      </c>
      <c r="N13" s="31">
        <v>3</v>
      </c>
      <c r="O13" s="31">
        <v>3</v>
      </c>
      <c r="P13" s="31">
        <v>4</v>
      </c>
      <c r="Q13" s="31"/>
      <c r="R13" s="31"/>
      <c r="S13" s="31">
        <v>5</v>
      </c>
      <c r="T13" s="31">
        <v>5</v>
      </c>
      <c r="U13" s="31">
        <v>5</v>
      </c>
      <c r="V13" s="31">
        <v>5</v>
      </c>
      <c r="W13" s="31">
        <v>5</v>
      </c>
      <c r="X13" s="31">
        <v>5</v>
      </c>
      <c r="Y13" s="31">
        <v>5</v>
      </c>
      <c r="Z13" s="31">
        <v>5</v>
      </c>
      <c r="AA13" s="31">
        <v>5</v>
      </c>
      <c r="AB13" s="31">
        <v>5</v>
      </c>
      <c r="AC13" s="31">
        <v>6</v>
      </c>
      <c r="AD13" s="31"/>
      <c r="AE13" s="31"/>
      <c r="AF13" s="31">
        <v>7</v>
      </c>
      <c r="AG13" s="31">
        <v>7</v>
      </c>
      <c r="AH13" s="31">
        <v>7</v>
      </c>
      <c r="AI13" s="31">
        <v>7</v>
      </c>
      <c r="AJ13" s="31">
        <v>7</v>
      </c>
      <c r="AK13" s="31">
        <v>7</v>
      </c>
      <c r="AL13" s="31">
        <v>7</v>
      </c>
      <c r="AM13" s="31">
        <v>7</v>
      </c>
      <c r="AN13" s="31">
        <v>7</v>
      </c>
      <c r="AO13" s="31">
        <v>7</v>
      </c>
      <c r="AP13" s="32">
        <v>8</v>
      </c>
      <c r="AQ13" s="29"/>
      <c r="AR13" s="29"/>
      <c r="AS13" s="29"/>
      <c r="AT13" s="29"/>
      <c r="AU13" s="29"/>
      <c r="AV13" s="29"/>
      <c r="AW13" s="29"/>
      <c r="AX13" s="29"/>
    </row>
    <row r="14" spans="1:50" s="37" customFormat="1" ht="16.5" thickBot="1">
      <c r="A14" s="33"/>
      <c r="B14" s="34" t="s">
        <v>39</v>
      </c>
      <c r="C14" s="35">
        <f>SUM(C15,C17,C36,)</f>
        <v>4700894478</v>
      </c>
      <c r="D14" s="35">
        <f aca="true" t="shared" si="0" ref="D14:AP14">SUM(D15,D17,D36)</f>
        <v>46896397.2</v>
      </c>
      <c r="E14" s="35">
        <f t="shared" si="0"/>
        <v>457047751.71</v>
      </c>
      <c r="F14" s="35">
        <f t="shared" si="0"/>
        <v>450507943.81</v>
      </c>
      <c r="G14" s="35">
        <f t="shared" si="0"/>
        <v>206002932.58999997</v>
      </c>
      <c r="H14" s="35">
        <f t="shared" si="0"/>
        <v>158853893.42000002</v>
      </c>
      <c r="I14" s="35">
        <f t="shared" si="0"/>
        <v>169302762.81</v>
      </c>
      <c r="J14" s="35">
        <f t="shared" si="0"/>
        <v>143793530.19</v>
      </c>
      <c r="K14" s="35">
        <f t="shared" si="0"/>
        <v>211897841.47</v>
      </c>
      <c r="L14" s="36">
        <f t="shared" si="0"/>
        <v>240379013.24</v>
      </c>
      <c r="M14" s="35">
        <f t="shared" si="0"/>
        <v>226667534.13000003</v>
      </c>
      <c r="N14" s="35">
        <f>SUM(N15,N17,N36)</f>
        <v>625569547.5600001</v>
      </c>
      <c r="O14" s="35">
        <f t="shared" si="0"/>
        <v>0</v>
      </c>
      <c r="P14" s="36">
        <f t="shared" si="0"/>
        <v>2971271242.1300006</v>
      </c>
      <c r="Q14" s="35">
        <f t="shared" si="0"/>
        <v>32241168.2</v>
      </c>
      <c r="R14" s="35">
        <f t="shared" si="0"/>
        <v>122729886.71</v>
      </c>
      <c r="S14" s="35">
        <f t="shared" si="0"/>
        <v>135351052.53</v>
      </c>
      <c r="T14" s="35">
        <f t="shared" si="0"/>
        <v>210771107.51</v>
      </c>
      <c r="U14" s="35">
        <f t="shared" si="0"/>
        <v>201652564.84</v>
      </c>
      <c r="V14" s="35">
        <f t="shared" si="0"/>
        <v>219986032.69</v>
      </c>
      <c r="W14" s="35">
        <f t="shared" si="0"/>
        <v>235900420.15</v>
      </c>
      <c r="X14" s="35">
        <f t="shared" si="0"/>
        <v>166897833.35000002</v>
      </c>
      <c r="Y14" s="36">
        <f t="shared" si="0"/>
        <v>220586010.15999997</v>
      </c>
      <c r="Z14" s="35">
        <f t="shared" si="0"/>
        <v>242527151.04999998</v>
      </c>
      <c r="AA14" s="35">
        <f t="shared" si="0"/>
        <v>263568572.56</v>
      </c>
      <c r="AB14" s="35">
        <f t="shared" si="0"/>
        <v>0</v>
      </c>
      <c r="AC14" s="35">
        <f t="shared" si="0"/>
        <v>2052211799.7499998</v>
      </c>
      <c r="AD14" s="35">
        <f t="shared" si="0"/>
        <v>31310675.2</v>
      </c>
      <c r="AE14" s="35">
        <f t="shared" si="0"/>
        <v>122725603.08</v>
      </c>
      <c r="AF14" s="35">
        <f t="shared" si="0"/>
        <v>136215829.16</v>
      </c>
      <c r="AG14" s="35">
        <f t="shared" si="0"/>
        <v>210841107.51</v>
      </c>
      <c r="AH14" s="35">
        <f t="shared" si="0"/>
        <v>201652564.84</v>
      </c>
      <c r="AI14" s="35">
        <f t="shared" si="0"/>
        <v>218008072.69</v>
      </c>
      <c r="AJ14" s="35">
        <f t="shared" si="0"/>
        <v>237815530.15</v>
      </c>
      <c r="AK14" s="35">
        <f t="shared" si="0"/>
        <v>165857774.55</v>
      </c>
      <c r="AL14" s="35">
        <f t="shared" si="0"/>
        <v>215596378.01999998</v>
      </c>
      <c r="AM14" s="35">
        <f t="shared" si="0"/>
        <v>245199315.18999997</v>
      </c>
      <c r="AN14" s="35">
        <f t="shared" si="0"/>
        <v>265946040.56</v>
      </c>
      <c r="AO14" s="35">
        <f t="shared" si="0"/>
        <v>0</v>
      </c>
      <c r="AP14" s="35">
        <f t="shared" si="0"/>
        <v>2051168890.9499996</v>
      </c>
      <c r="AQ14" s="29"/>
      <c r="AR14" s="29"/>
      <c r="AS14" s="29"/>
      <c r="AT14" s="29"/>
      <c r="AU14" s="29"/>
      <c r="AV14" s="29"/>
      <c r="AW14" s="29"/>
      <c r="AX14" s="29"/>
    </row>
    <row r="15" spans="1:50" s="37" customFormat="1" ht="16.5" thickBot="1">
      <c r="A15" s="38"/>
      <c r="B15" s="39" t="s">
        <v>40</v>
      </c>
      <c r="C15" s="40">
        <f aca="true" t="shared" si="1" ref="C15:AP15">SUM(C16)</f>
        <v>0</v>
      </c>
      <c r="D15" s="40">
        <f t="shared" si="1"/>
        <v>0</v>
      </c>
      <c r="E15" s="40">
        <f t="shared" si="1"/>
        <v>0</v>
      </c>
      <c r="F15" s="40">
        <f t="shared" si="1"/>
        <v>0</v>
      </c>
      <c r="G15" s="40">
        <f t="shared" si="1"/>
        <v>0</v>
      </c>
      <c r="H15" s="40">
        <f t="shared" si="1"/>
        <v>0</v>
      </c>
      <c r="I15" s="40">
        <f t="shared" si="1"/>
        <v>0</v>
      </c>
      <c r="J15" s="40">
        <f t="shared" si="1"/>
        <v>0</v>
      </c>
      <c r="K15" s="40">
        <f t="shared" si="1"/>
        <v>0</v>
      </c>
      <c r="L15" s="41">
        <f t="shared" si="1"/>
        <v>0</v>
      </c>
      <c r="M15" s="40">
        <f t="shared" si="1"/>
        <v>0</v>
      </c>
      <c r="N15" s="40">
        <f t="shared" si="1"/>
        <v>0</v>
      </c>
      <c r="O15" s="40">
        <f t="shared" si="1"/>
        <v>0</v>
      </c>
      <c r="P15" s="41">
        <f t="shared" si="1"/>
        <v>0</v>
      </c>
      <c r="Q15" s="40">
        <f t="shared" si="1"/>
        <v>0</v>
      </c>
      <c r="R15" s="40">
        <f t="shared" si="1"/>
        <v>0</v>
      </c>
      <c r="S15" s="40">
        <f t="shared" si="1"/>
        <v>0</v>
      </c>
      <c r="T15" s="40">
        <f t="shared" si="1"/>
        <v>0</v>
      </c>
      <c r="U15" s="40">
        <f t="shared" si="1"/>
        <v>0</v>
      </c>
      <c r="V15" s="40">
        <f t="shared" si="1"/>
        <v>0</v>
      </c>
      <c r="W15" s="40">
        <f t="shared" si="1"/>
        <v>0</v>
      </c>
      <c r="X15" s="40">
        <f t="shared" si="1"/>
        <v>0</v>
      </c>
      <c r="Y15" s="41">
        <f t="shared" si="1"/>
        <v>0</v>
      </c>
      <c r="Z15" s="40">
        <f t="shared" si="1"/>
        <v>0</v>
      </c>
      <c r="AA15" s="40">
        <f t="shared" si="1"/>
        <v>0</v>
      </c>
      <c r="AB15" s="40">
        <f t="shared" si="1"/>
        <v>0</v>
      </c>
      <c r="AC15" s="40">
        <f t="shared" si="1"/>
        <v>0</v>
      </c>
      <c r="AD15" s="40">
        <f t="shared" si="1"/>
        <v>0</v>
      </c>
      <c r="AE15" s="40">
        <f t="shared" si="1"/>
        <v>0</v>
      </c>
      <c r="AF15" s="40">
        <f t="shared" si="1"/>
        <v>0</v>
      </c>
      <c r="AG15" s="40">
        <f t="shared" si="1"/>
        <v>0</v>
      </c>
      <c r="AH15" s="40">
        <f t="shared" si="1"/>
        <v>0</v>
      </c>
      <c r="AI15" s="40">
        <f t="shared" si="1"/>
        <v>0</v>
      </c>
      <c r="AJ15" s="40">
        <f t="shared" si="1"/>
        <v>0</v>
      </c>
      <c r="AK15" s="40">
        <f t="shared" si="1"/>
        <v>0</v>
      </c>
      <c r="AL15" s="40">
        <f t="shared" si="1"/>
        <v>0</v>
      </c>
      <c r="AM15" s="40">
        <f t="shared" si="1"/>
        <v>0</v>
      </c>
      <c r="AN15" s="40">
        <f t="shared" si="1"/>
        <v>0</v>
      </c>
      <c r="AO15" s="40">
        <f t="shared" si="1"/>
        <v>0</v>
      </c>
      <c r="AP15" s="42">
        <f t="shared" si="1"/>
        <v>0</v>
      </c>
      <c r="AQ15" s="29"/>
      <c r="AR15" s="29"/>
      <c r="AS15" s="29"/>
      <c r="AT15" s="29"/>
      <c r="AU15" s="29"/>
      <c r="AV15" s="29"/>
      <c r="AW15" s="29"/>
      <c r="AX15" s="29"/>
    </row>
    <row r="16" spans="1:50" s="50" customFormat="1" ht="15.75" thickBot="1">
      <c r="A16" s="43" t="s">
        <v>41</v>
      </c>
      <c r="B16" s="44" t="s">
        <v>42</v>
      </c>
      <c r="C16" s="45">
        <v>0</v>
      </c>
      <c r="D16" s="45">
        <v>0</v>
      </c>
      <c r="E16" s="45">
        <v>0</v>
      </c>
      <c r="F16" s="45"/>
      <c r="G16" s="45"/>
      <c r="H16" s="45"/>
      <c r="I16" s="45"/>
      <c r="J16" s="45"/>
      <c r="K16" s="45"/>
      <c r="L16" s="46"/>
      <c r="M16" s="45"/>
      <c r="N16" s="45"/>
      <c r="O16" s="45"/>
      <c r="P16" s="47">
        <f>SUM(D16:O16)</f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/>
      <c r="X16" s="45"/>
      <c r="Y16" s="46"/>
      <c r="Z16" s="45">
        <v>0</v>
      </c>
      <c r="AA16" s="45"/>
      <c r="AB16" s="45"/>
      <c r="AC16" s="48">
        <f>SUM(Q16:AB16)</f>
        <v>0</v>
      </c>
      <c r="AD16" s="45">
        <v>0</v>
      </c>
      <c r="AE16" s="45">
        <v>0</v>
      </c>
      <c r="AF16" s="45">
        <v>0</v>
      </c>
      <c r="AG16" s="45">
        <v>0</v>
      </c>
      <c r="AH16" s="45">
        <v>0</v>
      </c>
      <c r="AI16" s="45"/>
      <c r="AJ16" s="45"/>
      <c r="AK16" s="45">
        <v>0</v>
      </c>
      <c r="AL16" s="45"/>
      <c r="AM16" s="45">
        <v>0</v>
      </c>
      <c r="AN16" s="45"/>
      <c r="AO16" s="45"/>
      <c r="AP16" s="49">
        <f>SUM(AD16:AO16)</f>
        <v>0</v>
      </c>
      <c r="AQ16" s="29"/>
      <c r="AR16" s="29"/>
      <c r="AS16" s="29"/>
      <c r="AT16" s="29"/>
      <c r="AU16" s="29"/>
      <c r="AV16" s="29"/>
      <c r="AW16" s="29"/>
      <c r="AX16" s="29"/>
    </row>
    <row r="17" spans="1:50" s="50" customFormat="1" ht="16.5" thickBot="1">
      <c r="A17" s="43"/>
      <c r="B17" s="39" t="s">
        <v>43</v>
      </c>
      <c r="C17" s="51">
        <f>SUM(C18,C34,C32)</f>
        <v>4612740494</v>
      </c>
      <c r="D17" s="51">
        <f>SUM(D18,D34)</f>
        <v>46896397.2</v>
      </c>
      <c r="E17" s="51">
        <f>SUM(E18,E34)+E32</f>
        <v>457047751.71</v>
      </c>
      <c r="F17" s="51">
        <f>SUM(F18,F34)+F32</f>
        <v>450507943.81</v>
      </c>
      <c r="G17" s="51">
        <f>SUM(G18,G34)+G32</f>
        <v>206002932.58999997</v>
      </c>
      <c r="H17" s="51">
        <f>SUM(H18,H34)</f>
        <v>158853893.42000002</v>
      </c>
      <c r="I17" s="51">
        <f aca="true" t="shared" si="2" ref="I17:P17">SUM(I18,I34)+I32</f>
        <v>169302762.81</v>
      </c>
      <c r="J17" s="51">
        <f t="shared" si="2"/>
        <v>143793530.19</v>
      </c>
      <c r="K17" s="51">
        <f t="shared" si="2"/>
        <v>211897841.47</v>
      </c>
      <c r="L17" s="51">
        <f t="shared" si="2"/>
        <v>240379013.24</v>
      </c>
      <c r="M17" s="51">
        <f t="shared" si="2"/>
        <v>226667534.13000003</v>
      </c>
      <c r="N17" s="51">
        <f>SUM(N18,N34)+N32</f>
        <v>625569547.5600001</v>
      </c>
      <c r="O17" s="51">
        <f t="shared" si="2"/>
        <v>0</v>
      </c>
      <c r="P17" s="52">
        <f t="shared" si="2"/>
        <v>2971271242.1300006</v>
      </c>
      <c r="Q17" s="51">
        <f>SUM(Q18,Q34)</f>
        <v>32241168.2</v>
      </c>
      <c r="R17" s="51">
        <f aca="true" t="shared" si="3" ref="R17:W17">SUM(R18,R34)+R32</f>
        <v>122729886.71</v>
      </c>
      <c r="S17" s="51">
        <f t="shared" si="3"/>
        <v>135351052.53</v>
      </c>
      <c r="T17" s="51">
        <f t="shared" si="3"/>
        <v>210771107.51</v>
      </c>
      <c r="U17" s="51">
        <f t="shared" si="3"/>
        <v>201652564.84</v>
      </c>
      <c r="V17" s="51">
        <f t="shared" si="3"/>
        <v>219986032.69</v>
      </c>
      <c r="W17" s="51">
        <f t="shared" si="3"/>
        <v>235900420.15</v>
      </c>
      <c r="X17" s="51">
        <f>SUM(X18,X34,X32)</f>
        <v>166897833.35000002</v>
      </c>
      <c r="Y17" s="52">
        <f>SUM(Y18,Y34)</f>
        <v>220586010.15999997</v>
      </c>
      <c r="Z17" s="51">
        <f>SUM(Z18,Z34)</f>
        <v>242527151.04999998</v>
      </c>
      <c r="AA17" s="51">
        <f>SUM(AA18,AA34,AA32)</f>
        <v>263568572.56</v>
      </c>
      <c r="AB17" s="51">
        <f>SUM(AB18,AB34)</f>
        <v>0</v>
      </c>
      <c r="AC17" s="51">
        <f>SUM(AC18,AC34)+AC32</f>
        <v>2052211799.7499998</v>
      </c>
      <c r="AD17" s="51">
        <f>SUM(AD18,AD34)</f>
        <v>31310675.2</v>
      </c>
      <c r="AE17" s="51">
        <f aca="true" t="shared" si="4" ref="AE17:AJ17">SUM(AE18,AE34)+AE32</f>
        <v>122725603.08</v>
      </c>
      <c r="AF17" s="51">
        <f t="shared" si="4"/>
        <v>136215829.16</v>
      </c>
      <c r="AG17" s="51">
        <f t="shared" si="4"/>
        <v>210841107.51</v>
      </c>
      <c r="AH17" s="51">
        <f t="shared" si="4"/>
        <v>201652564.84</v>
      </c>
      <c r="AI17" s="51">
        <f t="shared" si="4"/>
        <v>218008072.69</v>
      </c>
      <c r="AJ17" s="51">
        <f t="shared" si="4"/>
        <v>237815530.15</v>
      </c>
      <c r="AK17" s="51">
        <f>SUM(AK18,AK34,AK32)</f>
        <v>165857774.55</v>
      </c>
      <c r="AL17" s="51">
        <f>SUM(AL18,AL34)</f>
        <v>215596378.01999998</v>
      </c>
      <c r="AM17" s="51">
        <f>SUM(AM18,AM34)</f>
        <v>245199315.18999997</v>
      </c>
      <c r="AN17" s="51">
        <f>SUM(AN18,AN34,AN32)</f>
        <v>265946040.56</v>
      </c>
      <c r="AO17" s="51">
        <f>SUM(AO18,AO34)</f>
        <v>0</v>
      </c>
      <c r="AP17" s="51">
        <f>SUM(AP18,AP34)+AP32</f>
        <v>2051168890.9499996</v>
      </c>
      <c r="AQ17" s="29"/>
      <c r="AR17" s="29"/>
      <c r="AS17" s="29"/>
      <c r="AT17" s="29"/>
      <c r="AU17" s="29"/>
      <c r="AV17" s="29"/>
      <c r="AW17" s="29"/>
      <c r="AX17" s="29"/>
    </row>
    <row r="18" spans="1:50" s="50" customFormat="1" ht="15.75">
      <c r="A18" s="43" t="s">
        <v>44</v>
      </c>
      <c r="B18" s="53" t="s">
        <v>45</v>
      </c>
      <c r="C18" s="54">
        <f>SUM(C19:C31)</f>
        <v>4259765058.9999995</v>
      </c>
      <c r="D18" s="54">
        <f>SUM(D21:D28)</f>
        <v>45577427.2</v>
      </c>
      <c r="E18" s="54">
        <f>SUM(E19:E28)</f>
        <v>408201171.88</v>
      </c>
      <c r="F18" s="54">
        <f>SUM(F19:F28)</f>
        <v>397481648.81</v>
      </c>
      <c r="G18" s="54">
        <f>SUM(G19:G31)</f>
        <v>109853195.21999998</v>
      </c>
      <c r="H18" s="54">
        <f>SUM(H19:H31)</f>
        <v>140196382.37</v>
      </c>
      <c r="I18" s="54">
        <f>SUM(I19:I31)</f>
        <v>134807681.92000002</v>
      </c>
      <c r="J18" s="54">
        <f>SUM(J19:J31)</f>
        <v>101151415.78999999</v>
      </c>
      <c r="K18" s="54">
        <f aca="true" t="shared" si="5" ref="K18:AO18">SUM(K19:K31)</f>
        <v>211307683.91</v>
      </c>
      <c r="L18" s="55">
        <f t="shared" si="5"/>
        <v>230630747.51000002</v>
      </c>
      <c r="M18" s="54">
        <f t="shared" si="5"/>
        <v>224269946.35000002</v>
      </c>
      <c r="N18" s="54">
        <f>SUM(N19:N31)</f>
        <v>619723119.45</v>
      </c>
      <c r="O18" s="54">
        <f t="shared" si="5"/>
        <v>0</v>
      </c>
      <c r="P18" s="55">
        <f>SUM(P19:P31)</f>
        <v>2623827264.4100003</v>
      </c>
      <c r="Q18" s="54">
        <f t="shared" si="5"/>
        <v>30922198.2</v>
      </c>
      <c r="R18" s="54">
        <f t="shared" si="5"/>
        <v>73884662.88</v>
      </c>
      <c r="S18" s="54">
        <f>SUM(S19:S31)</f>
        <v>82717967.53</v>
      </c>
      <c r="T18" s="54">
        <f t="shared" si="5"/>
        <v>114228160.13999999</v>
      </c>
      <c r="U18" s="54">
        <f>SUM(U19:U28)</f>
        <v>149269803.79</v>
      </c>
      <c r="V18" s="54">
        <f t="shared" si="5"/>
        <v>185490951.8</v>
      </c>
      <c r="W18" s="54">
        <f t="shared" si="5"/>
        <v>197768528.5</v>
      </c>
      <c r="X18" s="54">
        <f>SUM(X19:X31)</f>
        <v>161797453.04000002</v>
      </c>
      <c r="Y18" s="55">
        <f t="shared" si="5"/>
        <v>210837744.42999998</v>
      </c>
      <c r="Z18" s="54">
        <f t="shared" si="5"/>
        <v>240129563.26999998</v>
      </c>
      <c r="AA18" s="54">
        <f t="shared" si="5"/>
        <v>257722144.45</v>
      </c>
      <c r="AB18" s="54">
        <f t="shared" si="5"/>
        <v>0</v>
      </c>
      <c r="AC18" s="54">
        <f>SUM(AC19:AC31)</f>
        <v>1704769178.0299997</v>
      </c>
      <c r="AD18" s="54">
        <f t="shared" si="5"/>
        <v>29991705.2</v>
      </c>
      <c r="AE18" s="54">
        <f t="shared" si="5"/>
        <v>74815155.88</v>
      </c>
      <c r="AF18" s="54">
        <f>SUM(AF19:AF31)</f>
        <v>82647967.53</v>
      </c>
      <c r="AG18" s="54">
        <f t="shared" si="5"/>
        <v>114298160.13999999</v>
      </c>
      <c r="AH18" s="54">
        <f>SUM(AH19:AH31)</f>
        <v>149269803.79</v>
      </c>
      <c r="AI18" s="54">
        <f>SUM(AI19:AI31)</f>
        <v>183512991.8</v>
      </c>
      <c r="AJ18" s="54">
        <f t="shared" si="5"/>
        <v>199743638.5</v>
      </c>
      <c r="AK18" s="54">
        <f t="shared" si="5"/>
        <v>161792701.36</v>
      </c>
      <c r="AL18" s="54">
        <f t="shared" si="5"/>
        <v>206331780.42999998</v>
      </c>
      <c r="AM18" s="54">
        <f t="shared" si="5"/>
        <v>242801059.26999998</v>
      </c>
      <c r="AN18" s="54">
        <f>SUM(AN19:AN31)</f>
        <v>259556612.45</v>
      </c>
      <c r="AO18" s="54">
        <f t="shared" si="5"/>
        <v>0</v>
      </c>
      <c r="AP18" s="54">
        <f>SUM(AP19:AP31)</f>
        <v>1704761576.3499997</v>
      </c>
      <c r="AQ18" s="29"/>
      <c r="AR18" s="29"/>
      <c r="AS18" s="29"/>
      <c r="AT18" s="29"/>
      <c r="AU18" s="29"/>
      <c r="AV18" s="29"/>
      <c r="AW18" s="29"/>
      <c r="AX18" s="29"/>
    </row>
    <row r="19" spans="1:50" s="50" customFormat="1" ht="15">
      <c r="A19" s="43" t="s">
        <v>46</v>
      </c>
      <c r="B19" s="53" t="s">
        <v>47</v>
      </c>
      <c r="C19" s="56">
        <v>705578395.73</v>
      </c>
      <c r="D19" s="57">
        <v>626844</v>
      </c>
      <c r="E19" s="57">
        <v>0</v>
      </c>
      <c r="F19" s="57">
        <v>785160</v>
      </c>
      <c r="G19" s="56">
        <v>712411</v>
      </c>
      <c r="H19" s="57">
        <v>8636548</v>
      </c>
      <c r="I19" s="57">
        <v>719611.08</v>
      </c>
      <c r="J19" s="57">
        <v>547531.86</v>
      </c>
      <c r="K19" s="58">
        <v>0</v>
      </c>
      <c r="L19" s="59">
        <v>16649108</v>
      </c>
      <c r="M19" s="57">
        <v>182300</v>
      </c>
      <c r="N19" s="57">
        <v>7485005</v>
      </c>
      <c r="O19" s="57"/>
      <c r="P19" s="47">
        <f>SUM(D19:O19)</f>
        <v>36344518.94</v>
      </c>
      <c r="Q19" s="57">
        <v>0</v>
      </c>
      <c r="R19" s="57">
        <v>0</v>
      </c>
      <c r="S19" s="57">
        <v>626844</v>
      </c>
      <c r="T19" s="57">
        <v>785160</v>
      </c>
      <c r="U19" s="57">
        <v>5525947</v>
      </c>
      <c r="V19" s="57">
        <v>3823223.08</v>
      </c>
      <c r="W19" s="57">
        <v>1261544.58</v>
      </c>
      <c r="X19" s="57">
        <v>5387.28</v>
      </c>
      <c r="Y19" s="59">
        <v>0</v>
      </c>
      <c r="Z19" s="57">
        <v>16649108</v>
      </c>
      <c r="AA19" s="57">
        <v>0</v>
      </c>
      <c r="AB19" s="57"/>
      <c r="AC19" s="57">
        <f aca="true" t="shared" si="6" ref="AC19:AC35">SUM(Q19:AB19)</f>
        <v>28677213.939999998</v>
      </c>
      <c r="AD19" s="57">
        <v>0</v>
      </c>
      <c r="AE19" s="57">
        <v>0</v>
      </c>
      <c r="AF19" s="57">
        <v>626844</v>
      </c>
      <c r="AG19" s="57">
        <v>785160</v>
      </c>
      <c r="AH19" s="57">
        <v>5525947</v>
      </c>
      <c r="AI19" s="57">
        <v>3823223.08</v>
      </c>
      <c r="AJ19" s="57">
        <v>1261544.58</v>
      </c>
      <c r="AK19" s="57">
        <v>5387.28</v>
      </c>
      <c r="AL19" s="57">
        <v>0</v>
      </c>
      <c r="AM19" s="57">
        <v>16649108</v>
      </c>
      <c r="AN19" s="57">
        <v>0</v>
      </c>
      <c r="AO19" s="57"/>
      <c r="AP19" s="57">
        <f aca="true" t="shared" si="7" ref="AP19:AP35">SUM(AD19:AO19)</f>
        <v>28677213.939999998</v>
      </c>
      <c r="AQ19" s="29"/>
      <c r="AR19" s="29"/>
      <c r="AS19" s="29"/>
      <c r="AT19" s="29"/>
      <c r="AU19" s="29"/>
      <c r="AV19" s="29"/>
      <c r="AW19" s="29"/>
      <c r="AX19" s="29"/>
    </row>
    <row r="20" spans="1:50" s="50" customFormat="1" ht="15">
      <c r="A20" s="43" t="s">
        <v>48</v>
      </c>
      <c r="B20" s="53" t="s">
        <v>49</v>
      </c>
      <c r="C20" s="56">
        <v>67228827.4</v>
      </c>
      <c r="D20" s="57">
        <v>0</v>
      </c>
      <c r="E20" s="57">
        <v>0</v>
      </c>
      <c r="F20" s="57">
        <v>0</v>
      </c>
      <c r="G20" s="56">
        <v>1880000</v>
      </c>
      <c r="H20" s="57">
        <v>0</v>
      </c>
      <c r="I20" s="57">
        <v>777.94</v>
      </c>
      <c r="J20" s="57">
        <v>8825280</v>
      </c>
      <c r="K20" s="58">
        <v>0</v>
      </c>
      <c r="L20" s="59">
        <v>6591120</v>
      </c>
      <c r="M20" s="57">
        <v>11774645.68</v>
      </c>
      <c r="N20" s="57">
        <v>23137674</v>
      </c>
      <c r="O20" s="57"/>
      <c r="P20" s="47">
        <f aca="true" t="shared" si="8" ref="P20:P32">SUM(D20:O20)</f>
        <v>52209497.62</v>
      </c>
      <c r="Q20" s="57">
        <v>0</v>
      </c>
      <c r="R20" s="57">
        <v>0</v>
      </c>
      <c r="S20" s="57">
        <v>0</v>
      </c>
      <c r="T20" s="57">
        <v>0</v>
      </c>
      <c r="U20" s="57">
        <v>1880000</v>
      </c>
      <c r="V20" s="57">
        <v>777.94</v>
      </c>
      <c r="W20" s="57">
        <v>0</v>
      </c>
      <c r="X20" s="57">
        <v>0</v>
      </c>
      <c r="Y20" s="59">
        <v>0</v>
      </c>
      <c r="Z20" s="57">
        <v>8825625.68</v>
      </c>
      <c r="AA20" s="57">
        <v>6594924</v>
      </c>
      <c r="AB20" s="57"/>
      <c r="AC20" s="57">
        <f t="shared" si="6"/>
        <v>17301327.619999997</v>
      </c>
      <c r="AD20" s="57">
        <v>0</v>
      </c>
      <c r="AE20" s="57">
        <v>0</v>
      </c>
      <c r="AF20" s="57">
        <v>0</v>
      </c>
      <c r="AG20" s="57">
        <v>0</v>
      </c>
      <c r="AH20" s="57">
        <v>1880000</v>
      </c>
      <c r="AI20" s="57">
        <v>777.94</v>
      </c>
      <c r="AJ20" s="57">
        <v>0</v>
      </c>
      <c r="AK20" s="57">
        <v>0</v>
      </c>
      <c r="AL20" s="57">
        <v>0</v>
      </c>
      <c r="AM20" s="57">
        <v>8825625.68</v>
      </c>
      <c r="AN20" s="57">
        <v>6594924</v>
      </c>
      <c r="AO20" s="57"/>
      <c r="AP20" s="57">
        <f t="shared" si="7"/>
        <v>17301327.619999997</v>
      </c>
      <c r="AQ20" s="29"/>
      <c r="AR20" s="29"/>
      <c r="AS20" s="29"/>
      <c r="AT20" s="29"/>
      <c r="AU20" s="29"/>
      <c r="AV20" s="29"/>
      <c r="AW20" s="29"/>
      <c r="AX20" s="29"/>
    </row>
    <row r="21" spans="1:50" s="50" customFormat="1" ht="15">
      <c r="A21" s="43" t="s">
        <v>50</v>
      </c>
      <c r="B21" s="53" t="s">
        <v>51</v>
      </c>
      <c r="C21" s="56">
        <v>321298820.25</v>
      </c>
      <c r="D21" s="57">
        <v>2400000</v>
      </c>
      <c r="E21" s="57">
        <v>30358068.94</v>
      </c>
      <c r="F21" s="57">
        <v>53790069.64</v>
      </c>
      <c r="G21" s="56">
        <v>27931892.95</v>
      </c>
      <c r="H21" s="57">
        <v>8533453.57</v>
      </c>
      <c r="I21" s="57">
        <v>26262069.77</v>
      </c>
      <c r="J21" s="57">
        <v>12557180.9</v>
      </c>
      <c r="K21" s="58">
        <v>33459565.8</v>
      </c>
      <c r="L21" s="59">
        <v>31806898.27</v>
      </c>
      <c r="M21" s="57">
        <v>38100129.95</v>
      </c>
      <c r="N21" s="57">
        <v>12114071.47</v>
      </c>
      <c r="O21" s="57"/>
      <c r="P21" s="47">
        <f t="shared" si="8"/>
        <v>277313401.26000005</v>
      </c>
      <c r="Q21" s="57">
        <v>0</v>
      </c>
      <c r="R21" s="57">
        <v>28280594.94</v>
      </c>
      <c r="S21" s="57">
        <v>3352522.64</v>
      </c>
      <c r="T21" s="57">
        <v>21871111.95</v>
      </c>
      <c r="U21" s="57">
        <v>28072009.57</v>
      </c>
      <c r="V21" s="57">
        <v>30924372.77</v>
      </c>
      <c r="W21" s="57">
        <v>34168751.83</v>
      </c>
      <c r="X21" s="57">
        <v>3640535.87</v>
      </c>
      <c r="Y21" s="59">
        <v>12419613.27</v>
      </c>
      <c r="Z21" s="57">
        <v>51471717.95</v>
      </c>
      <c r="AA21" s="57">
        <v>33009342.47</v>
      </c>
      <c r="AB21" s="57"/>
      <c r="AC21" s="57">
        <f t="shared" si="6"/>
        <v>247210573.26000002</v>
      </c>
      <c r="AD21" s="57">
        <v>0</v>
      </c>
      <c r="AE21" s="57">
        <v>28280594.94</v>
      </c>
      <c r="AF21" s="57">
        <v>3352522.64</v>
      </c>
      <c r="AG21" s="57">
        <v>21871111.95</v>
      </c>
      <c r="AH21" s="57">
        <v>28072009.57</v>
      </c>
      <c r="AI21" s="57">
        <v>30924372.77</v>
      </c>
      <c r="AJ21" s="57">
        <v>34168751.83</v>
      </c>
      <c r="AK21" s="57">
        <v>3640535.87</v>
      </c>
      <c r="AL21" s="57">
        <v>12419613.27</v>
      </c>
      <c r="AM21" s="57">
        <v>49832653.95</v>
      </c>
      <c r="AN21" s="57">
        <v>34648406.47</v>
      </c>
      <c r="AO21" s="57"/>
      <c r="AP21" s="57">
        <f t="shared" si="7"/>
        <v>247210573.26000002</v>
      </c>
      <c r="AQ21" s="29"/>
      <c r="AR21" s="29"/>
      <c r="AS21" s="29"/>
      <c r="AT21" s="29"/>
      <c r="AU21" s="29"/>
      <c r="AV21" s="29"/>
      <c r="AW21" s="29"/>
      <c r="AX21" s="29"/>
    </row>
    <row r="22" spans="1:50" s="50" customFormat="1" ht="15">
      <c r="A22" s="43" t="s">
        <v>52</v>
      </c>
      <c r="B22" s="53" t="s">
        <v>53</v>
      </c>
      <c r="C22" s="56">
        <v>1724627135.61</v>
      </c>
      <c r="D22" s="57">
        <v>11574848</v>
      </c>
      <c r="E22" s="57">
        <v>274964293.54</v>
      </c>
      <c r="F22" s="57">
        <v>80647320.11</v>
      </c>
      <c r="G22" s="57">
        <v>36692493.15</v>
      </c>
      <c r="H22" s="57">
        <v>78949506.75</v>
      </c>
      <c r="I22" s="57">
        <v>75601776.12</v>
      </c>
      <c r="J22" s="57">
        <v>20241131.86</v>
      </c>
      <c r="K22" s="58">
        <v>20334784.16</v>
      </c>
      <c r="L22" s="59">
        <v>53555699.1</v>
      </c>
      <c r="M22" s="57">
        <v>35049721.11</v>
      </c>
      <c r="N22" s="57">
        <v>476326547.88</v>
      </c>
      <c r="O22" s="57"/>
      <c r="P22" s="47">
        <f t="shared" si="8"/>
        <v>1163938121.7800002</v>
      </c>
      <c r="Q22" s="57">
        <v>0</v>
      </c>
      <c r="R22" s="57">
        <v>2281606.54</v>
      </c>
      <c r="S22" s="57">
        <v>24002682.83</v>
      </c>
      <c r="T22" s="57">
        <v>53057258.07</v>
      </c>
      <c r="U22" s="57">
        <v>46208674.67</v>
      </c>
      <c r="V22" s="57">
        <v>95750654.04</v>
      </c>
      <c r="W22" s="57">
        <v>68852057.45</v>
      </c>
      <c r="X22" s="57">
        <v>59640061.41</v>
      </c>
      <c r="Y22" s="59">
        <v>48065790.02</v>
      </c>
      <c r="Z22" s="57">
        <v>58496960.03</v>
      </c>
      <c r="AA22" s="57">
        <v>65468235.88</v>
      </c>
      <c r="AB22" s="57"/>
      <c r="AC22" s="57">
        <f>SUM(Q22:AB22)</f>
        <v>521823980.93999994</v>
      </c>
      <c r="AD22" s="57">
        <v>0</v>
      </c>
      <c r="AE22" s="57">
        <v>2281606.54</v>
      </c>
      <c r="AF22" s="57">
        <v>24002682.83</v>
      </c>
      <c r="AG22" s="57">
        <v>53057258.07</v>
      </c>
      <c r="AH22" s="57">
        <v>46208674.67</v>
      </c>
      <c r="AI22" s="57">
        <v>95750654.04</v>
      </c>
      <c r="AJ22" s="57">
        <v>68852057.45</v>
      </c>
      <c r="AK22" s="57">
        <v>59640061.41</v>
      </c>
      <c r="AL22" s="57">
        <v>48065790.02</v>
      </c>
      <c r="AM22" s="57">
        <v>58496960.03</v>
      </c>
      <c r="AN22" s="57">
        <v>65468235.88</v>
      </c>
      <c r="AO22" s="57"/>
      <c r="AP22" s="57">
        <f t="shared" si="7"/>
        <v>521823980.93999994</v>
      </c>
      <c r="AQ22" s="29"/>
      <c r="AR22" s="29"/>
      <c r="AS22" s="29"/>
      <c r="AT22" s="29"/>
      <c r="AU22" s="29"/>
      <c r="AV22" s="29"/>
      <c r="AW22" s="29"/>
      <c r="AX22" s="29"/>
    </row>
    <row r="23" spans="1:50" s="50" customFormat="1" ht="15">
      <c r="A23" s="43" t="s">
        <v>54</v>
      </c>
      <c r="B23" s="53" t="s">
        <v>55</v>
      </c>
      <c r="C23" s="56">
        <v>330047406.41</v>
      </c>
      <c r="D23" s="57">
        <v>126500</v>
      </c>
      <c r="E23" s="57">
        <v>4826316</v>
      </c>
      <c r="F23" s="57">
        <v>209425406</v>
      </c>
      <c r="G23" s="57">
        <v>818207.35</v>
      </c>
      <c r="H23" s="57">
        <v>369737.04</v>
      </c>
      <c r="I23" s="57">
        <v>380922.6</v>
      </c>
      <c r="J23" s="57">
        <v>394988.57</v>
      </c>
      <c r="K23" s="58">
        <v>2278120.67</v>
      </c>
      <c r="L23" s="59">
        <v>34182189.36</v>
      </c>
      <c r="M23" s="57">
        <v>305801.98</v>
      </c>
      <c r="N23" s="57">
        <v>474048.48</v>
      </c>
      <c r="O23" s="57"/>
      <c r="P23" s="47">
        <f t="shared" si="8"/>
        <v>253582238.04999995</v>
      </c>
      <c r="Q23" s="57">
        <v>126500</v>
      </c>
      <c r="R23" s="57">
        <v>876316</v>
      </c>
      <c r="S23" s="57">
        <v>1835506</v>
      </c>
      <c r="T23" s="57">
        <v>938007.35</v>
      </c>
      <c r="U23" s="57">
        <v>28546129.04</v>
      </c>
      <c r="V23" s="57">
        <v>13251870.6</v>
      </c>
      <c r="W23" s="57">
        <v>31277473.29</v>
      </c>
      <c r="X23" s="57">
        <v>14414687.95</v>
      </c>
      <c r="Y23" s="59">
        <v>48143698.36</v>
      </c>
      <c r="Z23" s="57">
        <v>766401.98</v>
      </c>
      <c r="AA23" s="57">
        <v>23655848.48</v>
      </c>
      <c r="AB23" s="57"/>
      <c r="AC23" s="57">
        <f t="shared" si="6"/>
        <v>163832439.04999998</v>
      </c>
      <c r="AD23" s="57">
        <v>126500</v>
      </c>
      <c r="AE23" s="57">
        <v>876316</v>
      </c>
      <c r="AF23" s="57">
        <v>1835506</v>
      </c>
      <c r="AG23" s="57">
        <v>938007.35</v>
      </c>
      <c r="AH23" s="57">
        <v>28546129.04</v>
      </c>
      <c r="AI23" s="57">
        <v>13251870.6</v>
      </c>
      <c r="AJ23" s="57">
        <v>31277473.29</v>
      </c>
      <c r="AK23" s="57">
        <v>14414687.95</v>
      </c>
      <c r="AL23" s="57">
        <v>48143698.36</v>
      </c>
      <c r="AM23" s="57">
        <v>766401.98</v>
      </c>
      <c r="AN23" s="57">
        <v>23655848.48</v>
      </c>
      <c r="AO23" s="57"/>
      <c r="AP23" s="57">
        <f t="shared" si="7"/>
        <v>163832439.04999998</v>
      </c>
      <c r="AQ23" s="29"/>
      <c r="AR23" s="29"/>
      <c r="AS23" s="29"/>
      <c r="AT23" s="29"/>
      <c r="AU23" s="29"/>
      <c r="AV23" s="29"/>
      <c r="AW23" s="29"/>
      <c r="AX23" s="29"/>
    </row>
    <row r="24" spans="1:50" s="50" customFormat="1" ht="15">
      <c r="A24" s="43" t="s">
        <v>56</v>
      </c>
      <c r="B24" s="53" t="s">
        <v>57</v>
      </c>
      <c r="C24" s="56">
        <v>13376011.05</v>
      </c>
      <c r="D24" s="57">
        <v>111600</v>
      </c>
      <c r="E24" s="57">
        <v>1689447.4</v>
      </c>
      <c r="F24" s="57">
        <v>1017000</v>
      </c>
      <c r="G24" s="57">
        <v>342740</v>
      </c>
      <c r="H24" s="57">
        <v>453450.84</v>
      </c>
      <c r="I24" s="57">
        <v>1883283.09</v>
      </c>
      <c r="J24" s="57">
        <v>1228147.54</v>
      </c>
      <c r="K24" s="58">
        <v>1237121.44</v>
      </c>
      <c r="L24" s="59">
        <v>234514.32</v>
      </c>
      <c r="M24" s="57">
        <v>1322318</v>
      </c>
      <c r="N24" s="57">
        <v>2521735.78</v>
      </c>
      <c r="O24" s="57"/>
      <c r="P24" s="47">
        <f t="shared" si="8"/>
        <v>12041358.41</v>
      </c>
      <c r="Q24" s="57">
        <v>111600</v>
      </c>
      <c r="R24" s="57">
        <v>38946.4</v>
      </c>
      <c r="S24" s="57">
        <v>300000</v>
      </c>
      <c r="T24" s="57">
        <v>777240</v>
      </c>
      <c r="U24" s="57">
        <v>735950.84</v>
      </c>
      <c r="V24" s="57">
        <v>548043.09</v>
      </c>
      <c r="W24" s="56">
        <v>126722.87</v>
      </c>
      <c r="X24" s="57">
        <v>2191786.11</v>
      </c>
      <c r="Y24" s="59">
        <v>1220514.32</v>
      </c>
      <c r="Z24" s="57">
        <v>1770981</v>
      </c>
      <c r="AA24" s="57">
        <v>2405735.78</v>
      </c>
      <c r="AB24" s="57"/>
      <c r="AC24" s="57">
        <f t="shared" si="6"/>
        <v>10227520.41</v>
      </c>
      <c r="AD24" s="57">
        <v>111600</v>
      </c>
      <c r="AE24" s="57">
        <v>38946.4</v>
      </c>
      <c r="AF24" s="57">
        <v>300000</v>
      </c>
      <c r="AG24" s="57">
        <v>777240</v>
      </c>
      <c r="AH24" s="57">
        <v>735950.84</v>
      </c>
      <c r="AI24" s="57">
        <v>548043.09</v>
      </c>
      <c r="AJ24" s="57">
        <v>126722.87</v>
      </c>
      <c r="AK24" s="57">
        <v>2191786.11</v>
      </c>
      <c r="AL24" s="57">
        <v>1220514.32</v>
      </c>
      <c r="AM24" s="57">
        <v>1770981</v>
      </c>
      <c r="AN24" s="57">
        <v>2405735.78</v>
      </c>
      <c r="AO24" s="57"/>
      <c r="AP24" s="57">
        <f t="shared" si="7"/>
        <v>10227520.41</v>
      </c>
      <c r="AQ24" s="29"/>
      <c r="AR24" s="29"/>
      <c r="AS24" s="29"/>
      <c r="AT24" s="29"/>
      <c r="AU24" s="29"/>
      <c r="AV24" s="29"/>
      <c r="AW24" s="29"/>
      <c r="AX24" s="29"/>
    </row>
    <row r="25" spans="1:50" s="50" customFormat="1" ht="15">
      <c r="A25" s="43" t="s">
        <v>58</v>
      </c>
      <c r="B25" s="53" t="s">
        <v>59</v>
      </c>
      <c r="C25" s="56">
        <v>802031731.68</v>
      </c>
      <c r="D25" s="57">
        <v>30433986.2</v>
      </c>
      <c r="E25" s="57">
        <v>41821453</v>
      </c>
      <c r="F25" s="57">
        <v>43675265.06</v>
      </c>
      <c r="G25" s="57">
        <v>29611491.83</v>
      </c>
      <c r="H25" s="57">
        <v>39392129.38</v>
      </c>
      <c r="I25" s="57">
        <v>24341466.59</v>
      </c>
      <c r="J25" s="57">
        <v>49558009.65</v>
      </c>
      <c r="K25" s="58">
        <v>68160890.08</v>
      </c>
      <c r="L25" s="59">
        <v>78411163.49</v>
      </c>
      <c r="M25" s="57">
        <v>80148727.43</v>
      </c>
      <c r="N25" s="57">
        <v>89378903.98</v>
      </c>
      <c r="O25" s="57"/>
      <c r="P25" s="47">
        <f t="shared" si="8"/>
        <v>574933486.69</v>
      </c>
      <c r="Q25" s="57">
        <v>29753605.2</v>
      </c>
      <c r="R25" s="57">
        <v>42239834</v>
      </c>
      <c r="S25" s="57">
        <v>43445488.06</v>
      </c>
      <c r="T25" s="57">
        <v>29825192.83</v>
      </c>
      <c r="U25" s="57">
        <v>30945048.88</v>
      </c>
      <c r="V25" s="57">
        <v>32856189.55</v>
      </c>
      <c r="W25" s="57">
        <v>49724930.11</v>
      </c>
      <c r="X25" s="57">
        <v>68200897.62</v>
      </c>
      <c r="Y25" s="59">
        <v>78411163.49</v>
      </c>
      <c r="Z25" s="57">
        <v>72139847.43</v>
      </c>
      <c r="AA25" s="57">
        <v>93174212.98</v>
      </c>
      <c r="AB25" s="57"/>
      <c r="AC25" s="57">
        <f t="shared" si="6"/>
        <v>570716410.15</v>
      </c>
      <c r="AD25" s="57">
        <v>29753605.2</v>
      </c>
      <c r="AE25" s="57">
        <v>42239834</v>
      </c>
      <c r="AF25" s="57">
        <v>43375488.06</v>
      </c>
      <c r="AG25" s="57">
        <v>29895192.83</v>
      </c>
      <c r="AH25" s="57">
        <v>30945048.88</v>
      </c>
      <c r="AI25" s="57">
        <v>32763649.55</v>
      </c>
      <c r="AJ25" s="57">
        <v>49814620.11</v>
      </c>
      <c r="AK25" s="57">
        <v>68203747.62</v>
      </c>
      <c r="AL25" s="57">
        <v>78372033.49</v>
      </c>
      <c r="AM25" s="57">
        <v>72178977.43</v>
      </c>
      <c r="AN25" s="57">
        <v>93174212.98</v>
      </c>
      <c r="AO25" s="57"/>
      <c r="AP25" s="57">
        <f t="shared" si="7"/>
        <v>570716410.15</v>
      </c>
      <c r="AQ25" s="29"/>
      <c r="AR25" s="29"/>
      <c r="AS25" s="29"/>
      <c r="AT25" s="29"/>
      <c r="AU25" s="29"/>
      <c r="AV25" s="29"/>
      <c r="AW25" s="29"/>
      <c r="AX25" s="29"/>
    </row>
    <row r="26" spans="1:50" s="50" customFormat="1" ht="15">
      <c r="A26" s="43" t="s">
        <v>60</v>
      </c>
      <c r="B26" s="53" t="s">
        <v>61</v>
      </c>
      <c r="C26" s="56">
        <v>0</v>
      </c>
      <c r="D26" s="57">
        <v>0</v>
      </c>
      <c r="E26" s="57">
        <v>0</v>
      </c>
      <c r="F26" s="57">
        <v>0</v>
      </c>
      <c r="G26" s="57">
        <v>0</v>
      </c>
      <c r="H26" s="57">
        <v>0</v>
      </c>
      <c r="I26" s="57">
        <v>0</v>
      </c>
      <c r="J26" s="57">
        <v>0</v>
      </c>
      <c r="K26" s="58">
        <v>0</v>
      </c>
      <c r="L26" s="59"/>
      <c r="M26" s="57">
        <v>0</v>
      </c>
      <c r="N26" s="57">
        <v>0</v>
      </c>
      <c r="O26" s="57">
        <v>0</v>
      </c>
      <c r="P26" s="47">
        <f t="shared" si="8"/>
        <v>0</v>
      </c>
      <c r="Q26" s="57">
        <v>0</v>
      </c>
      <c r="R26" s="57">
        <v>0</v>
      </c>
      <c r="S26" s="57">
        <v>0</v>
      </c>
      <c r="T26" s="57">
        <v>0</v>
      </c>
      <c r="U26" s="57">
        <v>0</v>
      </c>
      <c r="V26" s="57">
        <v>0</v>
      </c>
      <c r="W26" s="57">
        <v>0</v>
      </c>
      <c r="X26" s="57">
        <v>0</v>
      </c>
      <c r="Y26" s="59"/>
      <c r="Z26" s="57">
        <v>0</v>
      </c>
      <c r="AA26" s="57">
        <v>0</v>
      </c>
      <c r="AB26" s="57">
        <v>0</v>
      </c>
      <c r="AC26" s="57">
        <f t="shared" si="6"/>
        <v>0</v>
      </c>
      <c r="AD26" s="57">
        <v>0</v>
      </c>
      <c r="AE26" s="57">
        <v>0</v>
      </c>
      <c r="AF26" s="57">
        <v>0</v>
      </c>
      <c r="AG26" s="57">
        <v>0</v>
      </c>
      <c r="AH26" s="57">
        <v>0</v>
      </c>
      <c r="AI26" s="57">
        <v>0</v>
      </c>
      <c r="AJ26" s="57">
        <v>0</v>
      </c>
      <c r="AK26" s="57">
        <v>0</v>
      </c>
      <c r="AL26" s="57"/>
      <c r="AM26" s="57">
        <v>0</v>
      </c>
      <c r="AN26" s="57">
        <v>0</v>
      </c>
      <c r="AO26" s="57">
        <v>0</v>
      </c>
      <c r="AP26" s="57">
        <f t="shared" si="7"/>
        <v>0</v>
      </c>
      <c r="AQ26" s="29"/>
      <c r="AR26" s="29"/>
      <c r="AS26" s="29"/>
      <c r="AT26" s="29"/>
      <c r="AU26" s="29"/>
      <c r="AV26" s="29"/>
      <c r="AW26" s="29"/>
      <c r="AX26" s="29"/>
    </row>
    <row r="27" spans="1:50" s="50" customFormat="1" ht="15">
      <c r="A27" s="43" t="s">
        <v>62</v>
      </c>
      <c r="B27" s="53" t="s">
        <v>63</v>
      </c>
      <c r="C27" s="56">
        <v>135720977.27</v>
      </c>
      <c r="D27" s="57">
        <v>0</v>
      </c>
      <c r="E27" s="57">
        <v>54374228</v>
      </c>
      <c r="F27" s="57">
        <v>7250000</v>
      </c>
      <c r="G27" s="57">
        <v>9604549.94</v>
      </c>
      <c r="H27" s="57">
        <v>17224.79</v>
      </c>
      <c r="I27" s="57">
        <v>17962.73</v>
      </c>
      <c r="J27" s="57">
        <v>51257.03</v>
      </c>
      <c r="K27" s="58">
        <v>45110603.29</v>
      </c>
      <c r="L27" s="59">
        <v>-1022353.47</v>
      </c>
      <c r="M27" s="57">
        <v>4843473.2</v>
      </c>
      <c r="N27" s="57">
        <v>37531.86</v>
      </c>
      <c r="O27" s="57">
        <v>0</v>
      </c>
      <c r="P27" s="47">
        <f t="shared" si="8"/>
        <v>120284477.37</v>
      </c>
      <c r="Q27" s="57">
        <v>0</v>
      </c>
      <c r="R27" s="57">
        <v>0</v>
      </c>
      <c r="S27" s="57">
        <v>8263496</v>
      </c>
      <c r="T27" s="57">
        <v>4729780.94</v>
      </c>
      <c r="U27" s="57">
        <v>5134029.79</v>
      </c>
      <c r="V27" s="57">
        <v>4812950.73</v>
      </c>
      <c r="W27" s="57">
        <v>8056577.37</v>
      </c>
      <c r="X27" s="57">
        <v>5815820.95</v>
      </c>
      <c r="Y27" s="59">
        <v>15009430.53</v>
      </c>
      <c r="Z27" s="57">
        <v>17884240.2</v>
      </c>
      <c r="AA27" s="57">
        <v>16204702.86</v>
      </c>
      <c r="AB27" s="57">
        <v>0</v>
      </c>
      <c r="AC27" s="57">
        <f t="shared" si="6"/>
        <v>85911029.37</v>
      </c>
      <c r="AD27" s="57">
        <v>0</v>
      </c>
      <c r="AE27" s="57">
        <v>0</v>
      </c>
      <c r="AF27" s="57">
        <v>8263496</v>
      </c>
      <c r="AG27" s="57">
        <v>4729780.94</v>
      </c>
      <c r="AH27" s="57">
        <v>5134029.79</v>
      </c>
      <c r="AI27" s="57">
        <v>4812950.73</v>
      </c>
      <c r="AJ27" s="57">
        <v>8056577.37</v>
      </c>
      <c r="AK27" s="57">
        <v>5815820.95</v>
      </c>
      <c r="AL27" s="57">
        <v>15009430.53</v>
      </c>
      <c r="AM27" s="57">
        <v>17884240.2</v>
      </c>
      <c r="AN27" s="57">
        <v>16204702.86</v>
      </c>
      <c r="AO27" s="57">
        <v>0</v>
      </c>
      <c r="AP27" s="57">
        <f t="shared" si="7"/>
        <v>85911029.37</v>
      </c>
      <c r="AQ27" s="29"/>
      <c r="AR27" s="29"/>
      <c r="AS27" s="29"/>
      <c r="AT27" s="29"/>
      <c r="AU27" s="29"/>
      <c r="AV27" s="29"/>
      <c r="AW27" s="29"/>
      <c r="AX27" s="29"/>
    </row>
    <row r="28" spans="1:50" s="50" customFormat="1" ht="15">
      <c r="A28" s="43" t="s">
        <v>64</v>
      </c>
      <c r="B28" s="53" t="s">
        <v>65</v>
      </c>
      <c r="C28" s="56">
        <v>88000000</v>
      </c>
      <c r="D28" s="57">
        <v>930493</v>
      </c>
      <c r="E28" s="57">
        <v>167365</v>
      </c>
      <c r="F28" s="57">
        <v>891428</v>
      </c>
      <c r="G28" s="57">
        <v>2259409</v>
      </c>
      <c r="H28" s="57">
        <v>3844332</v>
      </c>
      <c r="I28" s="57">
        <v>5599812</v>
      </c>
      <c r="J28" s="57">
        <v>1660987.24</v>
      </c>
      <c r="K28" s="58">
        <v>40545510</v>
      </c>
      <c r="L28" s="59">
        <v>10055368.44</v>
      </c>
      <c r="M28" s="57">
        <v>7552849</v>
      </c>
      <c r="N28" s="57">
        <v>8247601</v>
      </c>
      <c r="O28" s="57"/>
      <c r="P28" s="47">
        <f t="shared" si="8"/>
        <v>81755154.68</v>
      </c>
      <c r="Q28" s="57">
        <v>930493</v>
      </c>
      <c r="R28" s="57">
        <v>167365</v>
      </c>
      <c r="S28" s="57">
        <v>891428</v>
      </c>
      <c r="T28" s="57">
        <v>2244409</v>
      </c>
      <c r="U28" s="57">
        <v>2222014</v>
      </c>
      <c r="V28" s="57">
        <v>3522870</v>
      </c>
      <c r="W28" s="57">
        <v>4300471</v>
      </c>
      <c r="X28" s="57">
        <v>1620286.24</v>
      </c>
      <c r="Y28" s="59">
        <v>7400494.44</v>
      </c>
      <c r="Z28" s="57">
        <v>12124681</v>
      </c>
      <c r="AA28" s="57">
        <v>17209142</v>
      </c>
      <c r="AB28" s="57"/>
      <c r="AC28" s="57">
        <f t="shared" si="6"/>
        <v>52633653.68</v>
      </c>
      <c r="AD28" s="57"/>
      <c r="AE28" s="57">
        <v>1097858</v>
      </c>
      <c r="AF28" s="57">
        <v>891428</v>
      </c>
      <c r="AG28" s="57">
        <v>2244409</v>
      </c>
      <c r="AH28" s="57">
        <v>2222014</v>
      </c>
      <c r="AI28" s="57">
        <v>1637450</v>
      </c>
      <c r="AJ28" s="57">
        <v>6185891</v>
      </c>
      <c r="AK28" s="57">
        <v>1612684.56</v>
      </c>
      <c r="AL28" s="57">
        <v>3100700.44</v>
      </c>
      <c r="AM28" s="57">
        <v>16229071</v>
      </c>
      <c r="AN28" s="57">
        <v>17404546</v>
      </c>
      <c r="AO28" s="57"/>
      <c r="AP28" s="57">
        <f>SUM(AD28:AO28)</f>
        <v>52626052</v>
      </c>
      <c r="AQ28" s="29"/>
      <c r="AR28" s="29"/>
      <c r="AS28" s="29"/>
      <c r="AT28" s="29"/>
      <c r="AU28" s="29"/>
      <c r="AV28" s="29"/>
      <c r="AW28" s="29"/>
      <c r="AX28" s="29"/>
    </row>
    <row r="29" spans="1:50" s="50" customFormat="1" ht="15">
      <c r="A29" s="43" t="s">
        <v>66</v>
      </c>
      <c r="B29" s="53" t="s">
        <v>67</v>
      </c>
      <c r="C29" s="56">
        <v>60000000</v>
      </c>
      <c r="D29" s="57"/>
      <c r="E29" s="57"/>
      <c r="F29" s="57"/>
      <c r="G29" s="57"/>
      <c r="H29" s="57"/>
      <c r="I29" s="57"/>
      <c r="J29" s="57"/>
      <c r="K29" s="58"/>
      <c r="L29" s="59">
        <v>0</v>
      </c>
      <c r="M29" s="57">
        <v>44989980</v>
      </c>
      <c r="N29" s="57">
        <v>0</v>
      </c>
      <c r="O29" s="57"/>
      <c r="P29" s="47">
        <f t="shared" si="8"/>
        <v>44989980</v>
      </c>
      <c r="Q29" s="57"/>
      <c r="R29" s="57"/>
      <c r="S29" s="57"/>
      <c r="T29" s="57"/>
      <c r="U29" s="57"/>
      <c r="V29" s="57"/>
      <c r="W29" s="57"/>
      <c r="X29" s="57"/>
      <c r="Y29" s="59">
        <v>0</v>
      </c>
      <c r="Z29" s="57"/>
      <c r="AA29" s="57">
        <v>0</v>
      </c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>
        <v>0</v>
      </c>
      <c r="AM29" s="57"/>
      <c r="AN29" s="57">
        <v>0</v>
      </c>
      <c r="AO29" s="57"/>
      <c r="AP29" s="57"/>
      <c r="AQ29" s="29"/>
      <c r="AR29" s="29"/>
      <c r="AS29" s="29"/>
      <c r="AT29" s="29"/>
      <c r="AU29" s="29"/>
      <c r="AV29" s="29"/>
      <c r="AW29" s="29"/>
      <c r="AX29" s="29"/>
    </row>
    <row r="30" spans="1:50" s="50" customFormat="1" ht="15">
      <c r="A30" s="43" t="s">
        <v>68</v>
      </c>
      <c r="B30" s="53" t="s">
        <v>69</v>
      </c>
      <c r="C30" s="56">
        <v>7500000</v>
      </c>
      <c r="D30" s="57"/>
      <c r="E30" s="57"/>
      <c r="F30" s="57"/>
      <c r="G30" s="57"/>
      <c r="H30" s="57"/>
      <c r="I30" s="57"/>
      <c r="J30" s="57">
        <v>6086901.14</v>
      </c>
      <c r="K30" s="58">
        <v>181088.47</v>
      </c>
      <c r="L30" s="59">
        <v>167040</v>
      </c>
      <c r="M30" s="57"/>
      <c r="N30" s="57">
        <v>0</v>
      </c>
      <c r="O30" s="57"/>
      <c r="P30" s="47">
        <f t="shared" si="8"/>
        <v>6435029.609999999</v>
      </c>
      <c r="Q30" s="57"/>
      <c r="R30" s="57"/>
      <c r="S30" s="57"/>
      <c r="T30" s="57"/>
      <c r="U30" s="57"/>
      <c r="V30" s="57"/>
      <c r="W30" s="57"/>
      <c r="X30" s="57">
        <v>6267989.61</v>
      </c>
      <c r="Y30" s="59">
        <v>167040</v>
      </c>
      <c r="Z30" s="57"/>
      <c r="AA30" s="57">
        <v>0</v>
      </c>
      <c r="AB30" s="57"/>
      <c r="AC30" s="57">
        <f t="shared" si="6"/>
        <v>6435029.61</v>
      </c>
      <c r="AD30" s="57"/>
      <c r="AE30" s="57"/>
      <c r="AF30" s="57"/>
      <c r="AG30" s="57"/>
      <c r="AH30" s="57"/>
      <c r="AI30" s="57"/>
      <c r="AJ30" s="57"/>
      <c r="AK30" s="57">
        <v>6267989.61</v>
      </c>
      <c r="AL30" s="57">
        <v>0</v>
      </c>
      <c r="AM30" s="57">
        <v>167040</v>
      </c>
      <c r="AN30" s="57">
        <v>0</v>
      </c>
      <c r="AO30" s="57"/>
      <c r="AP30" s="57">
        <f t="shared" si="7"/>
        <v>6435029.61</v>
      </c>
      <c r="AQ30" s="29"/>
      <c r="AR30" s="29"/>
      <c r="AS30" s="29"/>
      <c r="AT30" s="29"/>
      <c r="AU30" s="29"/>
      <c r="AV30" s="29"/>
      <c r="AW30" s="29"/>
      <c r="AX30" s="29"/>
    </row>
    <row r="31" spans="1:50" s="50" customFormat="1" ht="15">
      <c r="A31" s="43" t="s">
        <v>70</v>
      </c>
      <c r="B31" s="53" t="s">
        <v>71</v>
      </c>
      <c r="C31" s="56">
        <v>4355753.6</v>
      </c>
      <c r="D31" s="57">
        <v>0</v>
      </c>
      <c r="E31" s="57">
        <v>0</v>
      </c>
      <c r="F31" s="57">
        <v>0</v>
      </c>
      <c r="G31" s="57">
        <v>0</v>
      </c>
      <c r="H31" s="57">
        <v>0</v>
      </c>
      <c r="I31" s="57">
        <v>0</v>
      </c>
      <c r="J31" s="57">
        <v>0</v>
      </c>
      <c r="K31" s="58">
        <v>0</v>
      </c>
      <c r="L31" s="59">
        <v>0</v>
      </c>
      <c r="M31" s="57"/>
      <c r="N31" s="57">
        <v>0</v>
      </c>
      <c r="O31" s="57"/>
      <c r="P31" s="47">
        <f>SUM(D31:O31)</f>
        <v>0</v>
      </c>
      <c r="Q31" s="57">
        <v>0</v>
      </c>
      <c r="R31" s="57">
        <v>0</v>
      </c>
      <c r="S31" s="57">
        <v>0</v>
      </c>
      <c r="T31" s="57">
        <v>0</v>
      </c>
      <c r="U31" s="57">
        <v>0</v>
      </c>
      <c r="V31" s="57">
        <v>0</v>
      </c>
      <c r="W31" s="57">
        <v>0</v>
      </c>
      <c r="X31" s="57">
        <v>0</v>
      </c>
      <c r="Y31" s="59">
        <v>0</v>
      </c>
      <c r="Z31" s="57"/>
      <c r="AA31" s="57">
        <v>0</v>
      </c>
      <c r="AB31" s="57"/>
      <c r="AC31" s="57">
        <f t="shared" si="6"/>
        <v>0</v>
      </c>
      <c r="AD31" s="57">
        <v>0</v>
      </c>
      <c r="AE31" s="57">
        <v>0</v>
      </c>
      <c r="AF31" s="57">
        <v>0</v>
      </c>
      <c r="AG31" s="57"/>
      <c r="AH31" s="57">
        <v>0</v>
      </c>
      <c r="AI31" s="57">
        <v>0</v>
      </c>
      <c r="AJ31" s="57">
        <v>0</v>
      </c>
      <c r="AK31" s="57">
        <v>0</v>
      </c>
      <c r="AL31" s="57">
        <v>0</v>
      </c>
      <c r="AM31" s="57"/>
      <c r="AN31" s="57">
        <v>0</v>
      </c>
      <c r="AO31" s="57"/>
      <c r="AP31" s="57">
        <f t="shared" si="7"/>
        <v>0</v>
      </c>
      <c r="AQ31" s="29"/>
      <c r="AR31" s="29"/>
      <c r="AS31" s="29"/>
      <c r="AT31" s="29"/>
      <c r="AU31" s="29"/>
      <c r="AV31" s="29"/>
      <c r="AW31" s="29"/>
      <c r="AX31" s="29"/>
    </row>
    <row r="32" spans="1:50" s="50" customFormat="1" ht="15.75">
      <c r="A32" s="43" t="s">
        <v>72</v>
      </c>
      <c r="B32" s="60" t="s">
        <v>45</v>
      </c>
      <c r="C32" s="56">
        <f>+C33</f>
        <v>207538515</v>
      </c>
      <c r="D32" s="57">
        <f aca="true" t="shared" si="9" ref="D32:I32">+D33</f>
        <v>0</v>
      </c>
      <c r="E32" s="57">
        <f t="shared" si="9"/>
        <v>29542750</v>
      </c>
      <c r="F32" s="57">
        <f t="shared" si="9"/>
        <v>37386330</v>
      </c>
      <c r="G32" s="57">
        <f t="shared" si="9"/>
        <v>32302590</v>
      </c>
      <c r="H32" s="57">
        <f t="shared" si="9"/>
        <v>33725250</v>
      </c>
      <c r="I32" s="57">
        <f t="shared" si="9"/>
        <v>34444870</v>
      </c>
      <c r="J32" s="57">
        <f>J33</f>
        <v>34924910.16</v>
      </c>
      <c r="K32" s="58"/>
      <c r="L32" s="59"/>
      <c r="M32" s="57"/>
      <c r="N32" s="54">
        <f>+N33</f>
        <v>5054985.12</v>
      </c>
      <c r="O32" s="57"/>
      <c r="P32" s="47">
        <f t="shared" si="8"/>
        <v>207381685.28</v>
      </c>
      <c r="Q32" s="57">
        <v>0</v>
      </c>
      <c r="R32" s="57">
        <f>+R33</f>
        <v>29542750</v>
      </c>
      <c r="S32" s="57">
        <f>+S33</f>
        <v>36993120</v>
      </c>
      <c r="T32" s="57">
        <f>+T33</f>
        <v>32695800</v>
      </c>
      <c r="U32" s="57">
        <f>+U33</f>
        <v>33725250</v>
      </c>
      <c r="V32" s="57">
        <f>+V33</f>
        <v>34444870</v>
      </c>
      <c r="W32" s="57">
        <f>W33</f>
        <v>34255300</v>
      </c>
      <c r="X32" s="57">
        <f>X33</f>
        <v>669610.16</v>
      </c>
      <c r="Y32" s="59"/>
      <c r="Z32" s="57"/>
      <c r="AA32" s="54">
        <f>+AA33</f>
        <v>5054985.12</v>
      </c>
      <c r="AB32" s="57"/>
      <c r="AC32" s="57">
        <f>SUM(Q32:AB32)</f>
        <v>207381685.28</v>
      </c>
      <c r="AD32" s="57">
        <v>0</v>
      </c>
      <c r="AE32" s="57">
        <f>+AE33</f>
        <v>29542750</v>
      </c>
      <c r="AF32" s="57">
        <f>+AF33</f>
        <v>36993120</v>
      </c>
      <c r="AG32" s="57">
        <f>+AG33</f>
        <v>32695800</v>
      </c>
      <c r="AH32" s="57">
        <f>+AH33</f>
        <v>33725250</v>
      </c>
      <c r="AI32" s="57">
        <f>+AI33</f>
        <v>34444870</v>
      </c>
      <c r="AJ32" s="57">
        <f>AJ33</f>
        <v>34255300</v>
      </c>
      <c r="AK32" s="57">
        <f>AK33</f>
        <v>669610.16</v>
      </c>
      <c r="AL32" s="57"/>
      <c r="AM32" s="57"/>
      <c r="AN32" s="54">
        <f>+AN33</f>
        <v>5054985.12</v>
      </c>
      <c r="AO32" s="57"/>
      <c r="AP32" s="57">
        <f>SUM(AD32:AO32)</f>
        <v>207381685.28</v>
      </c>
      <c r="AQ32" s="29"/>
      <c r="AR32" s="29"/>
      <c r="AS32" s="29"/>
      <c r="AT32" s="29"/>
      <c r="AU32" s="29"/>
      <c r="AV32" s="29"/>
      <c r="AW32" s="29"/>
      <c r="AX32" s="29"/>
    </row>
    <row r="33" spans="1:50" s="50" customFormat="1" ht="15">
      <c r="A33" s="43" t="s">
        <v>73</v>
      </c>
      <c r="B33" s="53" t="s">
        <v>59</v>
      </c>
      <c r="C33" s="56">
        <v>207538515</v>
      </c>
      <c r="D33" s="57">
        <v>0</v>
      </c>
      <c r="E33" s="57">
        <v>29542750</v>
      </c>
      <c r="F33" s="57">
        <v>37386330</v>
      </c>
      <c r="G33" s="57">
        <v>32302590</v>
      </c>
      <c r="H33" s="57">
        <v>33725250</v>
      </c>
      <c r="I33" s="57">
        <v>34444870</v>
      </c>
      <c r="J33" s="57">
        <v>34924910.16</v>
      </c>
      <c r="K33" s="58"/>
      <c r="L33" s="59">
        <v>0</v>
      </c>
      <c r="M33" s="57">
        <v>0</v>
      </c>
      <c r="N33" s="57">
        <v>5054985.12</v>
      </c>
      <c r="O33" s="57"/>
      <c r="P33" s="47">
        <f>SUM(D33:O33)</f>
        <v>207381685.28</v>
      </c>
      <c r="Q33" s="57"/>
      <c r="R33" s="57">
        <v>29542750</v>
      </c>
      <c r="S33" s="57">
        <v>36993120</v>
      </c>
      <c r="T33" s="57">
        <v>32695800</v>
      </c>
      <c r="U33" s="57">
        <v>33725250</v>
      </c>
      <c r="V33" s="57">
        <v>34444870</v>
      </c>
      <c r="W33" s="57">
        <v>34255300</v>
      </c>
      <c r="X33" s="57">
        <v>669610.16</v>
      </c>
      <c r="Y33" s="59">
        <v>0</v>
      </c>
      <c r="Z33" s="57">
        <v>0</v>
      </c>
      <c r="AA33" s="57">
        <v>5054985.12</v>
      </c>
      <c r="AB33" s="57"/>
      <c r="AC33" s="57">
        <f>SUM(Q33:AB33)</f>
        <v>207381685.28</v>
      </c>
      <c r="AD33" s="57"/>
      <c r="AE33" s="57">
        <v>29542750</v>
      </c>
      <c r="AF33" s="57">
        <v>36993120</v>
      </c>
      <c r="AG33" s="57">
        <v>32695800</v>
      </c>
      <c r="AH33" s="57">
        <v>33725250</v>
      </c>
      <c r="AI33" s="57">
        <v>34444870</v>
      </c>
      <c r="AJ33" s="57">
        <v>34255300</v>
      </c>
      <c r="AK33" s="57">
        <v>669610.16</v>
      </c>
      <c r="AL33" s="57">
        <v>0</v>
      </c>
      <c r="AM33" s="57">
        <v>0</v>
      </c>
      <c r="AN33" s="57">
        <v>5054985.12</v>
      </c>
      <c r="AO33" s="57"/>
      <c r="AP33" s="57">
        <f t="shared" si="7"/>
        <v>207381685.28</v>
      </c>
      <c r="AQ33" s="29"/>
      <c r="AR33" s="29"/>
      <c r="AS33" s="29"/>
      <c r="AT33" s="29"/>
      <c r="AU33" s="29"/>
      <c r="AV33" s="29"/>
      <c r="AW33" s="29"/>
      <c r="AX33" s="29"/>
    </row>
    <row r="34" spans="1:50" s="50" customFormat="1" ht="15.75">
      <c r="A34" s="43" t="s">
        <v>74</v>
      </c>
      <c r="B34" s="61" t="s">
        <v>75</v>
      </c>
      <c r="C34" s="56">
        <f>C35</f>
        <v>145436920</v>
      </c>
      <c r="D34" s="62">
        <f aca="true" t="shared" si="10" ref="D34:AP34">D35</f>
        <v>1318970</v>
      </c>
      <c r="E34" s="62">
        <f t="shared" si="10"/>
        <v>19303829.83</v>
      </c>
      <c r="F34" s="62">
        <f t="shared" si="10"/>
        <v>15639965</v>
      </c>
      <c r="G34" s="62">
        <f t="shared" si="10"/>
        <v>63847147.37</v>
      </c>
      <c r="H34" s="62">
        <f t="shared" si="10"/>
        <v>18657511.05</v>
      </c>
      <c r="I34" s="62">
        <f>I35</f>
        <v>50210.89</v>
      </c>
      <c r="J34" s="62">
        <f t="shared" si="10"/>
        <v>7717204.24</v>
      </c>
      <c r="K34" s="62">
        <f t="shared" si="10"/>
        <v>590157.56</v>
      </c>
      <c r="L34" s="59">
        <f t="shared" si="10"/>
        <v>9748265.73</v>
      </c>
      <c r="M34" s="62">
        <f t="shared" si="10"/>
        <v>2397587.78</v>
      </c>
      <c r="N34" s="62">
        <f t="shared" si="10"/>
        <v>791442.99</v>
      </c>
      <c r="O34" s="63">
        <f t="shared" si="10"/>
        <v>0</v>
      </c>
      <c r="P34" s="64">
        <f t="shared" si="10"/>
        <v>140062292.44</v>
      </c>
      <c r="Q34" s="62">
        <f t="shared" si="10"/>
        <v>1318970</v>
      </c>
      <c r="R34" s="62">
        <f t="shared" si="10"/>
        <v>19302473.83</v>
      </c>
      <c r="S34" s="62">
        <f t="shared" si="10"/>
        <v>15639965</v>
      </c>
      <c r="T34" s="62">
        <f t="shared" si="10"/>
        <v>63847147.37</v>
      </c>
      <c r="U34" s="62">
        <f t="shared" si="10"/>
        <v>18657511.05</v>
      </c>
      <c r="V34" s="62">
        <f t="shared" si="10"/>
        <v>50210.89</v>
      </c>
      <c r="W34" s="62">
        <f t="shared" si="10"/>
        <v>3876591.65</v>
      </c>
      <c r="X34" s="62">
        <f t="shared" si="10"/>
        <v>4430770.15</v>
      </c>
      <c r="Y34" s="64">
        <f t="shared" si="10"/>
        <v>9748265.73</v>
      </c>
      <c r="Z34" s="62">
        <f t="shared" si="10"/>
        <v>2397587.78</v>
      </c>
      <c r="AA34" s="62">
        <f t="shared" si="10"/>
        <v>791442.99</v>
      </c>
      <c r="AB34" s="62">
        <f t="shared" si="10"/>
        <v>0</v>
      </c>
      <c r="AC34" s="62">
        <f t="shared" si="10"/>
        <v>140060936.44</v>
      </c>
      <c r="AD34" s="62">
        <f t="shared" si="10"/>
        <v>1318970</v>
      </c>
      <c r="AE34" s="62">
        <f t="shared" si="10"/>
        <v>18367697.2</v>
      </c>
      <c r="AF34" s="62">
        <f t="shared" si="10"/>
        <v>16574741.63</v>
      </c>
      <c r="AG34" s="62">
        <f t="shared" si="10"/>
        <v>63847147.37</v>
      </c>
      <c r="AH34" s="62">
        <f t="shared" si="10"/>
        <v>18657511.05</v>
      </c>
      <c r="AI34" s="62">
        <f t="shared" si="10"/>
        <v>50210.89</v>
      </c>
      <c r="AJ34" s="62">
        <f t="shared" si="10"/>
        <v>3816591.65</v>
      </c>
      <c r="AK34" s="62">
        <f t="shared" si="10"/>
        <v>3395463.03</v>
      </c>
      <c r="AL34" s="62">
        <f t="shared" si="10"/>
        <v>9264597.59</v>
      </c>
      <c r="AM34" s="62">
        <f t="shared" si="10"/>
        <v>2398255.92</v>
      </c>
      <c r="AN34" s="62">
        <f t="shared" si="10"/>
        <v>1334442.99</v>
      </c>
      <c r="AO34" s="62">
        <f t="shared" si="10"/>
        <v>0</v>
      </c>
      <c r="AP34" s="65">
        <f t="shared" si="10"/>
        <v>139025629.32</v>
      </c>
      <c r="AQ34" s="29"/>
      <c r="AR34" s="29"/>
      <c r="AS34" s="29"/>
      <c r="AT34" s="29"/>
      <c r="AU34" s="29"/>
      <c r="AV34" s="29"/>
      <c r="AW34" s="29"/>
      <c r="AX34" s="29"/>
    </row>
    <row r="35" spans="1:50" s="50" customFormat="1" ht="15.75" thickBot="1">
      <c r="A35" s="43" t="s">
        <v>76</v>
      </c>
      <c r="B35" s="66" t="s">
        <v>77</v>
      </c>
      <c r="C35" s="67">
        <v>145436920</v>
      </c>
      <c r="D35" s="67">
        <v>1318970</v>
      </c>
      <c r="E35" s="45">
        <v>19303829.83</v>
      </c>
      <c r="F35" s="45">
        <v>15639965</v>
      </c>
      <c r="G35" s="68">
        <v>63847147.37</v>
      </c>
      <c r="H35" s="45">
        <v>18657511.05</v>
      </c>
      <c r="I35" s="69">
        <v>50210.89</v>
      </c>
      <c r="J35" s="45">
        <v>7717204.24</v>
      </c>
      <c r="K35" s="45">
        <v>590157.56</v>
      </c>
      <c r="L35" s="59">
        <v>9748265.73</v>
      </c>
      <c r="M35" s="45">
        <v>2397587.78</v>
      </c>
      <c r="N35" s="45">
        <v>791442.99</v>
      </c>
      <c r="O35" s="45"/>
      <c r="P35" s="47">
        <f>SUM(D35:O35)</f>
        <v>140062292.44</v>
      </c>
      <c r="Q35" s="67">
        <v>1318970</v>
      </c>
      <c r="R35" s="45">
        <v>19302473.83</v>
      </c>
      <c r="S35" s="45">
        <v>15639965</v>
      </c>
      <c r="T35" s="70">
        <v>63847147.37</v>
      </c>
      <c r="U35" s="45">
        <v>18657511.05</v>
      </c>
      <c r="V35" s="69">
        <v>50210.89</v>
      </c>
      <c r="W35" s="45">
        <v>3876591.65</v>
      </c>
      <c r="X35" s="45">
        <v>4430770.15</v>
      </c>
      <c r="Y35" s="69">
        <v>9748265.73</v>
      </c>
      <c r="Z35" s="45">
        <v>2397587.78</v>
      </c>
      <c r="AA35" s="45">
        <v>791442.99</v>
      </c>
      <c r="AB35" s="45"/>
      <c r="AC35" s="48">
        <f t="shared" si="6"/>
        <v>140060936.44</v>
      </c>
      <c r="AD35" s="67">
        <v>1318970</v>
      </c>
      <c r="AE35" s="45">
        <v>18367697.2</v>
      </c>
      <c r="AF35" s="45">
        <v>16574741.63</v>
      </c>
      <c r="AG35" s="70">
        <v>63847147.37</v>
      </c>
      <c r="AH35" s="45">
        <v>18657511.05</v>
      </c>
      <c r="AI35" s="69">
        <v>50210.89</v>
      </c>
      <c r="AJ35" s="45">
        <v>3816591.65</v>
      </c>
      <c r="AK35" s="45">
        <v>3395463.03</v>
      </c>
      <c r="AL35" s="57">
        <v>9264597.59</v>
      </c>
      <c r="AM35" s="45">
        <v>2398255.92</v>
      </c>
      <c r="AN35" s="45">
        <v>1334442.99</v>
      </c>
      <c r="AO35" s="45"/>
      <c r="AP35" s="49">
        <f t="shared" si="7"/>
        <v>139025629.32</v>
      </c>
      <c r="AQ35" s="29"/>
      <c r="AR35" s="29"/>
      <c r="AS35" s="29"/>
      <c r="AT35" s="29"/>
      <c r="AU35" s="29"/>
      <c r="AV35" s="29"/>
      <c r="AW35" s="29"/>
      <c r="AX35" s="29"/>
    </row>
    <row r="36" spans="1:50" s="72" customFormat="1" ht="16.5" thickBot="1">
      <c r="A36" s="71"/>
      <c r="B36" s="39" t="s">
        <v>78</v>
      </c>
      <c r="C36" s="40">
        <f>SUM(C37:C39)</f>
        <v>88153984</v>
      </c>
      <c r="D36" s="40">
        <f aca="true" t="shared" si="11" ref="D36:AP36">SUM(D37:D39)</f>
        <v>0</v>
      </c>
      <c r="E36" s="40">
        <f t="shared" si="11"/>
        <v>0</v>
      </c>
      <c r="F36" s="40">
        <f t="shared" si="11"/>
        <v>0</v>
      </c>
      <c r="G36" s="40">
        <f t="shared" si="11"/>
        <v>0</v>
      </c>
      <c r="H36" s="40">
        <f t="shared" si="11"/>
        <v>0</v>
      </c>
      <c r="I36" s="40">
        <f t="shared" si="11"/>
        <v>0</v>
      </c>
      <c r="J36" s="40">
        <f t="shared" si="11"/>
        <v>0</v>
      </c>
      <c r="K36" s="40">
        <f t="shared" si="11"/>
        <v>0</v>
      </c>
      <c r="L36" s="41">
        <f t="shared" si="11"/>
        <v>0</v>
      </c>
      <c r="M36" s="40">
        <f t="shared" si="11"/>
        <v>0</v>
      </c>
      <c r="N36" s="40">
        <f t="shared" si="11"/>
        <v>0</v>
      </c>
      <c r="O36" s="40">
        <f t="shared" si="11"/>
        <v>0</v>
      </c>
      <c r="P36" s="41">
        <f t="shared" si="11"/>
        <v>0</v>
      </c>
      <c r="Q36" s="40">
        <f t="shared" si="11"/>
        <v>0</v>
      </c>
      <c r="R36" s="40">
        <f t="shared" si="11"/>
        <v>0</v>
      </c>
      <c r="S36" s="40">
        <f t="shared" si="11"/>
        <v>0</v>
      </c>
      <c r="T36" s="40">
        <f t="shared" si="11"/>
        <v>0</v>
      </c>
      <c r="U36" s="40">
        <f t="shared" si="11"/>
        <v>0</v>
      </c>
      <c r="V36" s="40">
        <f t="shared" si="11"/>
        <v>0</v>
      </c>
      <c r="W36" s="40">
        <f t="shared" si="11"/>
        <v>0</v>
      </c>
      <c r="X36" s="40">
        <f t="shared" si="11"/>
        <v>0</v>
      </c>
      <c r="Y36" s="41">
        <f t="shared" si="11"/>
        <v>0</v>
      </c>
      <c r="Z36" s="40">
        <f t="shared" si="11"/>
        <v>0</v>
      </c>
      <c r="AA36" s="40">
        <f t="shared" si="11"/>
        <v>0</v>
      </c>
      <c r="AB36" s="40">
        <f t="shared" si="11"/>
        <v>0</v>
      </c>
      <c r="AC36" s="40">
        <f t="shared" si="11"/>
        <v>0</v>
      </c>
      <c r="AD36" s="40">
        <f t="shared" si="11"/>
        <v>0</v>
      </c>
      <c r="AE36" s="40">
        <f t="shared" si="11"/>
        <v>0</v>
      </c>
      <c r="AF36" s="40">
        <f t="shared" si="11"/>
        <v>0</v>
      </c>
      <c r="AG36" s="40">
        <f t="shared" si="11"/>
        <v>0</v>
      </c>
      <c r="AH36" s="40">
        <f t="shared" si="11"/>
        <v>0</v>
      </c>
      <c r="AI36" s="40">
        <f t="shared" si="11"/>
        <v>0</v>
      </c>
      <c r="AJ36" s="40">
        <f t="shared" si="11"/>
        <v>0</v>
      </c>
      <c r="AK36" s="40">
        <f t="shared" si="11"/>
        <v>0</v>
      </c>
      <c r="AL36" s="40">
        <f t="shared" si="11"/>
        <v>0</v>
      </c>
      <c r="AM36" s="40">
        <f t="shared" si="11"/>
        <v>0</v>
      </c>
      <c r="AN36" s="40">
        <f t="shared" si="11"/>
        <v>0</v>
      </c>
      <c r="AO36" s="40">
        <f t="shared" si="11"/>
        <v>0</v>
      </c>
      <c r="AP36" s="40">
        <f t="shared" si="11"/>
        <v>0</v>
      </c>
      <c r="AQ36" s="29"/>
      <c r="AR36" s="29"/>
      <c r="AS36" s="29"/>
      <c r="AT36" s="29"/>
      <c r="AU36" s="29"/>
      <c r="AV36" s="29"/>
      <c r="AW36" s="29"/>
      <c r="AX36" s="29"/>
    </row>
    <row r="37" spans="1:50" s="50" customFormat="1" ht="15">
      <c r="A37" s="73" t="s">
        <v>79</v>
      </c>
      <c r="B37" s="74" t="s">
        <v>80</v>
      </c>
      <c r="C37" s="67">
        <v>20997984</v>
      </c>
      <c r="D37" s="67">
        <v>0</v>
      </c>
      <c r="E37" s="67">
        <v>0</v>
      </c>
      <c r="F37" s="67">
        <v>0</v>
      </c>
      <c r="G37" s="67">
        <v>0</v>
      </c>
      <c r="H37" s="67">
        <v>0</v>
      </c>
      <c r="I37" s="67">
        <v>0</v>
      </c>
      <c r="J37" s="67">
        <v>0</v>
      </c>
      <c r="K37" s="67">
        <v>0</v>
      </c>
      <c r="L37" s="75">
        <v>0</v>
      </c>
      <c r="M37" s="67"/>
      <c r="N37" s="67"/>
      <c r="O37" s="67">
        <v>0</v>
      </c>
      <c r="P37" s="76">
        <f>SUM(D37:O37)</f>
        <v>0</v>
      </c>
      <c r="Q37" s="67">
        <v>0</v>
      </c>
      <c r="R37" s="67">
        <v>0</v>
      </c>
      <c r="S37" s="67">
        <v>0</v>
      </c>
      <c r="T37" s="67">
        <v>0</v>
      </c>
      <c r="U37" s="67">
        <v>0</v>
      </c>
      <c r="V37" s="67">
        <v>0</v>
      </c>
      <c r="W37" s="67">
        <v>0</v>
      </c>
      <c r="X37" s="45">
        <v>0</v>
      </c>
      <c r="Y37" s="75">
        <v>0</v>
      </c>
      <c r="Z37" s="67"/>
      <c r="AA37" s="67"/>
      <c r="AB37" s="67">
        <v>0</v>
      </c>
      <c r="AC37" s="77">
        <f>SUM(Q37:AB37)</f>
        <v>0</v>
      </c>
      <c r="AD37" s="67"/>
      <c r="AE37" s="67">
        <v>0</v>
      </c>
      <c r="AF37" s="67"/>
      <c r="AG37" s="67"/>
      <c r="AH37" s="57">
        <v>0</v>
      </c>
      <c r="AI37" s="67">
        <v>0</v>
      </c>
      <c r="AJ37" s="67">
        <v>0</v>
      </c>
      <c r="AK37" s="67">
        <v>0</v>
      </c>
      <c r="AL37" s="67">
        <v>0</v>
      </c>
      <c r="AM37" s="67"/>
      <c r="AN37" s="67"/>
      <c r="AO37" s="67">
        <v>0</v>
      </c>
      <c r="AP37" s="78">
        <f>SUM(AD37:AO37)</f>
        <v>0</v>
      </c>
      <c r="AQ37" s="29"/>
      <c r="AR37" s="29"/>
      <c r="AS37" s="29"/>
      <c r="AT37" s="29"/>
      <c r="AU37" s="29"/>
      <c r="AV37" s="29"/>
      <c r="AW37" s="29"/>
      <c r="AX37" s="29"/>
    </row>
    <row r="38" spans="1:50" s="50" customFormat="1" ht="15" hidden="1">
      <c r="A38" s="73" t="s">
        <v>81</v>
      </c>
      <c r="B38" s="74" t="s">
        <v>82</v>
      </c>
      <c r="C38" s="45"/>
      <c r="D38" s="45"/>
      <c r="E38" s="45"/>
      <c r="F38" s="45"/>
      <c r="G38" s="45"/>
      <c r="H38" s="45"/>
      <c r="I38" s="45"/>
      <c r="J38" s="45"/>
      <c r="K38" s="45"/>
      <c r="L38" s="46"/>
      <c r="M38" s="45"/>
      <c r="N38" s="45"/>
      <c r="O38" s="45"/>
      <c r="P38" s="76">
        <f>SUM(D38:O38)</f>
        <v>0</v>
      </c>
      <c r="Q38" s="45"/>
      <c r="R38" s="45"/>
      <c r="S38" s="45"/>
      <c r="T38" s="45"/>
      <c r="U38" s="45"/>
      <c r="V38" s="45"/>
      <c r="W38" s="45"/>
      <c r="X38" s="45">
        <v>0</v>
      </c>
      <c r="Y38" s="46"/>
      <c r="Z38" s="45"/>
      <c r="AA38" s="45"/>
      <c r="AB38" s="45"/>
      <c r="AC38" s="77">
        <f>SUM(Q38:AB38)</f>
        <v>0</v>
      </c>
      <c r="AD38" s="45"/>
      <c r="AE38" s="45"/>
      <c r="AF38" s="45"/>
      <c r="AG38" s="45"/>
      <c r="AH38" s="57">
        <v>0</v>
      </c>
      <c r="AI38" s="45"/>
      <c r="AJ38" s="45"/>
      <c r="AK38" s="45"/>
      <c r="AL38" s="45"/>
      <c r="AM38" s="45"/>
      <c r="AN38" s="45"/>
      <c r="AO38" s="45"/>
      <c r="AP38" s="78">
        <f>SUM(AD38:AO38)</f>
        <v>0</v>
      </c>
      <c r="AQ38" s="29"/>
      <c r="AR38" s="29"/>
      <c r="AS38" s="29"/>
      <c r="AT38" s="29"/>
      <c r="AU38" s="29"/>
      <c r="AV38" s="29"/>
      <c r="AW38" s="29"/>
      <c r="AX38" s="29"/>
    </row>
    <row r="39" spans="1:50" s="50" customFormat="1" ht="16.5" thickBot="1">
      <c r="A39" s="73" t="s">
        <v>83</v>
      </c>
      <c r="B39" s="66" t="s">
        <v>84</v>
      </c>
      <c r="C39" s="45">
        <v>67156000</v>
      </c>
      <c r="D39" s="45">
        <v>0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6">
        <v>0</v>
      </c>
      <c r="M39" s="45"/>
      <c r="N39" s="45"/>
      <c r="O39" s="45"/>
      <c r="P39" s="47">
        <f>SUM(D39:O39)</f>
        <v>0</v>
      </c>
      <c r="Q39" s="45">
        <v>0</v>
      </c>
      <c r="R39" s="45">
        <v>0</v>
      </c>
      <c r="S39" s="45">
        <v>0</v>
      </c>
      <c r="T39" s="45">
        <v>0</v>
      </c>
      <c r="U39" s="45">
        <v>0</v>
      </c>
      <c r="V39" s="45">
        <v>0</v>
      </c>
      <c r="W39" s="45">
        <v>0</v>
      </c>
      <c r="X39" s="62">
        <v>0</v>
      </c>
      <c r="Y39" s="46">
        <v>0</v>
      </c>
      <c r="Z39" s="45"/>
      <c r="AA39" s="45"/>
      <c r="AB39" s="45"/>
      <c r="AC39" s="77">
        <f>SUM(Q39:AB39)</f>
        <v>0</v>
      </c>
      <c r="AD39" s="45"/>
      <c r="AE39" s="45">
        <v>0</v>
      </c>
      <c r="AF39" s="45"/>
      <c r="AG39" s="45"/>
      <c r="AH39" s="57">
        <v>0</v>
      </c>
      <c r="AI39" s="45">
        <v>0</v>
      </c>
      <c r="AJ39" s="45">
        <v>0</v>
      </c>
      <c r="AK39" s="45">
        <v>0</v>
      </c>
      <c r="AL39" s="45">
        <v>0</v>
      </c>
      <c r="AM39" s="45"/>
      <c r="AN39" s="45"/>
      <c r="AO39" s="45"/>
      <c r="AP39" s="77">
        <f>SUM(AD39:AO39)</f>
        <v>0</v>
      </c>
      <c r="AQ39" s="29"/>
      <c r="AR39" s="29"/>
      <c r="AS39" s="29"/>
      <c r="AT39" s="29"/>
      <c r="AU39" s="29"/>
      <c r="AV39" s="29"/>
      <c r="AW39" s="29"/>
      <c r="AX39" s="29"/>
    </row>
    <row r="40" spans="1:50" s="37" customFormat="1" ht="16.5" thickBot="1">
      <c r="A40" s="79"/>
      <c r="B40" s="39" t="s">
        <v>85</v>
      </c>
      <c r="C40" s="40">
        <f>SUM(C41:C42)</f>
        <v>13842873529</v>
      </c>
      <c r="D40" s="40">
        <f aca="true" t="shared" si="12" ref="D40:AP40">SUM(D41:D42)</f>
        <v>87114972</v>
      </c>
      <c r="E40" s="40">
        <f t="shared" si="12"/>
        <v>218507052</v>
      </c>
      <c r="F40" s="40">
        <f t="shared" si="12"/>
        <v>338116484</v>
      </c>
      <c r="G40" s="40">
        <f t="shared" si="12"/>
        <v>699427542.36</v>
      </c>
      <c r="H40" s="40">
        <f t="shared" si="12"/>
        <v>583025842.33</v>
      </c>
      <c r="I40" s="40">
        <f t="shared" si="12"/>
        <v>577720041.43</v>
      </c>
      <c r="J40" s="40">
        <f t="shared" si="12"/>
        <v>594300996.36</v>
      </c>
      <c r="K40" s="40">
        <f t="shared" si="12"/>
        <v>1945855105.32</v>
      </c>
      <c r="L40" s="41">
        <f t="shared" si="12"/>
        <v>1502768423.27</v>
      </c>
      <c r="M40" s="40">
        <f t="shared" si="12"/>
        <v>1361511592.44</v>
      </c>
      <c r="N40" s="40">
        <f t="shared" si="12"/>
        <v>369402933.09</v>
      </c>
      <c r="O40" s="40">
        <f t="shared" si="12"/>
        <v>0</v>
      </c>
      <c r="P40" s="41">
        <f t="shared" si="12"/>
        <v>8277750984.6</v>
      </c>
      <c r="Q40" s="40">
        <f t="shared" si="12"/>
        <v>0</v>
      </c>
      <c r="R40" s="40">
        <f t="shared" si="12"/>
        <v>2311839</v>
      </c>
      <c r="S40" s="40">
        <f t="shared" si="12"/>
        <v>35026573.3</v>
      </c>
      <c r="T40" s="40">
        <f t="shared" si="12"/>
        <v>78862089.56</v>
      </c>
      <c r="U40" s="40">
        <f t="shared" si="12"/>
        <v>182912801.92</v>
      </c>
      <c r="V40" s="40">
        <f t="shared" si="12"/>
        <v>309905105.14</v>
      </c>
      <c r="W40" s="40">
        <f t="shared" si="12"/>
        <v>470086719.8</v>
      </c>
      <c r="X40" s="40">
        <f t="shared" si="12"/>
        <v>552868999.68</v>
      </c>
      <c r="Y40" s="41">
        <f>SUM(Y41:Y42)</f>
        <v>1038894811.02</v>
      </c>
      <c r="Z40" s="40">
        <f t="shared" si="12"/>
        <v>1085934932.08</v>
      </c>
      <c r="AA40" s="40">
        <f t="shared" si="12"/>
        <v>1477512875.23</v>
      </c>
      <c r="AB40" s="40">
        <f t="shared" si="12"/>
        <v>0</v>
      </c>
      <c r="AC40" s="40">
        <f t="shared" si="12"/>
        <v>5234316746.7300005</v>
      </c>
      <c r="AD40" s="40">
        <f t="shared" si="12"/>
        <v>0</v>
      </c>
      <c r="AE40" s="40">
        <f t="shared" si="12"/>
        <v>2311839</v>
      </c>
      <c r="AF40" s="40">
        <f t="shared" si="12"/>
        <v>35026573.3</v>
      </c>
      <c r="AG40" s="40">
        <f t="shared" si="12"/>
        <v>78862089.56</v>
      </c>
      <c r="AH40" s="40">
        <f t="shared" si="12"/>
        <v>182783604.92</v>
      </c>
      <c r="AI40" s="40">
        <f t="shared" si="12"/>
        <v>307252365.14</v>
      </c>
      <c r="AJ40" s="40">
        <f t="shared" si="12"/>
        <v>472868656.8</v>
      </c>
      <c r="AK40" s="40">
        <f t="shared" si="12"/>
        <v>549842459.68</v>
      </c>
      <c r="AL40" s="40">
        <f t="shared" si="12"/>
        <v>1004227760.02</v>
      </c>
      <c r="AM40" s="40">
        <f t="shared" si="12"/>
        <v>1088599107.08</v>
      </c>
      <c r="AN40" s="40">
        <f t="shared" si="12"/>
        <v>1478780563.23</v>
      </c>
      <c r="AO40" s="40">
        <f t="shared" si="12"/>
        <v>0</v>
      </c>
      <c r="AP40" s="40">
        <f t="shared" si="12"/>
        <v>5200555018.7300005</v>
      </c>
      <c r="AQ40" s="29"/>
      <c r="AR40" s="29"/>
      <c r="AS40" s="29"/>
      <c r="AT40" s="29"/>
      <c r="AU40" s="29"/>
      <c r="AV40" s="29"/>
      <c r="AW40" s="29"/>
      <c r="AX40" s="29"/>
    </row>
    <row r="41" spans="1:50" s="50" customFormat="1" ht="18" customHeight="1">
      <c r="A41" s="80" t="s">
        <v>86</v>
      </c>
      <c r="B41" s="53" t="s">
        <v>87</v>
      </c>
      <c r="C41" s="57">
        <f>6455005522+5387868007</f>
        <v>11842873529</v>
      </c>
      <c r="D41" s="81">
        <v>87114972</v>
      </c>
      <c r="E41" s="57">
        <v>218507052</v>
      </c>
      <c r="F41" s="57">
        <v>338116484</v>
      </c>
      <c r="G41" s="57">
        <v>699427542.36</v>
      </c>
      <c r="H41" s="81">
        <v>568018292.33</v>
      </c>
      <c r="I41" s="57">
        <v>577720041.43</v>
      </c>
      <c r="J41" s="57">
        <v>594299623.1</v>
      </c>
      <c r="K41" s="82">
        <v>1945855105.32</v>
      </c>
      <c r="L41" s="59">
        <v>1502768423.27</v>
      </c>
      <c r="M41" s="57">
        <v>1361507967.64</v>
      </c>
      <c r="N41" s="57">
        <v>369402933.09</v>
      </c>
      <c r="O41" s="81"/>
      <c r="P41" s="76">
        <f>SUM(D41:O41)</f>
        <v>8262738436.54</v>
      </c>
      <c r="Q41" s="81">
        <v>0</v>
      </c>
      <c r="R41" s="57">
        <v>2311839</v>
      </c>
      <c r="S41" s="57">
        <v>35026573.3</v>
      </c>
      <c r="T41" s="57">
        <v>78862089.56</v>
      </c>
      <c r="U41" s="57">
        <v>182912801.92</v>
      </c>
      <c r="V41" s="57">
        <v>304038355.14</v>
      </c>
      <c r="W41" s="57">
        <v>470085346.54</v>
      </c>
      <c r="X41" s="57">
        <v>552868999.68</v>
      </c>
      <c r="Y41" s="59">
        <v>1029754011.02</v>
      </c>
      <c r="Z41" s="57">
        <v>1085931307.28</v>
      </c>
      <c r="AA41" s="57">
        <v>1477512875.23</v>
      </c>
      <c r="AB41" s="57"/>
      <c r="AC41" s="57">
        <f>SUM(Q41:AB41)</f>
        <v>5219304198.67</v>
      </c>
      <c r="AD41" s="81">
        <v>0</v>
      </c>
      <c r="AE41" s="57">
        <v>2311839</v>
      </c>
      <c r="AF41" s="57">
        <v>35026573.3</v>
      </c>
      <c r="AG41" s="57">
        <v>78862089.56</v>
      </c>
      <c r="AH41" s="57">
        <v>182783604.92</v>
      </c>
      <c r="AI41" s="57">
        <v>301385615.14</v>
      </c>
      <c r="AJ41" s="57">
        <v>472867283.54</v>
      </c>
      <c r="AK41" s="57">
        <v>549842459.68</v>
      </c>
      <c r="AL41" s="83">
        <v>995086960.02</v>
      </c>
      <c r="AM41" s="57">
        <v>1088595482.28</v>
      </c>
      <c r="AN41" s="57">
        <v>1478780563.23</v>
      </c>
      <c r="AO41" s="57"/>
      <c r="AP41" s="77">
        <f>SUM(AD41:AO41)</f>
        <v>5185542470.67</v>
      </c>
      <c r="AQ41" s="29"/>
      <c r="AR41" s="29"/>
      <c r="AS41" s="29"/>
      <c r="AT41" s="29"/>
      <c r="AU41" s="29"/>
      <c r="AV41" s="29"/>
      <c r="AW41" s="29"/>
      <c r="AX41" s="29"/>
    </row>
    <row r="42" spans="1:50" s="50" customFormat="1" ht="64.5" customHeight="1" thickBot="1">
      <c r="A42" s="80" t="s">
        <v>88</v>
      </c>
      <c r="B42" s="84" t="s">
        <v>89</v>
      </c>
      <c r="C42" s="45">
        <v>2000000000</v>
      </c>
      <c r="D42" s="81">
        <v>0</v>
      </c>
      <c r="E42" s="45">
        <v>0</v>
      </c>
      <c r="F42" s="45">
        <v>0</v>
      </c>
      <c r="G42" s="45">
        <v>0</v>
      </c>
      <c r="H42" s="48">
        <v>15007550</v>
      </c>
      <c r="I42" s="45">
        <v>0</v>
      </c>
      <c r="J42" s="45">
        <v>1373.26</v>
      </c>
      <c r="K42" s="45"/>
      <c r="L42" s="45"/>
      <c r="M42" s="45">
        <v>3624.8</v>
      </c>
      <c r="N42" s="45"/>
      <c r="O42" s="81"/>
      <c r="P42" s="81">
        <f>SUM(D42:O42)</f>
        <v>15012548.06</v>
      </c>
      <c r="Q42" s="81">
        <v>0</v>
      </c>
      <c r="R42" s="45">
        <v>0</v>
      </c>
      <c r="S42" s="45">
        <v>0</v>
      </c>
      <c r="T42" s="45">
        <v>0</v>
      </c>
      <c r="U42" s="48">
        <v>0</v>
      </c>
      <c r="V42" s="45">
        <v>5866750</v>
      </c>
      <c r="W42" s="45">
        <v>1373.26</v>
      </c>
      <c r="X42" s="45"/>
      <c r="Y42" s="45">
        <v>9140800</v>
      </c>
      <c r="Z42" s="45">
        <v>3624.8</v>
      </c>
      <c r="AA42" s="45"/>
      <c r="AB42" s="45"/>
      <c r="AC42" s="57">
        <f>SUM(Q42:AB42)</f>
        <v>15012548.06</v>
      </c>
      <c r="AD42" s="81">
        <v>0</v>
      </c>
      <c r="AE42" s="45">
        <v>0</v>
      </c>
      <c r="AF42" s="45">
        <v>0</v>
      </c>
      <c r="AG42" s="45">
        <v>0</v>
      </c>
      <c r="AH42" s="48">
        <v>0</v>
      </c>
      <c r="AI42" s="45">
        <v>5866750</v>
      </c>
      <c r="AJ42" s="45">
        <v>1373.26</v>
      </c>
      <c r="AK42" s="45"/>
      <c r="AL42" s="45">
        <v>9140800</v>
      </c>
      <c r="AM42" s="45">
        <v>3624.8</v>
      </c>
      <c r="AN42" s="45"/>
      <c r="AO42" s="45"/>
      <c r="AP42" s="85">
        <f>SUM(AD42:AO42)</f>
        <v>15012548.06</v>
      </c>
      <c r="AQ42" s="29"/>
      <c r="AR42" s="29"/>
      <c r="AS42" s="29"/>
      <c r="AT42" s="29"/>
      <c r="AU42" s="29"/>
      <c r="AV42" s="29"/>
      <c r="AW42" s="29"/>
      <c r="AX42" s="29"/>
    </row>
    <row r="43" spans="1:42" s="29" customFormat="1" ht="18.75" thickBot="1">
      <c r="A43" s="237" t="s">
        <v>90</v>
      </c>
      <c r="B43" s="238"/>
      <c r="C43" s="86">
        <f aca="true" t="shared" si="13" ref="C43:AP43">SUM(C14+C40)</f>
        <v>18543768007</v>
      </c>
      <c r="D43" s="86">
        <f t="shared" si="13"/>
        <v>134011369.2</v>
      </c>
      <c r="E43" s="86">
        <f t="shared" si="13"/>
        <v>675554803.71</v>
      </c>
      <c r="F43" s="86">
        <f t="shared" si="13"/>
        <v>788624427.81</v>
      </c>
      <c r="G43" s="86">
        <f t="shared" si="13"/>
        <v>905430474.95</v>
      </c>
      <c r="H43" s="86">
        <f t="shared" si="13"/>
        <v>741879735.75</v>
      </c>
      <c r="I43" s="86">
        <f t="shared" si="13"/>
        <v>747022804.24</v>
      </c>
      <c r="J43" s="86">
        <f t="shared" si="13"/>
        <v>738094526.55</v>
      </c>
      <c r="K43" s="86">
        <f t="shared" si="13"/>
        <v>2157752946.79</v>
      </c>
      <c r="L43" s="86">
        <f t="shared" si="13"/>
        <v>1743147436.51</v>
      </c>
      <c r="M43" s="86">
        <f t="shared" si="13"/>
        <v>1588179126.5700002</v>
      </c>
      <c r="N43" s="86">
        <f t="shared" si="13"/>
        <v>994972480.6500001</v>
      </c>
      <c r="O43" s="87">
        <f t="shared" si="13"/>
        <v>0</v>
      </c>
      <c r="P43" s="86">
        <f t="shared" si="13"/>
        <v>11249022226.730001</v>
      </c>
      <c r="Q43" s="87">
        <f t="shared" si="13"/>
        <v>32241168.2</v>
      </c>
      <c r="R43" s="87">
        <f t="shared" si="13"/>
        <v>125041725.71</v>
      </c>
      <c r="S43" s="87">
        <f t="shared" si="13"/>
        <v>170377625.82999998</v>
      </c>
      <c r="T43" s="87">
        <f t="shared" si="13"/>
        <v>289633197.07</v>
      </c>
      <c r="U43" s="87">
        <f t="shared" si="13"/>
        <v>384565366.76</v>
      </c>
      <c r="V43" s="87">
        <f t="shared" si="13"/>
        <v>529891137.83</v>
      </c>
      <c r="W43" s="87">
        <f t="shared" si="13"/>
        <v>705987139.95</v>
      </c>
      <c r="X43" s="87">
        <f t="shared" si="13"/>
        <v>719766833.03</v>
      </c>
      <c r="Y43" s="87">
        <f t="shared" si="13"/>
        <v>1259480821.1799998</v>
      </c>
      <c r="Z43" s="87">
        <f t="shared" si="13"/>
        <v>1328462083.1299999</v>
      </c>
      <c r="AA43" s="87">
        <f t="shared" si="13"/>
        <v>1741081447.79</v>
      </c>
      <c r="AB43" s="87">
        <f t="shared" si="13"/>
        <v>0</v>
      </c>
      <c r="AC43" s="87">
        <f t="shared" si="13"/>
        <v>7286528546.4800005</v>
      </c>
      <c r="AD43" s="87">
        <f t="shared" si="13"/>
        <v>31310675.2</v>
      </c>
      <c r="AE43" s="87">
        <f t="shared" si="13"/>
        <v>125037442.08</v>
      </c>
      <c r="AF43" s="87">
        <f t="shared" si="13"/>
        <v>171242402.45999998</v>
      </c>
      <c r="AG43" s="87">
        <f t="shared" si="13"/>
        <v>289703197.07</v>
      </c>
      <c r="AH43" s="87">
        <f t="shared" si="13"/>
        <v>384436169.76</v>
      </c>
      <c r="AI43" s="87">
        <f t="shared" si="13"/>
        <v>525260437.83</v>
      </c>
      <c r="AJ43" s="87">
        <f t="shared" si="13"/>
        <v>710684186.95</v>
      </c>
      <c r="AK43" s="87">
        <f t="shared" si="13"/>
        <v>715700234.23</v>
      </c>
      <c r="AL43" s="87">
        <f t="shared" si="13"/>
        <v>1219824138.04</v>
      </c>
      <c r="AM43" s="87">
        <f t="shared" si="13"/>
        <v>1333798422.27</v>
      </c>
      <c r="AN43" s="87">
        <f t="shared" si="13"/>
        <v>1744726603.79</v>
      </c>
      <c r="AO43" s="87">
        <f t="shared" si="13"/>
        <v>0</v>
      </c>
      <c r="AP43" s="87">
        <f t="shared" si="13"/>
        <v>7251723909.68</v>
      </c>
    </row>
    <row r="44" spans="1:50" ht="12.75">
      <c r="A44" s="88" t="s">
        <v>91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90"/>
      <c r="T44" s="89"/>
      <c r="U44" s="89"/>
      <c r="V44" s="89"/>
      <c r="W44" s="89"/>
      <c r="X44" s="90"/>
      <c r="Y44" s="89"/>
      <c r="Z44" s="89"/>
      <c r="AA44" s="89"/>
      <c r="AB44" s="90"/>
      <c r="AC44" s="89"/>
      <c r="AD44" s="89"/>
      <c r="AE44" s="89"/>
      <c r="AF44" s="90"/>
      <c r="AG44" s="89"/>
      <c r="AH44" s="89"/>
      <c r="AI44" s="89"/>
      <c r="AJ44" s="89"/>
      <c r="AK44" s="89"/>
      <c r="AL44" s="89"/>
      <c r="AM44" s="89"/>
      <c r="AN44" s="89"/>
      <c r="AO44" s="89"/>
      <c r="AP44" s="91"/>
      <c r="AQ44" s="29"/>
      <c r="AR44" s="29"/>
      <c r="AS44" s="29"/>
      <c r="AT44" s="29"/>
      <c r="AU44" s="29"/>
      <c r="AV44" s="29"/>
      <c r="AW44" s="29"/>
      <c r="AX44" s="29"/>
    </row>
    <row r="45" spans="1:50" ht="15" customHeight="1">
      <c r="A45" s="239"/>
      <c r="B45" s="240"/>
      <c r="C45" s="240"/>
      <c r="D45" s="240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0"/>
      <c r="R45" s="240"/>
      <c r="S45" s="240"/>
      <c r="T45" s="240"/>
      <c r="U45" s="240"/>
      <c r="V45" s="240"/>
      <c r="W45" s="240"/>
      <c r="X45" s="240"/>
      <c r="Y45" s="240"/>
      <c r="Z45" s="240"/>
      <c r="AA45" s="240"/>
      <c r="AB45" s="240"/>
      <c r="AC45" s="240"/>
      <c r="AD45" s="240"/>
      <c r="AE45" s="240"/>
      <c r="AF45" s="240"/>
      <c r="AG45" s="240"/>
      <c r="AH45" s="240"/>
      <c r="AI45" s="240"/>
      <c r="AJ45" s="240"/>
      <c r="AK45" s="240"/>
      <c r="AL45" s="240"/>
      <c r="AM45" s="240"/>
      <c r="AN45" s="240"/>
      <c r="AO45" s="240"/>
      <c r="AP45" s="241"/>
      <c r="AQ45" s="29"/>
      <c r="AR45" s="29"/>
      <c r="AS45" s="29"/>
      <c r="AT45" s="29"/>
      <c r="AU45" s="29"/>
      <c r="AV45" s="29"/>
      <c r="AW45" s="29"/>
      <c r="AX45" s="29"/>
    </row>
    <row r="46" spans="1:84" ht="15" customHeight="1" hidden="1">
      <c r="A46" s="242"/>
      <c r="B46" s="240"/>
      <c r="C46" s="240"/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0"/>
      <c r="R46" s="240"/>
      <c r="S46" s="240"/>
      <c r="T46" s="240"/>
      <c r="U46" s="240"/>
      <c r="V46" s="240"/>
      <c r="W46" s="240"/>
      <c r="X46" s="240"/>
      <c r="Y46" s="240"/>
      <c r="Z46" s="240"/>
      <c r="AA46" s="240"/>
      <c r="AB46" s="240"/>
      <c r="AC46" s="240"/>
      <c r="AD46" s="240"/>
      <c r="AE46" s="240"/>
      <c r="AF46" s="240"/>
      <c r="AG46" s="240"/>
      <c r="AH46" s="240"/>
      <c r="AI46" s="240"/>
      <c r="AJ46" s="240"/>
      <c r="AK46" s="240"/>
      <c r="AL46" s="240"/>
      <c r="AM46" s="240"/>
      <c r="AN46" s="240"/>
      <c r="AO46" s="240"/>
      <c r="AP46" s="241"/>
      <c r="AQ46" s="29"/>
      <c r="AR46" s="29"/>
      <c r="AS46" s="29"/>
      <c r="AT46" s="29"/>
      <c r="AU46" s="29"/>
      <c r="AV46" s="29"/>
      <c r="AW46" s="29"/>
      <c r="AX46" s="29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</row>
    <row r="47" spans="1:84" ht="15" customHeight="1" hidden="1">
      <c r="A47" s="242"/>
      <c r="B47" s="240"/>
      <c r="C47" s="240"/>
      <c r="D47" s="240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0"/>
      <c r="R47" s="240"/>
      <c r="S47" s="240"/>
      <c r="T47" s="240"/>
      <c r="U47" s="240"/>
      <c r="V47" s="240"/>
      <c r="W47" s="240"/>
      <c r="X47" s="240"/>
      <c r="Y47" s="240"/>
      <c r="Z47" s="240"/>
      <c r="AA47" s="240"/>
      <c r="AB47" s="240"/>
      <c r="AC47" s="240"/>
      <c r="AD47" s="240"/>
      <c r="AE47" s="240"/>
      <c r="AF47" s="240"/>
      <c r="AG47" s="240"/>
      <c r="AH47" s="240"/>
      <c r="AI47" s="240"/>
      <c r="AJ47" s="240"/>
      <c r="AK47" s="240"/>
      <c r="AL47" s="240"/>
      <c r="AM47" s="240"/>
      <c r="AN47" s="240"/>
      <c r="AO47" s="240"/>
      <c r="AP47" s="241"/>
      <c r="AQ47" s="29"/>
      <c r="AR47" s="29"/>
      <c r="AS47" s="29"/>
      <c r="AT47" s="29"/>
      <c r="AU47" s="29"/>
      <c r="AV47" s="29"/>
      <c r="AW47" s="29"/>
      <c r="AX47" s="29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</row>
    <row r="48" spans="1:256" ht="15">
      <c r="A48" s="94"/>
      <c r="B48" s="92"/>
      <c r="C48" s="95"/>
      <c r="D48" s="92"/>
      <c r="E48" s="95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5"/>
      <c r="V48" s="92"/>
      <c r="W48" s="92"/>
      <c r="X48" s="92"/>
      <c r="Y48" s="92"/>
      <c r="Z48" s="92"/>
      <c r="AA48" s="92"/>
      <c r="AB48" s="95"/>
      <c r="AC48" s="92"/>
      <c r="AD48" s="92"/>
      <c r="AE48" s="92"/>
      <c r="AF48" s="92"/>
      <c r="AG48" s="92"/>
      <c r="AH48" s="92"/>
      <c r="AI48" s="92"/>
      <c r="AJ48" s="92"/>
      <c r="AK48" s="92"/>
      <c r="AL48" s="45">
        <v>1029757926.62</v>
      </c>
      <c r="AM48" s="92"/>
      <c r="AN48" s="92"/>
      <c r="AO48" s="92"/>
      <c r="AP48" s="93"/>
      <c r="AQ48" s="29"/>
      <c r="AR48" s="29"/>
      <c r="AS48" s="29"/>
      <c r="AT48" s="29"/>
      <c r="AU48" s="29"/>
      <c r="AV48" s="29"/>
      <c r="AW48" s="29"/>
      <c r="AX48" s="29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96"/>
      <c r="CH48" s="97"/>
      <c r="CI48" s="97"/>
      <c r="CJ48" s="97"/>
      <c r="CK48" s="97"/>
      <c r="CL48" s="97"/>
      <c r="CM48" s="97"/>
      <c r="CN48" s="97"/>
      <c r="CO48" s="97"/>
      <c r="CP48" s="97"/>
      <c r="CQ48" s="97"/>
      <c r="CR48" s="97"/>
      <c r="CS48" s="97"/>
      <c r="CT48" s="97"/>
      <c r="CU48" s="97"/>
      <c r="CV48" s="97"/>
      <c r="CW48" s="97"/>
      <c r="CX48" s="97"/>
      <c r="CY48" s="97"/>
      <c r="CZ48" s="97"/>
      <c r="DA48" s="97"/>
      <c r="DB48" s="97"/>
      <c r="DC48" s="97"/>
      <c r="DD48" s="97"/>
      <c r="DE48" s="97"/>
      <c r="DF48" s="97"/>
      <c r="DG48" s="97"/>
      <c r="DH48" s="97"/>
      <c r="DI48" s="97"/>
      <c r="DJ48" s="97"/>
      <c r="DK48" s="97"/>
      <c r="DL48" s="97"/>
      <c r="DM48" s="97"/>
      <c r="DN48" s="97"/>
      <c r="DO48" s="97"/>
      <c r="DP48" s="97"/>
      <c r="DQ48" s="97"/>
      <c r="DR48" s="97"/>
      <c r="DS48" s="97"/>
      <c r="DT48" s="97"/>
      <c r="DU48" s="97"/>
      <c r="DV48" s="96"/>
      <c r="DW48" s="96"/>
      <c r="DX48" s="97"/>
      <c r="DY48" s="97"/>
      <c r="DZ48" s="97"/>
      <c r="EA48" s="97"/>
      <c r="EB48" s="97"/>
      <c r="EC48" s="97"/>
      <c r="ED48" s="97"/>
      <c r="EE48" s="97"/>
      <c r="EF48" s="97"/>
      <c r="EG48" s="97"/>
      <c r="EH48" s="97"/>
      <c r="EI48" s="97"/>
      <c r="EJ48" s="97"/>
      <c r="EK48" s="97"/>
      <c r="EL48" s="97"/>
      <c r="EM48" s="97"/>
      <c r="EN48" s="97"/>
      <c r="EO48" s="97"/>
      <c r="EP48" s="97"/>
      <c r="EQ48" s="97"/>
      <c r="ER48" s="97"/>
      <c r="ES48" s="97"/>
      <c r="ET48" s="97"/>
      <c r="EU48" s="97"/>
      <c r="EV48" s="97"/>
      <c r="EW48" s="97"/>
      <c r="EX48" s="97"/>
      <c r="EY48" s="97"/>
      <c r="EZ48" s="97"/>
      <c r="FA48" s="97"/>
      <c r="FB48" s="97"/>
      <c r="FC48" s="97"/>
      <c r="FD48" s="97"/>
      <c r="FE48" s="97"/>
      <c r="FF48" s="97"/>
      <c r="FG48" s="97"/>
      <c r="FH48" s="97"/>
      <c r="FI48" s="97"/>
      <c r="FJ48" s="97"/>
      <c r="FK48" s="97"/>
      <c r="FL48" s="96"/>
      <c r="FM48" s="96"/>
      <c r="FN48" s="97"/>
      <c r="FO48" s="97"/>
      <c r="FP48" s="97"/>
      <c r="FQ48" s="97"/>
      <c r="FR48" s="97"/>
      <c r="FS48" s="97"/>
      <c r="FT48" s="97"/>
      <c r="FU48" s="97"/>
      <c r="FV48" s="97"/>
      <c r="FW48" s="97"/>
      <c r="FX48" s="97"/>
      <c r="FY48" s="97"/>
      <c r="FZ48" s="97"/>
      <c r="GA48" s="97"/>
      <c r="GB48" s="97"/>
      <c r="GC48" s="97"/>
      <c r="GD48" s="97"/>
      <c r="GE48" s="97"/>
      <c r="GF48" s="97"/>
      <c r="GG48" s="97"/>
      <c r="GH48" s="97"/>
      <c r="GI48" s="97"/>
      <c r="GJ48" s="97"/>
      <c r="GK48" s="97"/>
      <c r="GL48" s="97"/>
      <c r="GM48" s="97"/>
      <c r="GN48" s="97"/>
      <c r="GO48" s="97"/>
      <c r="GP48" s="97"/>
      <c r="GQ48" s="97"/>
      <c r="GR48" s="97"/>
      <c r="GS48" s="97"/>
      <c r="GT48" s="97"/>
      <c r="GU48" s="97"/>
      <c r="GV48" s="97"/>
      <c r="GW48" s="97"/>
      <c r="GX48" s="97"/>
      <c r="GY48" s="97"/>
      <c r="GZ48" s="97"/>
      <c r="HA48" s="97"/>
      <c r="HB48" s="96"/>
      <c r="HC48" s="96"/>
      <c r="HD48" s="97"/>
      <c r="HE48" s="97"/>
      <c r="HF48" s="97"/>
      <c r="HG48" s="97"/>
      <c r="HH48" s="97"/>
      <c r="HI48" s="97"/>
      <c r="HJ48" s="97"/>
      <c r="HK48" s="97"/>
      <c r="HL48" s="97"/>
      <c r="HM48" s="97"/>
      <c r="HN48" s="97"/>
      <c r="HO48" s="97"/>
      <c r="HP48" s="97"/>
      <c r="HQ48" s="97"/>
      <c r="HR48" s="97"/>
      <c r="HS48" s="97"/>
      <c r="HT48" s="97"/>
      <c r="HU48" s="97"/>
      <c r="HV48" s="97"/>
      <c r="HW48" s="97"/>
      <c r="HX48" s="97"/>
      <c r="HY48" s="97"/>
      <c r="HZ48" s="97"/>
      <c r="IA48" s="97"/>
      <c r="IB48" s="97"/>
      <c r="IC48" s="97"/>
      <c r="ID48" s="97"/>
      <c r="IE48" s="97"/>
      <c r="IF48" s="97"/>
      <c r="IG48" s="97"/>
      <c r="IH48" s="97"/>
      <c r="II48" s="97"/>
      <c r="IJ48" s="97"/>
      <c r="IK48" s="97"/>
      <c r="IL48" s="97"/>
      <c r="IM48" s="97"/>
      <c r="IN48" s="97"/>
      <c r="IO48" s="97"/>
      <c r="IP48" s="97"/>
      <c r="IQ48" s="97"/>
      <c r="IR48" s="96"/>
      <c r="IS48" s="96"/>
      <c r="IT48" s="97"/>
      <c r="IU48" s="97"/>
      <c r="IV48" s="97"/>
    </row>
    <row r="49" spans="1:256" ht="15">
      <c r="A49" s="94"/>
      <c r="B49" s="92"/>
      <c r="C49" s="95"/>
      <c r="D49" s="92"/>
      <c r="E49" s="92"/>
      <c r="F49" s="95"/>
      <c r="G49" s="92"/>
      <c r="H49" s="92"/>
      <c r="I49" s="92"/>
      <c r="J49" s="95"/>
      <c r="K49" s="92"/>
      <c r="L49" s="92"/>
      <c r="M49" s="92"/>
      <c r="N49" s="92"/>
      <c r="O49" s="92"/>
      <c r="P49" s="95"/>
      <c r="Q49" s="92"/>
      <c r="R49" s="92"/>
      <c r="S49" s="95"/>
      <c r="T49" s="95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5"/>
      <c r="AG49" s="92"/>
      <c r="AH49" s="92"/>
      <c r="AI49" s="92"/>
      <c r="AJ49" s="92"/>
      <c r="AK49" s="92"/>
      <c r="AL49" s="92"/>
      <c r="AM49" s="92"/>
      <c r="AN49" s="92"/>
      <c r="AO49" s="92"/>
      <c r="AP49" s="98"/>
      <c r="AQ49" s="29"/>
      <c r="AR49" s="29"/>
      <c r="AS49" s="29"/>
      <c r="AT49" s="29"/>
      <c r="AU49" s="29"/>
      <c r="AV49" s="29"/>
      <c r="AW49" s="29"/>
      <c r="AX49" s="29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96"/>
      <c r="CH49" s="97"/>
      <c r="CI49" s="97"/>
      <c r="CJ49" s="97"/>
      <c r="CK49" s="97"/>
      <c r="CL49" s="97"/>
      <c r="CM49" s="97"/>
      <c r="CN49" s="97"/>
      <c r="CO49" s="97"/>
      <c r="CP49" s="97"/>
      <c r="CQ49" s="97"/>
      <c r="CR49" s="97"/>
      <c r="CS49" s="97"/>
      <c r="CT49" s="97"/>
      <c r="CU49" s="97"/>
      <c r="CV49" s="97"/>
      <c r="CW49" s="97"/>
      <c r="CX49" s="97"/>
      <c r="CY49" s="97"/>
      <c r="CZ49" s="97"/>
      <c r="DA49" s="97"/>
      <c r="DB49" s="97"/>
      <c r="DC49" s="97"/>
      <c r="DD49" s="97"/>
      <c r="DE49" s="97"/>
      <c r="DF49" s="97"/>
      <c r="DG49" s="97"/>
      <c r="DH49" s="97"/>
      <c r="DI49" s="97"/>
      <c r="DJ49" s="97"/>
      <c r="DK49" s="97"/>
      <c r="DL49" s="97"/>
      <c r="DM49" s="97"/>
      <c r="DN49" s="97"/>
      <c r="DO49" s="97"/>
      <c r="DP49" s="97"/>
      <c r="DQ49" s="97"/>
      <c r="DR49" s="97"/>
      <c r="DS49" s="97"/>
      <c r="DT49" s="97"/>
      <c r="DU49" s="97"/>
      <c r="DV49" s="96"/>
      <c r="DW49" s="96"/>
      <c r="DX49" s="97"/>
      <c r="DY49" s="97"/>
      <c r="DZ49" s="97"/>
      <c r="EA49" s="97"/>
      <c r="EB49" s="97"/>
      <c r="EC49" s="97"/>
      <c r="ED49" s="97"/>
      <c r="EE49" s="97"/>
      <c r="EF49" s="97"/>
      <c r="EG49" s="97"/>
      <c r="EH49" s="97"/>
      <c r="EI49" s="97"/>
      <c r="EJ49" s="97"/>
      <c r="EK49" s="97"/>
      <c r="EL49" s="97"/>
      <c r="EM49" s="97"/>
      <c r="EN49" s="97"/>
      <c r="EO49" s="97"/>
      <c r="EP49" s="97"/>
      <c r="EQ49" s="97"/>
      <c r="ER49" s="97"/>
      <c r="ES49" s="97"/>
      <c r="ET49" s="97"/>
      <c r="EU49" s="97"/>
      <c r="EV49" s="97"/>
      <c r="EW49" s="97"/>
      <c r="EX49" s="97"/>
      <c r="EY49" s="97"/>
      <c r="EZ49" s="97"/>
      <c r="FA49" s="97"/>
      <c r="FB49" s="97"/>
      <c r="FC49" s="97"/>
      <c r="FD49" s="97"/>
      <c r="FE49" s="97"/>
      <c r="FF49" s="97"/>
      <c r="FG49" s="97"/>
      <c r="FH49" s="97"/>
      <c r="FI49" s="97"/>
      <c r="FJ49" s="97"/>
      <c r="FK49" s="97"/>
      <c r="FL49" s="96"/>
      <c r="FM49" s="96"/>
      <c r="FN49" s="97"/>
      <c r="FO49" s="97"/>
      <c r="FP49" s="97"/>
      <c r="FQ49" s="97"/>
      <c r="FR49" s="97"/>
      <c r="FS49" s="97"/>
      <c r="FT49" s="97"/>
      <c r="FU49" s="97"/>
      <c r="FV49" s="97"/>
      <c r="FW49" s="97"/>
      <c r="FX49" s="97"/>
      <c r="FY49" s="97"/>
      <c r="FZ49" s="97"/>
      <c r="GA49" s="97"/>
      <c r="GB49" s="97"/>
      <c r="GC49" s="97"/>
      <c r="GD49" s="97"/>
      <c r="GE49" s="97"/>
      <c r="GF49" s="97"/>
      <c r="GG49" s="97"/>
      <c r="GH49" s="97"/>
      <c r="GI49" s="97"/>
      <c r="GJ49" s="97"/>
      <c r="GK49" s="97"/>
      <c r="GL49" s="97"/>
      <c r="GM49" s="97"/>
      <c r="GN49" s="97"/>
      <c r="GO49" s="97"/>
      <c r="GP49" s="97"/>
      <c r="GQ49" s="97"/>
      <c r="GR49" s="97"/>
      <c r="GS49" s="97"/>
      <c r="GT49" s="97"/>
      <c r="GU49" s="97"/>
      <c r="GV49" s="97"/>
      <c r="GW49" s="97"/>
      <c r="GX49" s="97"/>
      <c r="GY49" s="97"/>
      <c r="GZ49" s="97"/>
      <c r="HA49" s="97"/>
      <c r="HB49" s="96"/>
      <c r="HC49" s="96"/>
      <c r="HD49" s="97"/>
      <c r="HE49" s="97"/>
      <c r="HF49" s="97"/>
      <c r="HG49" s="97"/>
      <c r="HH49" s="97"/>
      <c r="HI49" s="97"/>
      <c r="HJ49" s="97"/>
      <c r="HK49" s="97"/>
      <c r="HL49" s="97"/>
      <c r="HM49" s="97"/>
      <c r="HN49" s="97"/>
      <c r="HO49" s="97"/>
      <c r="HP49" s="97"/>
      <c r="HQ49" s="97"/>
      <c r="HR49" s="97"/>
      <c r="HS49" s="97"/>
      <c r="HT49" s="97"/>
      <c r="HU49" s="97"/>
      <c r="HV49" s="97"/>
      <c r="HW49" s="97"/>
      <c r="HX49" s="97"/>
      <c r="HY49" s="97"/>
      <c r="HZ49" s="97"/>
      <c r="IA49" s="97"/>
      <c r="IB49" s="97"/>
      <c r="IC49" s="97"/>
      <c r="ID49" s="97"/>
      <c r="IE49" s="97"/>
      <c r="IF49" s="97"/>
      <c r="IG49" s="97"/>
      <c r="IH49" s="97"/>
      <c r="II49" s="97"/>
      <c r="IJ49" s="97"/>
      <c r="IK49" s="97"/>
      <c r="IL49" s="97"/>
      <c r="IM49" s="97"/>
      <c r="IN49" s="97"/>
      <c r="IO49" s="97"/>
      <c r="IP49" s="97"/>
      <c r="IQ49" s="97"/>
      <c r="IR49" s="96"/>
      <c r="IS49" s="96"/>
      <c r="IT49" s="97"/>
      <c r="IU49" s="97"/>
      <c r="IV49" s="97"/>
    </row>
    <row r="50" spans="1:84" ht="15.75" thickBot="1">
      <c r="A50" s="99"/>
      <c r="B50" s="100" t="s">
        <v>92</v>
      </c>
      <c r="C50" s="101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 t="s">
        <v>93</v>
      </c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1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3"/>
      <c r="AQ50" s="29"/>
      <c r="AR50" s="29"/>
      <c r="AS50" s="29"/>
      <c r="AT50" s="29"/>
      <c r="AU50" s="29"/>
      <c r="AV50" s="29"/>
      <c r="AW50" s="29"/>
      <c r="AX50" s="29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</row>
    <row r="51" spans="1:84" ht="15.75">
      <c r="A51" s="99"/>
      <c r="B51" s="104"/>
      <c r="C51" s="243" t="s">
        <v>94</v>
      </c>
      <c r="D51" s="243"/>
      <c r="E51" s="243"/>
      <c r="F51" s="243"/>
      <c r="G51" s="243"/>
      <c r="H51" s="243"/>
      <c r="I51" s="243"/>
      <c r="J51" s="243"/>
      <c r="K51" s="243"/>
      <c r="L51" s="243"/>
      <c r="M51" s="243"/>
      <c r="N51" s="243"/>
      <c r="O51" s="243"/>
      <c r="P51" s="243"/>
      <c r="Q51" s="102"/>
      <c r="R51" s="102"/>
      <c r="S51" s="102"/>
      <c r="T51" s="102"/>
      <c r="U51" s="105"/>
      <c r="V51" s="102"/>
      <c r="W51" s="102"/>
      <c r="X51" s="102"/>
      <c r="Y51" s="102"/>
      <c r="Z51" s="102"/>
      <c r="AA51" s="102"/>
      <c r="AB51" s="102"/>
      <c r="AC51" s="106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3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</row>
    <row r="52" spans="1:84" ht="15.75" thickBot="1">
      <c r="A52" s="107"/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9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</row>
    <row r="53" spans="3:84" ht="15"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</row>
    <row r="54" spans="3:84" ht="15"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L54" s="50">
        <v>1029757926.62</v>
      </c>
      <c r="AO54" s="50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</row>
    <row r="55" spans="1:84" ht="1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L55" s="50"/>
      <c r="AM55" s="50"/>
      <c r="AN55" s="50"/>
      <c r="AP55" s="50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</row>
    <row r="56" spans="1:45" ht="1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L56" s="50"/>
      <c r="AN56" s="50"/>
      <c r="AP56" s="50"/>
      <c r="AS56" s="24"/>
    </row>
    <row r="57" spans="1:45" ht="15">
      <c r="A57" s="50"/>
      <c r="B57" s="50"/>
      <c r="C57" s="11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M57" s="50"/>
      <c r="AQ57" s="4"/>
      <c r="AS57" s="24"/>
    </row>
    <row r="58" spans="1:42" ht="15">
      <c r="A58" s="50"/>
      <c r="B58" s="50"/>
      <c r="C58" s="11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K58" s="50"/>
      <c r="AP58" s="50"/>
    </row>
    <row r="59" spans="1:43" ht="15.75">
      <c r="A59" s="50"/>
      <c r="B59" s="111"/>
      <c r="C59" s="112"/>
      <c r="D59" s="105"/>
      <c r="E59" s="105"/>
      <c r="F59" s="105"/>
      <c r="G59" s="105"/>
      <c r="H59" s="105"/>
      <c r="I59" s="105"/>
      <c r="J59" s="105"/>
      <c r="K59" s="105"/>
      <c r="L59" s="105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L59" s="50"/>
      <c r="AN59" s="50"/>
      <c r="AP59" s="50"/>
      <c r="AQ59" s="4"/>
    </row>
    <row r="60" spans="1:43" ht="15">
      <c r="A60" s="50"/>
      <c r="B60" s="111"/>
      <c r="C60" s="113"/>
      <c r="D60" s="105"/>
      <c r="E60" s="105"/>
      <c r="F60" s="105"/>
      <c r="G60" s="105"/>
      <c r="H60" s="105"/>
      <c r="I60" s="105"/>
      <c r="J60" s="105"/>
      <c r="K60" s="105"/>
      <c r="L60" s="105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Q60" s="4"/>
    </row>
    <row r="61" spans="1:42" ht="15">
      <c r="A61" s="50"/>
      <c r="B61" s="111"/>
      <c r="C61" s="113"/>
      <c r="D61" s="105"/>
      <c r="E61" s="105"/>
      <c r="F61" s="105"/>
      <c r="G61" s="105"/>
      <c r="H61" s="105"/>
      <c r="I61" s="105"/>
      <c r="J61" s="105"/>
      <c r="K61" s="105"/>
      <c r="L61" s="105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P61" s="50"/>
    </row>
    <row r="62" spans="1:43" ht="15">
      <c r="A62" s="50"/>
      <c r="B62" s="111"/>
      <c r="C62" s="113"/>
      <c r="D62" s="105"/>
      <c r="E62" s="105"/>
      <c r="F62" s="105"/>
      <c r="G62" s="105"/>
      <c r="H62" s="105"/>
      <c r="I62" s="105"/>
      <c r="J62" s="105"/>
      <c r="K62" s="105"/>
      <c r="L62" s="105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L62" s="114"/>
      <c r="AQ62" s="4"/>
    </row>
    <row r="63" spans="1:42" ht="15">
      <c r="A63" s="50"/>
      <c r="B63" s="111"/>
      <c r="C63" s="113"/>
      <c r="D63" s="105"/>
      <c r="E63" s="105"/>
      <c r="F63" s="105"/>
      <c r="G63" s="105"/>
      <c r="H63" s="105"/>
      <c r="I63" s="105"/>
      <c r="J63" s="105"/>
      <c r="K63" s="105"/>
      <c r="L63" s="105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115"/>
      <c r="AM63" s="50"/>
      <c r="AN63" s="50"/>
      <c r="AP63" s="50"/>
    </row>
    <row r="64" spans="1:40" ht="15">
      <c r="A64" s="50"/>
      <c r="B64" s="111"/>
      <c r="C64" s="113"/>
      <c r="D64" s="105"/>
      <c r="E64" s="105"/>
      <c r="F64" s="105"/>
      <c r="G64" s="105"/>
      <c r="H64" s="105"/>
      <c r="I64" s="105"/>
      <c r="J64" s="105"/>
      <c r="K64" s="105"/>
      <c r="L64" s="105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115"/>
      <c r="AM64" s="50"/>
      <c r="AN64" s="50"/>
    </row>
    <row r="65" spans="1:40" ht="15">
      <c r="A65" s="50"/>
      <c r="B65" s="111"/>
      <c r="C65" s="113"/>
      <c r="D65" s="105"/>
      <c r="E65" s="105"/>
      <c r="F65" s="105"/>
      <c r="G65" s="105"/>
      <c r="H65" s="105"/>
      <c r="I65" s="105"/>
      <c r="J65" s="105"/>
      <c r="K65" s="105"/>
      <c r="L65" s="105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</row>
    <row r="66" spans="1:42" ht="15">
      <c r="A66" s="50"/>
      <c r="B66" s="111"/>
      <c r="C66" s="113"/>
      <c r="D66" s="105"/>
      <c r="E66" s="105"/>
      <c r="F66" s="105"/>
      <c r="G66" s="105"/>
      <c r="H66" s="105"/>
      <c r="I66" s="105"/>
      <c r="J66" s="105"/>
      <c r="K66" s="105"/>
      <c r="L66" s="105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P66" s="50"/>
    </row>
    <row r="67" spans="1:40" ht="15">
      <c r="A67" s="50"/>
      <c r="B67" s="111"/>
      <c r="C67" s="113"/>
      <c r="D67" s="105"/>
      <c r="E67" s="105"/>
      <c r="F67" s="105"/>
      <c r="G67" s="105"/>
      <c r="H67" s="105"/>
      <c r="I67" s="105"/>
      <c r="J67" s="105"/>
      <c r="K67" s="105"/>
      <c r="L67" s="105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115">
        <v>171976043.5</v>
      </c>
      <c r="AM67" s="50"/>
      <c r="AN67" s="50"/>
    </row>
    <row r="68" spans="1:40" ht="15">
      <c r="A68" s="50"/>
      <c r="B68" s="111"/>
      <c r="C68" s="113"/>
      <c r="D68" s="105"/>
      <c r="E68" s="105"/>
      <c r="F68" s="105"/>
      <c r="G68" s="105"/>
      <c r="H68" s="105"/>
      <c r="I68" s="105"/>
      <c r="J68" s="105"/>
      <c r="K68" s="105"/>
      <c r="L68" s="105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115">
        <v>174735931.5</v>
      </c>
      <c r="AM68" s="50"/>
      <c r="AN68" s="50"/>
    </row>
    <row r="69" spans="1:40" ht="15">
      <c r="A69" s="50"/>
      <c r="B69" s="111"/>
      <c r="C69" s="113"/>
      <c r="D69" s="105"/>
      <c r="E69" s="105"/>
      <c r="F69" s="105"/>
      <c r="G69" s="105"/>
      <c r="H69" s="105"/>
      <c r="I69" s="105"/>
      <c r="J69" s="105"/>
      <c r="K69" s="105"/>
      <c r="L69" s="105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115">
        <f>+AL67-AL68</f>
        <v>-2759888</v>
      </c>
      <c r="AM69" s="50"/>
      <c r="AN69" s="50"/>
    </row>
    <row r="70" spans="1:42" ht="15">
      <c r="A70" s="50"/>
      <c r="B70" s="111"/>
      <c r="C70" s="113"/>
      <c r="D70" s="105"/>
      <c r="E70" s="105"/>
      <c r="F70" s="105"/>
      <c r="G70" s="105"/>
      <c r="H70" s="105"/>
      <c r="I70" s="105"/>
      <c r="J70" s="105"/>
      <c r="K70" s="105"/>
      <c r="L70" s="105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P70" s="50"/>
    </row>
    <row r="71" spans="1:42" ht="15">
      <c r="A71" s="50"/>
      <c r="B71" s="111"/>
      <c r="C71" s="113"/>
      <c r="D71" s="105"/>
      <c r="E71" s="105"/>
      <c r="F71" s="105"/>
      <c r="G71" s="105"/>
      <c r="H71" s="105"/>
      <c r="I71" s="105"/>
      <c r="J71" s="105"/>
      <c r="K71" s="105"/>
      <c r="L71" s="105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P71" s="50"/>
    </row>
    <row r="72" spans="1:40" ht="15">
      <c r="A72" s="50"/>
      <c r="B72" s="111"/>
      <c r="C72" s="113"/>
      <c r="D72" s="105"/>
      <c r="E72" s="105"/>
      <c r="F72" s="105"/>
      <c r="G72" s="105"/>
      <c r="H72" s="105"/>
      <c r="I72" s="105"/>
      <c r="J72" s="105"/>
      <c r="K72" s="105"/>
      <c r="L72" s="105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</row>
    <row r="73" spans="1:40" ht="15">
      <c r="A73" s="50"/>
      <c r="B73" s="116"/>
      <c r="C73" s="113"/>
      <c r="D73" s="105"/>
      <c r="E73" s="105"/>
      <c r="F73" s="105"/>
      <c r="G73" s="105"/>
      <c r="H73" s="105"/>
      <c r="I73" s="105"/>
      <c r="J73" s="105"/>
      <c r="K73" s="105"/>
      <c r="L73" s="105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</row>
    <row r="74" spans="1:40" ht="15">
      <c r="A74" s="117"/>
      <c r="B74" s="111"/>
      <c r="C74" s="113"/>
      <c r="D74" s="118"/>
      <c r="E74" s="118"/>
      <c r="F74" s="118"/>
      <c r="G74" s="119"/>
      <c r="H74" s="119"/>
      <c r="I74" s="119"/>
      <c r="J74" s="119"/>
      <c r="K74" s="119"/>
      <c r="L74" s="119"/>
      <c r="M74" s="120"/>
      <c r="N74" s="120"/>
      <c r="O74" s="120"/>
      <c r="P74" s="12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</row>
    <row r="75" spans="1:40" ht="15">
      <c r="A75" s="117"/>
      <c r="B75" s="116"/>
      <c r="C75" s="113"/>
      <c r="D75" s="118"/>
      <c r="E75" s="118"/>
      <c r="F75" s="118"/>
      <c r="G75" s="119"/>
      <c r="H75" s="119"/>
      <c r="I75" s="119"/>
      <c r="J75" s="119"/>
      <c r="K75" s="119"/>
      <c r="L75" s="119"/>
      <c r="M75" s="120"/>
      <c r="N75" s="120"/>
      <c r="O75" s="120"/>
      <c r="P75" s="12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</row>
    <row r="76" spans="1:40" ht="15">
      <c r="A76" s="117"/>
      <c r="B76" s="111"/>
      <c r="C76" s="110"/>
      <c r="D76" s="118"/>
      <c r="E76" s="118"/>
      <c r="F76" s="118"/>
      <c r="G76" s="119"/>
      <c r="H76" s="119"/>
      <c r="I76" s="119"/>
      <c r="J76" s="119"/>
      <c r="K76" s="119"/>
      <c r="L76" s="119"/>
      <c r="M76" s="120"/>
      <c r="N76" s="120"/>
      <c r="O76" s="120"/>
      <c r="P76" s="12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</row>
    <row r="77" spans="1:40" ht="15.75">
      <c r="A77" s="117"/>
      <c r="B77" s="121"/>
      <c r="C77" s="122"/>
      <c r="D77" s="118"/>
      <c r="E77" s="118"/>
      <c r="F77" s="118"/>
      <c r="G77" s="119"/>
      <c r="H77" s="119"/>
      <c r="I77" s="119"/>
      <c r="J77" s="119"/>
      <c r="K77" s="119"/>
      <c r="L77" s="119"/>
      <c r="M77" s="120"/>
      <c r="N77" s="120"/>
      <c r="O77" s="120"/>
      <c r="P77" s="12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</row>
    <row r="78" spans="1:40" ht="15">
      <c r="A78" s="117"/>
      <c r="B78" s="111"/>
      <c r="C78" s="110"/>
      <c r="D78" s="118"/>
      <c r="E78" s="118"/>
      <c r="F78" s="118"/>
      <c r="G78" s="119"/>
      <c r="H78" s="119"/>
      <c r="I78" s="119"/>
      <c r="J78" s="119"/>
      <c r="K78" s="119"/>
      <c r="L78" s="119"/>
      <c r="M78" s="120"/>
      <c r="N78" s="120"/>
      <c r="O78" s="120"/>
      <c r="P78" s="12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</row>
    <row r="79" spans="1:16" ht="15">
      <c r="A79" s="117"/>
      <c r="B79" s="111"/>
      <c r="C79" s="110"/>
      <c r="D79" s="118"/>
      <c r="E79" s="118"/>
      <c r="F79" s="118"/>
      <c r="G79" s="119"/>
      <c r="H79" s="119"/>
      <c r="I79" s="119"/>
      <c r="J79" s="119"/>
      <c r="K79" s="119"/>
      <c r="L79" s="119"/>
      <c r="M79" s="120"/>
      <c r="N79" s="120"/>
      <c r="O79" s="120"/>
      <c r="P79" s="120"/>
    </row>
    <row r="80" spans="1:16" ht="15">
      <c r="A80" s="117"/>
      <c r="B80" s="111"/>
      <c r="C80" s="110"/>
      <c r="D80" s="118"/>
      <c r="E80" s="118"/>
      <c r="F80" s="118"/>
      <c r="G80" s="119"/>
      <c r="H80" s="119"/>
      <c r="I80" s="119"/>
      <c r="J80" s="119"/>
      <c r="K80" s="119"/>
      <c r="L80" s="119"/>
      <c r="M80" s="120"/>
      <c r="N80" s="120"/>
      <c r="O80" s="120"/>
      <c r="P80" s="120"/>
    </row>
    <row r="81" spans="1:16" ht="15.75">
      <c r="A81" s="117"/>
      <c r="B81" s="121"/>
      <c r="C81" s="122"/>
      <c r="D81" s="118"/>
      <c r="E81" s="118"/>
      <c r="F81" s="118"/>
      <c r="G81" s="119"/>
      <c r="H81" s="119"/>
      <c r="I81" s="119"/>
      <c r="J81" s="119"/>
      <c r="K81" s="119"/>
      <c r="L81" s="119"/>
      <c r="M81" s="120"/>
      <c r="N81" s="120"/>
      <c r="O81" s="120"/>
      <c r="P81" s="120"/>
    </row>
    <row r="82" spans="1:16" ht="15">
      <c r="A82" s="117"/>
      <c r="B82" s="111"/>
      <c r="C82" s="110"/>
      <c r="D82" s="118"/>
      <c r="E82" s="118"/>
      <c r="F82" s="118"/>
      <c r="G82" s="119"/>
      <c r="H82" s="119"/>
      <c r="I82" s="119"/>
      <c r="J82" s="119"/>
      <c r="K82" s="119"/>
      <c r="L82" s="119"/>
      <c r="M82" s="120"/>
      <c r="N82" s="120"/>
      <c r="O82" s="120"/>
      <c r="P82" s="120"/>
    </row>
    <row r="83" spans="1:16" ht="15">
      <c r="A83" s="117"/>
      <c r="B83" s="118"/>
      <c r="C83" s="118"/>
      <c r="D83" s="118"/>
      <c r="E83" s="118"/>
      <c r="F83" s="118"/>
      <c r="G83" s="119"/>
      <c r="H83" s="119"/>
      <c r="I83" s="119"/>
      <c r="J83" s="119"/>
      <c r="K83" s="119"/>
      <c r="L83" s="119"/>
      <c r="M83" s="120"/>
      <c r="N83" s="120"/>
      <c r="O83" s="120"/>
      <c r="P83" s="120"/>
    </row>
    <row r="84" spans="1:16" ht="15">
      <c r="A84" s="117"/>
      <c r="B84" s="118"/>
      <c r="C84" s="118"/>
      <c r="D84" s="118"/>
      <c r="E84" s="118"/>
      <c r="F84" s="118"/>
      <c r="G84" s="119"/>
      <c r="H84" s="119"/>
      <c r="I84" s="119"/>
      <c r="J84" s="119"/>
      <c r="K84" s="119"/>
      <c r="L84" s="119"/>
      <c r="M84" s="120"/>
      <c r="N84" s="120"/>
      <c r="O84" s="120"/>
      <c r="P84" s="120"/>
    </row>
    <row r="85" spans="1:16" ht="15">
      <c r="A85" s="117"/>
      <c r="B85" s="117"/>
      <c r="C85" s="117"/>
      <c r="D85" s="117"/>
      <c r="E85" s="117"/>
      <c r="F85" s="117"/>
      <c r="G85" s="120"/>
      <c r="H85" s="120"/>
      <c r="I85" s="120"/>
      <c r="J85" s="120"/>
      <c r="K85" s="120"/>
      <c r="L85" s="120"/>
      <c r="M85" s="120"/>
      <c r="N85" s="120"/>
      <c r="O85" s="120"/>
      <c r="P85" s="120"/>
    </row>
    <row r="86" spans="1:16" ht="15">
      <c r="A86" s="117"/>
      <c r="B86" s="117"/>
      <c r="C86" s="117"/>
      <c r="D86" s="117"/>
      <c r="E86" s="117"/>
      <c r="F86" s="117"/>
      <c r="G86" s="120"/>
      <c r="H86" s="120"/>
      <c r="I86" s="120"/>
      <c r="J86" s="120"/>
      <c r="K86" s="120"/>
      <c r="L86" s="120"/>
      <c r="M86" s="120"/>
      <c r="N86" s="120"/>
      <c r="O86" s="120"/>
      <c r="P86" s="120"/>
    </row>
    <row r="87" spans="1:16" ht="15">
      <c r="A87" s="117"/>
      <c r="B87" s="117"/>
      <c r="C87" s="117"/>
      <c r="D87" s="117"/>
      <c r="E87" s="117"/>
      <c r="F87" s="117"/>
      <c r="G87" s="120"/>
      <c r="H87" s="120"/>
      <c r="I87" s="120"/>
      <c r="J87" s="120"/>
      <c r="K87" s="120"/>
      <c r="L87" s="120"/>
      <c r="M87" s="120"/>
      <c r="N87" s="120"/>
      <c r="O87" s="120"/>
      <c r="P87" s="120"/>
    </row>
    <row r="88" spans="1:16" ht="15">
      <c r="A88" s="117"/>
      <c r="B88" s="117"/>
      <c r="C88" s="117"/>
      <c r="D88" s="117"/>
      <c r="E88" s="117"/>
      <c r="F88" s="117"/>
      <c r="G88" s="120"/>
      <c r="H88" s="120"/>
      <c r="I88" s="120"/>
      <c r="J88" s="120"/>
      <c r="K88" s="120"/>
      <c r="L88" s="120"/>
      <c r="M88" s="120"/>
      <c r="N88" s="120"/>
      <c r="O88" s="120"/>
      <c r="P88" s="120"/>
    </row>
    <row r="89" spans="1:16" ht="15">
      <c r="A89" s="120"/>
      <c r="B89" s="120"/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</row>
    <row r="90" spans="1:16" ht="15">
      <c r="A90" s="120"/>
      <c r="B90" s="120"/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</row>
    <row r="91" spans="1:16" ht="15">
      <c r="A91" s="120"/>
      <c r="B91" s="120"/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</row>
    <row r="92" spans="1:16" ht="15">
      <c r="A92" s="120"/>
      <c r="B92" s="120"/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</row>
    <row r="93" spans="1:16" ht="15">
      <c r="A93" s="120"/>
      <c r="B93" s="120"/>
      <c r="C93" s="120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</row>
    <row r="94" spans="1:16" ht="15">
      <c r="A94" s="120"/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</row>
    <row r="95" spans="1:16" ht="15">
      <c r="A95" s="120"/>
      <c r="B95" s="120"/>
      <c r="C95" s="120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</row>
    <row r="96" spans="1:16" ht="15">
      <c r="A96" s="120"/>
      <c r="B96" s="120"/>
      <c r="C96" s="120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</row>
    <row r="97" spans="1:16" ht="15">
      <c r="A97" s="120"/>
      <c r="B97" s="120"/>
      <c r="C97" s="120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</row>
    <row r="98" spans="1:16" ht="15">
      <c r="A98" s="120"/>
      <c r="B98" s="120"/>
      <c r="C98" s="120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</row>
    <row r="99" spans="1:16" ht="15">
      <c r="A99" s="120"/>
      <c r="B99" s="120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</row>
    <row r="100" spans="1:16" ht="15">
      <c r="A100" s="120"/>
      <c r="B100" s="120"/>
      <c r="C100" s="120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</row>
    <row r="101" spans="1:16" ht="15">
      <c r="A101" s="120"/>
      <c r="B101" s="120"/>
      <c r="C101" s="120"/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</row>
  </sheetData>
  <sheetProtection/>
  <mergeCells count="10">
    <mergeCell ref="A8:B8"/>
    <mergeCell ref="A43:B43"/>
    <mergeCell ref="A45:AP47"/>
    <mergeCell ref="C51:P51"/>
    <mergeCell ref="A1:AP1"/>
    <mergeCell ref="A2:AP2"/>
    <mergeCell ref="A3:AP3"/>
    <mergeCell ref="A4:AP4"/>
    <mergeCell ref="A5:AP5"/>
    <mergeCell ref="A7:B7"/>
  </mergeCells>
  <printOptions horizontalCentered="1" verticalCentered="1"/>
  <pageMargins left="1.1811023622047245" right="0.15748031496062992" top="0.1968503937007874" bottom="0.1968503937007874" header="0" footer="0.1968503937007874"/>
  <pageSetup horizontalDpi="300" verticalDpi="300" orientation="landscape" paperSize="5" scale="70" r:id="rId1"/>
  <headerFooter alignWithMargins="0">
    <oddHeader>&amp;CPágina &amp;P&amp;RHACIENDA2011.xls</oddHeader>
    <oddFooter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0"/>
  <sheetViews>
    <sheetView zoomScale="75" zoomScaleNormal="75" zoomScalePageLayoutView="0" workbookViewId="0" topLeftCell="A31">
      <selection activeCell="B58" sqref="B58"/>
    </sheetView>
  </sheetViews>
  <sheetFormatPr defaultColWidth="11.421875" defaultRowHeight="15"/>
  <cols>
    <col min="1" max="1" width="13.28125" style="3" customWidth="1"/>
    <col min="2" max="2" width="78.8515625" style="3" customWidth="1"/>
    <col min="3" max="3" width="26.8515625" style="3" customWidth="1"/>
    <col min="4" max="4" width="27.00390625" style="3" hidden="1" customWidth="1"/>
    <col min="5" max="5" width="21.421875" style="3" hidden="1" customWidth="1"/>
    <col min="6" max="6" width="14.7109375" style="3" hidden="1" customWidth="1"/>
    <col min="7" max="13" width="22.7109375" style="3" hidden="1" customWidth="1"/>
    <col min="14" max="14" width="31.8515625" style="3" customWidth="1"/>
    <col min="15" max="15" width="31.8515625" style="3" hidden="1" customWidth="1"/>
    <col min="16" max="16" width="33.7109375" style="3" customWidth="1"/>
    <col min="17" max="17" width="11.8515625" style="3" bestFit="1" customWidth="1"/>
    <col min="18" max="18" width="18.57421875" style="3" customWidth="1"/>
    <col min="19" max="19" width="17.140625" style="3" customWidth="1"/>
    <col min="20" max="16384" width="11.421875" style="3" customWidth="1"/>
  </cols>
  <sheetData>
    <row r="1" spans="1:16" ht="18">
      <c r="A1" s="223" t="s">
        <v>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5"/>
    </row>
    <row r="2" spans="1:16" ht="15.75">
      <c r="A2" s="226" t="s">
        <v>1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8"/>
    </row>
    <row r="3" spans="1:16" ht="18">
      <c r="A3" s="229" t="s">
        <v>2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1"/>
    </row>
    <row r="4" spans="1:16" ht="15.75">
      <c r="A4" s="226" t="s">
        <v>152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8"/>
    </row>
    <row r="5" spans="1:16" ht="20.25">
      <c r="A5" s="232" t="s">
        <v>4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4"/>
    </row>
    <row r="6" spans="1:16" ht="12.7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9"/>
    </row>
    <row r="7" spans="1:16" ht="15.75">
      <c r="A7" s="235" t="s">
        <v>5</v>
      </c>
      <c r="B7" s="236"/>
      <c r="C7" s="12" t="s">
        <v>6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 t="s">
        <v>153</v>
      </c>
    </row>
    <row r="8" spans="1:16" ht="15.75">
      <c r="A8" s="235" t="s">
        <v>9</v>
      </c>
      <c r="B8" s="236"/>
      <c r="C8" s="11" t="s">
        <v>10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8">
        <v>2012</v>
      </c>
    </row>
    <row r="9" spans="1:16" ht="13.5" thickBot="1">
      <c r="A9" s="20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3"/>
    </row>
    <row r="10" spans="1:16" ht="12.75">
      <c r="A10" s="25"/>
      <c r="B10" s="26"/>
      <c r="C10" s="26" t="s">
        <v>96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</row>
    <row r="11" spans="1:16" ht="12.75">
      <c r="A11" s="27" t="s">
        <v>12</v>
      </c>
      <c r="B11" s="27" t="s">
        <v>13</v>
      </c>
      <c r="C11" s="27" t="s">
        <v>154</v>
      </c>
      <c r="D11" s="27" t="s">
        <v>17</v>
      </c>
      <c r="E11" s="27" t="s">
        <v>17</v>
      </c>
      <c r="F11" s="27" t="s">
        <v>17</v>
      </c>
      <c r="G11" s="27" t="s">
        <v>17</v>
      </c>
      <c r="H11" s="27" t="s">
        <v>17</v>
      </c>
      <c r="I11" s="27" t="s">
        <v>17</v>
      </c>
      <c r="J11" s="27" t="s">
        <v>17</v>
      </c>
      <c r="K11" s="27" t="s">
        <v>17</v>
      </c>
      <c r="L11" s="27" t="s">
        <v>17</v>
      </c>
      <c r="M11" s="27" t="s">
        <v>17</v>
      </c>
      <c r="N11" s="27" t="s">
        <v>17</v>
      </c>
      <c r="O11" s="27" t="s">
        <v>17</v>
      </c>
      <c r="P11" s="27" t="s">
        <v>17</v>
      </c>
    </row>
    <row r="12" spans="1:16" ht="13.5" thickBot="1">
      <c r="A12" s="28" t="s">
        <v>18</v>
      </c>
      <c r="B12" s="28"/>
      <c r="C12" s="28" t="s">
        <v>155</v>
      </c>
      <c r="D12" s="28" t="s">
        <v>20</v>
      </c>
      <c r="E12" s="28" t="s">
        <v>21</v>
      </c>
      <c r="F12" s="28" t="s">
        <v>22</v>
      </c>
      <c r="G12" s="28" t="s">
        <v>33</v>
      </c>
      <c r="H12" s="28" t="s">
        <v>34</v>
      </c>
      <c r="I12" s="28" t="s">
        <v>35</v>
      </c>
      <c r="J12" s="28" t="s">
        <v>36</v>
      </c>
      <c r="K12" s="28" t="s">
        <v>27</v>
      </c>
      <c r="L12" s="28" t="s">
        <v>28</v>
      </c>
      <c r="M12" s="28" t="s">
        <v>37</v>
      </c>
      <c r="N12" s="28" t="s">
        <v>30</v>
      </c>
      <c r="O12" s="28" t="s">
        <v>31</v>
      </c>
      <c r="P12" s="28" t="s">
        <v>32</v>
      </c>
    </row>
    <row r="13" spans="1:16" ht="13.5" thickBot="1">
      <c r="A13" s="30">
        <v>1</v>
      </c>
      <c r="B13" s="31">
        <v>2</v>
      </c>
      <c r="C13" s="31"/>
      <c r="D13" s="31"/>
      <c r="E13" s="31"/>
      <c r="F13" s="31"/>
      <c r="G13" s="180">
        <v>7</v>
      </c>
      <c r="H13" s="180"/>
      <c r="I13" s="180"/>
      <c r="J13" s="180"/>
      <c r="K13" s="180"/>
      <c r="L13" s="180"/>
      <c r="M13" s="180"/>
      <c r="N13" s="180"/>
      <c r="O13" s="180"/>
      <c r="P13" s="32">
        <v>8</v>
      </c>
    </row>
    <row r="14" spans="1:16" ht="16.5" thickBot="1">
      <c r="A14" s="38"/>
      <c r="B14" s="39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</row>
    <row r="15" spans="1:18" ht="16.5" thickBot="1">
      <c r="A15" s="38"/>
      <c r="B15" s="39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R15" s="50"/>
    </row>
    <row r="16" spans="1:18" ht="16.5" thickBot="1">
      <c r="A16" s="33"/>
      <c r="B16" s="34" t="s">
        <v>39</v>
      </c>
      <c r="C16" s="35">
        <f>+C17+C19</f>
        <v>113258239.92999999</v>
      </c>
      <c r="D16" s="35">
        <f aca="true" t="shared" si="0" ref="D16:O16">+D17+D19</f>
        <v>81039191.30000001</v>
      </c>
      <c r="E16" s="35">
        <f t="shared" si="0"/>
        <v>32212319.82</v>
      </c>
      <c r="F16" s="35">
        <f t="shared" si="0"/>
        <v>6728.8099999999995</v>
      </c>
      <c r="G16" s="35">
        <f t="shared" si="0"/>
        <v>0</v>
      </c>
      <c r="H16" s="35">
        <f t="shared" si="0"/>
        <v>0</v>
      </c>
      <c r="I16" s="35">
        <f t="shared" si="0"/>
        <v>0</v>
      </c>
      <c r="J16" s="35">
        <f t="shared" si="0"/>
        <v>0</v>
      </c>
      <c r="K16" s="35">
        <f t="shared" si="0"/>
        <v>0</v>
      </c>
      <c r="L16" s="35">
        <f t="shared" si="0"/>
        <v>0</v>
      </c>
      <c r="M16" s="35">
        <f t="shared" si="0"/>
        <v>0</v>
      </c>
      <c r="N16" s="35">
        <f t="shared" si="0"/>
        <v>0</v>
      </c>
      <c r="O16" s="35">
        <f t="shared" si="0"/>
        <v>0</v>
      </c>
      <c r="P16" s="35">
        <f>+P17+P19</f>
        <v>113258239.92999999</v>
      </c>
      <c r="Q16" s="50"/>
      <c r="R16" s="50"/>
    </row>
    <row r="17" spans="1:18" ht="16.5" thickBot="1">
      <c r="A17" s="38"/>
      <c r="B17" s="39" t="s">
        <v>40</v>
      </c>
      <c r="C17" s="35">
        <f>+C18</f>
        <v>1079694</v>
      </c>
      <c r="D17" s="35">
        <f>+D18</f>
        <v>1079694</v>
      </c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>
        <f>+P18</f>
        <v>1079694</v>
      </c>
      <c r="Q17" s="50"/>
      <c r="R17" s="50"/>
    </row>
    <row r="18" spans="1:18" ht="16.5" thickBot="1">
      <c r="A18" s="43" t="s">
        <v>41</v>
      </c>
      <c r="B18" s="44" t="s">
        <v>42</v>
      </c>
      <c r="C18" s="181">
        <v>1079694</v>
      </c>
      <c r="D18" s="35">
        <v>1079694</v>
      </c>
      <c r="E18" s="35"/>
      <c r="F18" s="35"/>
      <c r="G18" s="35">
        <v>0</v>
      </c>
      <c r="H18" s="35"/>
      <c r="I18" s="35"/>
      <c r="J18" s="35"/>
      <c r="K18" s="35"/>
      <c r="L18" s="35"/>
      <c r="M18" s="35"/>
      <c r="N18" s="35"/>
      <c r="O18" s="35"/>
      <c r="P18" s="78">
        <f>SUM(D18:L18)</f>
        <v>1079694</v>
      </c>
      <c r="Q18" s="50"/>
      <c r="R18" s="50"/>
    </row>
    <row r="19" spans="1:18" ht="16.5" thickBot="1">
      <c r="A19" s="38"/>
      <c r="B19" s="39" t="s">
        <v>43</v>
      </c>
      <c r="C19" s="51">
        <f>+C20+C22</f>
        <v>112178545.92999999</v>
      </c>
      <c r="D19" s="51">
        <f aca="true" t="shared" si="1" ref="D19:O19">+D20+D22</f>
        <v>79959497.30000001</v>
      </c>
      <c r="E19" s="51">
        <f>+E20+E22</f>
        <v>32212319.82</v>
      </c>
      <c r="F19" s="51">
        <f t="shared" si="1"/>
        <v>6728.8099999999995</v>
      </c>
      <c r="G19" s="51">
        <f t="shared" si="1"/>
        <v>0</v>
      </c>
      <c r="H19" s="51">
        <f t="shared" si="1"/>
        <v>0</v>
      </c>
      <c r="I19" s="51">
        <f t="shared" si="1"/>
        <v>0</v>
      </c>
      <c r="J19" s="51">
        <f t="shared" si="1"/>
        <v>0</v>
      </c>
      <c r="K19" s="51">
        <f t="shared" si="1"/>
        <v>0</v>
      </c>
      <c r="L19" s="51">
        <f t="shared" si="1"/>
        <v>0</v>
      </c>
      <c r="M19" s="51">
        <f t="shared" si="1"/>
        <v>0</v>
      </c>
      <c r="N19" s="51">
        <f t="shared" si="1"/>
        <v>0</v>
      </c>
      <c r="O19" s="51">
        <f t="shared" si="1"/>
        <v>0</v>
      </c>
      <c r="P19" s="51">
        <f>+P20+P22</f>
        <v>112178545.92999999</v>
      </c>
      <c r="Q19" s="50"/>
      <c r="R19" s="50"/>
    </row>
    <row r="20" spans="1:18" ht="15.75">
      <c r="A20" s="43" t="s">
        <v>74</v>
      </c>
      <c r="B20" s="60" t="s">
        <v>156</v>
      </c>
      <c r="C20" s="182">
        <f>+C21</f>
        <v>41.59</v>
      </c>
      <c r="D20" s="182">
        <f>+D21</f>
        <v>0</v>
      </c>
      <c r="E20" s="182">
        <f>+E21</f>
        <v>41.59</v>
      </c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>
        <f>+P21</f>
        <v>41.59</v>
      </c>
      <c r="Q20" s="50"/>
      <c r="R20" s="50"/>
    </row>
    <row r="21" spans="1:18" ht="15">
      <c r="A21" s="43" t="s">
        <v>157</v>
      </c>
      <c r="B21" s="53" t="s">
        <v>158</v>
      </c>
      <c r="C21" s="57">
        <v>41.59</v>
      </c>
      <c r="D21" s="57">
        <v>0</v>
      </c>
      <c r="E21" s="57">
        <v>41.59</v>
      </c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78">
        <f>SUM(D21:L21)</f>
        <v>41.59</v>
      </c>
      <c r="Q21" s="50"/>
      <c r="R21" s="50"/>
    </row>
    <row r="22" spans="1:18" ht="15.75">
      <c r="A22" s="43" t="s">
        <v>44</v>
      </c>
      <c r="B22" s="60" t="s">
        <v>45</v>
      </c>
      <c r="C22" s="54">
        <f>+C23+C26+C28+C35+C41+C43</f>
        <v>112178504.33999999</v>
      </c>
      <c r="D22" s="54">
        <f aca="true" t="shared" si="2" ref="D22:O22">+D23+D26+D28+D35+D41+D43</f>
        <v>79959497.30000001</v>
      </c>
      <c r="E22" s="54">
        <f t="shared" si="2"/>
        <v>32212278.23</v>
      </c>
      <c r="F22" s="54">
        <f t="shared" si="2"/>
        <v>6728.8099999999995</v>
      </c>
      <c r="G22" s="54">
        <f t="shared" si="2"/>
        <v>0</v>
      </c>
      <c r="H22" s="54">
        <f t="shared" si="2"/>
        <v>0</v>
      </c>
      <c r="I22" s="54">
        <f t="shared" si="2"/>
        <v>0</v>
      </c>
      <c r="J22" s="54">
        <f t="shared" si="2"/>
        <v>0</v>
      </c>
      <c r="K22" s="54">
        <f t="shared" si="2"/>
        <v>0</v>
      </c>
      <c r="L22" s="54">
        <f t="shared" si="2"/>
        <v>0</v>
      </c>
      <c r="M22" s="54">
        <f t="shared" si="2"/>
        <v>0</v>
      </c>
      <c r="N22" s="54">
        <f t="shared" si="2"/>
        <v>0</v>
      </c>
      <c r="O22" s="54">
        <f t="shared" si="2"/>
        <v>0</v>
      </c>
      <c r="P22" s="54">
        <f>+P23+P26+P28+P35+P41+P43</f>
        <v>112178504.33999999</v>
      </c>
      <c r="Q22" s="50"/>
      <c r="R22" s="50"/>
    </row>
    <row r="23" spans="1:18" ht="15.75">
      <c r="A23" s="43" t="s">
        <v>159</v>
      </c>
      <c r="B23" s="60" t="s">
        <v>47</v>
      </c>
      <c r="C23" s="54">
        <f>SUM(C24:C25)</f>
        <v>17123228</v>
      </c>
      <c r="D23" s="54">
        <f>SUM(D24:D25)</f>
        <v>17123228</v>
      </c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>
        <f>SUM(P24:P25)</f>
        <v>17123228</v>
      </c>
      <c r="Q23" s="50"/>
      <c r="R23" s="50"/>
    </row>
    <row r="24" spans="1:18" ht="15.75">
      <c r="A24" s="43" t="s">
        <v>160</v>
      </c>
      <c r="B24" s="53" t="s">
        <v>161</v>
      </c>
      <c r="C24" s="57">
        <v>2325188</v>
      </c>
      <c r="D24" s="57">
        <v>2325188</v>
      </c>
      <c r="E24" s="57"/>
      <c r="F24" s="54"/>
      <c r="G24" s="57">
        <v>0</v>
      </c>
      <c r="H24" s="57"/>
      <c r="I24" s="54">
        <v>0</v>
      </c>
      <c r="J24" s="54"/>
      <c r="K24" s="54"/>
      <c r="L24" s="54"/>
      <c r="M24" s="54"/>
      <c r="N24" s="54"/>
      <c r="O24" s="54"/>
      <c r="P24" s="78">
        <f aca="true" t="shared" si="3" ref="P24:P32">SUM(D24:L24)</f>
        <v>2325188</v>
      </c>
      <c r="Q24" s="50"/>
      <c r="R24" s="50"/>
    </row>
    <row r="25" spans="1:18" ht="15.75">
      <c r="A25" s="43" t="s">
        <v>162</v>
      </c>
      <c r="B25" s="53" t="s">
        <v>163</v>
      </c>
      <c r="C25" s="57">
        <v>14798040</v>
      </c>
      <c r="D25" s="57">
        <v>14798040</v>
      </c>
      <c r="E25" s="57"/>
      <c r="F25" s="54"/>
      <c r="G25" s="57">
        <v>0</v>
      </c>
      <c r="H25" s="57"/>
      <c r="I25" s="54">
        <v>0</v>
      </c>
      <c r="J25" s="54"/>
      <c r="K25" s="54"/>
      <c r="L25" s="54"/>
      <c r="M25" s="54"/>
      <c r="N25" s="54"/>
      <c r="O25" s="54"/>
      <c r="P25" s="78">
        <f t="shared" si="3"/>
        <v>14798040</v>
      </c>
      <c r="Q25" s="50"/>
      <c r="R25" s="50"/>
    </row>
    <row r="26" spans="1:18" ht="15.75">
      <c r="A26" s="43"/>
      <c r="B26" s="60" t="s">
        <v>49</v>
      </c>
      <c r="C26" s="54">
        <f>+C27</f>
        <v>19648934.3</v>
      </c>
      <c r="D26" s="54">
        <f aca="true" t="shared" si="4" ref="D26:P26">+D27</f>
        <v>10820755</v>
      </c>
      <c r="E26" s="54">
        <f t="shared" si="4"/>
        <v>8824445.76</v>
      </c>
      <c r="F26" s="54">
        <f t="shared" si="4"/>
        <v>3733.54</v>
      </c>
      <c r="G26" s="54">
        <f t="shared" si="4"/>
        <v>0</v>
      </c>
      <c r="H26" s="54">
        <f t="shared" si="4"/>
        <v>0</v>
      </c>
      <c r="I26" s="54">
        <f t="shared" si="4"/>
        <v>0</v>
      </c>
      <c r="J26" s="54">
        <f t="shared" si="4"/>
        <v>0</v>
      </c>
      <c r="K26" s="54">
        <f t="shared" si="4"/>
        <v>0</v>
      </c>
      <c r="L26" s="54">
        <f t="shared" si="4"/>
        <v>0</v>
      </c>
      <c r="M26" s="54">
        <f t="shared" si="4"/>
        <v>0</v>
      </c>
      <c r="N26" s="54">
        <f t="shared" si="4"/>
        <v>0</v>
      </c>
      <c r="O26" s="54">
        <f t="shared" si="4"/>
        <v>0</v>
      </c>
      <c r="P26" s="54">
        <f t="shared" si="4"/>
        <v>19648934.299999997</v>
      </c>
      <c r="Q26" s="50"/>
      <c r="R26" s="50"/>
    </row>
    <row r="27" spans="1:18" ht="15.75">
      <c r="A27" s="43" t="s">
        <v>164</v>
      </c>
      <c r="B27" s="53" t="s">
        <v>165</v>
      </c>
      <c r="C27" s="57">
        <v>19648934.3</v>
      </c>
      <c r="D27" s="57">
        <v>10820755</v>
      </c>
      <c r="E27" s="57">
        <v>8824445.76</v>
      </c>
      <c r="F27" s="54">
        <v>3733.54</v>
      </c>
      <c r="G27" s="57">
        <v>0</v>
      </c>
      <c r="H27" s="57"/>
      <c r="I27" s="54">
        <v>0</v>
      </c>
      <c r="J27" s="54"/>
      <c r="K27" s="54"/>
      <c r="L27" s="54"/>
      <c r="M27" s="54"/>
      <c r="N27" s="54"/>
      <c r="O27" s="54"/>
      <c r="P27" s="78">
        <f t="shared" si="3"/>
        <v>19648934.299999997</v>
      </c>
      <c r="Q27" s="50"/>
      <c r="R27" s="50"/>
    </row>
    <row r="28" spans="1:18" ht="15.75">
      <c r="A28" s="43" t="s">
        <v>166</v>
      </c>
      <c r="B28" s="60" t="s">
        <v>51</v>
      </c>
      <c r="C28" s="54">
        <f>SUM(C29:C34)</f>
        <v>18980096.259999998</v>
      </c>
      <c r="D28" s="54">
        <f aca="true" t="shared" si="5" ref="D28:P28">SUM(D29:D34)</f>
        <v>8133359.98</v>
      </c>
      <c r="E28" s="54">
        <f t="shared" si="5"/>
        <v>10846736.28</v>
      </c>
      <c r="F28" s="54">
        <f t="shared" si="5"/>
        <v>0</v>
      </c>
      <c r="G28" s="54">
        <f t="shared" si="5"/>
        <v>0</v>
      </c>
      <c r="H28" s="54">
        <f t="shared" si="5"/>
        <v>0</v>
      </c>
      <c r="I28" s="54">
        <f t="shared" si="5"/>
        <v>0</v>
      </c>
      <c r="J28" s="54">
        <f t="shared" si="5"/>
        <v>0</v>
      </c>
      <c r="K28" s="54">
        <f t="shared" si="5"/>
        <v>0</v>
      </c>
      <c r="L28" s="54">
        <f t="shared" si="5"/>
        <v>0</v>
      </c>
      <c r="M28" s="54">
        <f t="shared" si="5"/>
        <v>0</v>
      </c>
      <c r="N28" s="54">
        <f t="shared" si="5"/>
        <v>0</v>
      </c>
      <c r="O28" s="54">
        <f t="shared" si="5"/>
        <v>0</v>
      </c>
      <c r="P28" s="54">
        <f t="shared" si="5"/>
        <v>18980096.259999998</v>
      </c>
      <c r="Q28" s="50"/>
      <c r="R28" s="50"/>
    </row>
    <row r="29" spans="1:18" ht="15.75">
      <c r="A29" s="43" t="s">
        <v>167</v>
      </c>
      <c r="B29" s="53" t="s">
        <v>168</v>
      </c>
      <c r="C29" s="59">
        <v>600000</v>
      </c>
      <c r="D29" s="57">
        <v>600000</v>
      </c>
      <c r="E29" s="57"/>
      <c r="F29" s="54"/>
      <c r="G29" s="57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/>
      <c r="N29" s="54"/>
      <c r="O29" s="54">
        <v>0</v>
      </c>
      <c r="P29" s="78">
        <f t="shared" si="3"/>
        <v>600000</v>
      </c>
      <c r="Q29" s="50"/>
      <c r="R29" s="50"/>
    </row>
    <row r="30" spans="1:18" ht="15.75">
      <c r="A30" s="43" t="s">
        <v>169</v>
      </c>
      <c r="B30" s="53" t="s">
        <v>170</v>
      </c>
      <c r="C30" s="59">
        <v>152192</v>
      </c>
      <c r="D30" s="57">
        <v>0</v>
      </c>
      <c r="E30" s="57">
        <v>152192</v>
      </c>
      <c r="F30" s="54"/>
      <c r="G30" s="57">
        <v>0</v>
      </c>
      <c r="H30" s="54"/>
      <c r="I30" s="54">
        <v>0</v>
      </c>
      <c r="J30" s="54"/>
      <c r="K30" s="54"/>
      <c r="L30" s="54"/>
      <c r="M30" s="54"/>
      <c r="N30" s="54"/>
      <c r="O30" s="54"/>
      <c r="P30" s="78">
        <f t="shared" si="3"/>
        <v>152192</v>
      </c>
      <c r="Q30" s="50"/>
      <c r="R30" s="50"/>
    </row>
    <row r="31" spans="1:18" ht="15.75">
      <c r="A31" s="43" t="s">
        <v>171</v>
      </c>
      <c r="B31" s="53" t="s">
        <v>172</v>
      </c>
      <c r="C31" s="59">
        <v>1615352.76</v>
      </c>
      <c r="D31" s="57">
        <v>1615174.98</v>
      </c>
      <c r="E31" s="57">
        <v>177.78</v>
      </c>
      <c r="F31" s="54"/>
      <c r="G31" s="57">
        <v>0</v>
      </c>
      <c r="H31" s="54"/>
      <c r="I31" s="54">
        <v>0</v>
      </c>
      <c r="J31" s="54"/>
      <c r="K31" s="54"/>
      <c r="L31" s="54"/>
      <c r="M31" s="54"/>
      <c r="N31" s="54"/>
      <c r="O31" s="54"/>
      <c r="P31" s="78">
        <f t="shared" si="3"/>
        <v>1615352.76</v>
      </c>
      <c r="Q31" s="50"/>
      <c r="R31" s="50"/>
    </row>
    <row r="32" spans="1:18" ht="15.75">
      <c r="A32" s="43" t="s">
        <v>173</v>
      </c>
      <c r="B32" s="53" t="s">
        <v>174</v>
      </c>
      <c r="C32" s="59">
        <v>12194167.5</v>
      </c>
      <c r="D32" s="57">
        <v>1499801</v>
      </c>
      <c r="E32" s="57">
        <v>10694366.5</v>
      </c>
      <c r="F32" s="54"/>
      <c r="G32" s="57">
        <v>0</v>
      </c>
      <c r="H32" s="54"/>
      <c r="I32" s="54">
        <v>0</v>
      </c>
      <c r="J32" s="54"/>
      <c r="K32" s="54"/>
      <c r="L32" s="54"/>
      <c r="M32" s="54"/>
      <c r="N32" s="54"/>
      <c r="O32" s="54"/>
      <c r="P32" s="78">
        <f t="shared" si="3"/>
        <v>12194167.5</v>
      </c>
      <c r="Q32" s="50"/>
      <c r="R32" s="50"/>
    </row>
    <row r="33" spans="1:18" ht="15.75">
      <c r="A33" s="43" t="s">
        <v>175</v>
      </c>
      <c r="B33" s="53" t="s">
        <v>176</v>
      </c>
      <c r="C33" s="57">
        <v>973400</v>
      </c>
      <c r="D33" s="57">
        <v>973400</v>
      </c>
      <c r="E33" s="57"/>
      <c r="F33" s="54"/>
      <c r="G33" s="57">
        <v>0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54"/>
      <c r="N33" s="54"/>
      <c r="O33" s="54">
        <v>0</v>
      </c>
      <c r="P33" s="78">
        <f>SUM(D33:I33)</f>
        <v>973400</v>
      </c>
      <c r="Q33" s="50"/>
      <c r="R33" s="50"/>
    </row>
    <row r="34" spans="1:18" ht="15.75">
      <c r="A34" s="43" t="s">
        <v>177</v>
      </c>
      <c r="B34" s="53" t="s">
        <v>178</v>
      </c>
      <c r="C34" s="57">
        <v>3444984</v>
      </c>
      <c r="D34" s="57">
        <v>3444984</v>
      </c>
      <c r="E34" s="57"/>
      <c r="F34" s="54"/>
      <c r="G34" s="57">
        <v>0</v>
      </c>
      <c r="H34" s="54"/>
      <c r="I34" s="54">
        <v>0</v>
      </c>
      <c r="J34" s="54"/>
      <c r="K34" s="54"/>
      <c r="L34" s="54"/>
      <c r="M34" s="54"/>
      <c r="N34" s="54"/>
      <c r="O34" s="54"/>
      <c r="P34" s="78">
        <f>SUM(D34:I34)</f>
        <v>3444984</v>
      </c>
      <c r="Q34" s="50"/>
      <c r="R34" s="50"/>
    </row>
    <row r="35" spans="1:18" ht="15.75">
      <c r="A35" s="43" t="s">
        <v>179</v>
      </c>
      <c r="B35" s="60" t="s">
        <v>53</v>
      </c>
      <c r="C35" s="54">
        <f>SUM(C36:C40)</f>
        <v>54080160.88</v>
      </c>
      <c r="D35" s="54">
        <f>SUM(D36:D40)</f>
        <v>43882154.32</v>
      </c>
      <c r="E35" s="54">
        <f aca="true" t="shared" si="6" ref="E35:O35">SUM(E36:E40)</f>
        <v>10195011.29</v>
      </c>
      <c r="F35" s="54">
        <f>SUM(F36:F40)</f>
        <v>2995.27</v>
      </c>
      <c r="G35" s="54">
        <f t="shared" si="6"/>
        <v>0</v>
      </c>
      <c r="H35" s="54">
        <f t="shared" si="6"/>
        <v>0</v>
      </c>
      <c r="I35" s="54">
        <f t="shared" si="6"/>
        <v>0</v>
      </c>
      <c r="J35" s="54">
        <f t="shared" si="6"/>
        <v>0</v>
      </c>
      <c r="K35" s="54">
        <f t="shared" si="6"/>
        <v>0</v>
      </c>
      <c r="L35" s="54">
        <f t="shared" si="6"/>
        <v>0</v>
      </c>
      <c r="M35" s="54">
        <f t="shared" si="6"/>
        <v>0</v>
      </c>
      <c r="N35" s="54">
        <f t="shared" si="6"/>
        <v>0</v>
      </c>
      <c r="O35" s="54">
        <f t="shared" si="6"/>
        <v>0</v>
      </c>
      <c r="P35" s="54">
        <f>SUM(P36:P40)</f>
        <v>54080160.88</v>
      </c>
      <c r="Q35" s="50"/>
      <c r="R35" s="50"/>
    </row>
    <row r="36" spans="1:18" ht="15.75">
      <c r="A36" s="43" t="s">
        <v>180</v>
      </c>
      <c r="B36" s="53" t="s">
        <v>181</v>
      </c>
      <c r="C36" s="57">
        <v>33419485.16</v>
      </c>
      <c r="D36" s="57">
        <v>27746814</v>
      </c>
      <c r="E36" s="57">
        <v>5670110.91</v>
      </c>
      <c r="F36" s="54">
        <v>2560.25</v>
      </c>
      <c r="G36" s="57">
        <v>0</v>
      </c>
      <c r="H36" s="57"/>
      <c r="I36" s="54">
        <v>0</v>
      </c>
      <c r="J36" s="54">
        <v>0</v>
      </c>
      <c r="K36" s="54">
        <v>0</v>
      </c>
      <c r="L36" s="54">
        <v>0</v>
      </c>
      <c r="M36" s="54"/>
      <c r="N36" s="54"/>
      <c r="O36" s="54">
        <v>0</v>
      </c>
      <c r="P36" s="78">
        <f>SUM(D36:I36)</f>
        <v>33419485.16</v>
      </c>
      <c r="Q36" s="50"/>
      <c r="R36" s="50"/>
    </row>
    <row r="37" spans="1:18" ht="15.75">
      <c r="A37" s="43" t="s">
        <v>182</v>
      </c>
      <c r="B37" s="53" t="s">
        <v>183</v>
      </c>
      <c r="C37" s="57">
        <v>12500641.26</v>
      </c>
      <c r="D37" s="57">
        <v>8248029</v>
      </c>
      <c r="E37" s="57">
        <v>4252300.38</v>
      </c>
      <c r="F37" s="54">
        <v>311.88</v>
      </c>
      <c r="G37" s="57">
        <v>0</v>
      </c>
      <c r="H37" s="57"/>
      <c r="I37" s="54">
        <v>0</v>
      </c>
      <c r="J37" s="54"/>
      <c r="K37" s="54"/>
      <c r="L37" s="54"/>
      <c r="M37" s="54"/>
      <c r="N37" s="54"/>
      <c r="O37" s="54"/>
      <c r="P37" s="78">
        <f aca="true" t="shared" si="7" ref="P37:P46">SUM(D37:I37)</f>
        <v>12500641.26</v>
      </c>
      <c r="Q37" s="50"/>
      <c r="R37" s="50"/>
    </row>
    <row r="38" spans="1:18" ht="15.75">
      <c r="A38" s="43" t="s">
        <v>184</v>
      </c>
      <c r="B38" s="53" t="s">
        <v>185</v>
      </c>
      <c r="C38" s="57">
        <v>525896.4</v>
      </c>
      <c r="D38" s="57">
        <v>525896.4</v>
      </c>
      <c r="E38" s="57"/>
      <c r="F38" s="54"/>
      <c r="G38" s="57">
        <v>0</v>
      </c>
      <c r="H38" s="57"/>
      <c r="I38" s="54">
        <v>0</v>
      </c>
      <c r="J38" s="54"/>
      <c r="K38" s="54"/>
      <c r="L38" s="54"/>
      <c r="M38" s="54"/>
      <c r="N38" s="54"/>
      <c r="O38" s="54"/>
      <c r="P38" s="78">
        <f t="shared" si="7"/>
        <v>525896.4</v>
      </c>
      <c r="Q38" s="50"/>
      <c r="R38" s="50"/>
    </row>
    <row r="39" spans="1:18" ht="15.75">
      <c r="A39" s="43" t="s">
        <v>186</v>
      </c>
      <c r="B39" s="53" t="s">
        <v>187</v>
      </c>
      <c r="C39" s="57">
        <v>4846832.14</v>
      </c>
      <c r="D39" s="57">
        <v>4574109</v>
      </c>
      <c r="E39" s="57">
        <v>272600</v>
      </c>
      <c r="F39" s="54">
        <v>123.14</v>
      </c>
      <c r="G39" s="57">
        <v>0</v>
      </c>
      <c r="H39" s="57"/>
      <c r="I39" s="54">
        <v>0</v>
      </c>
      <c r="J39" s="54"/>
      <c r="K39" s="54"/>
      <c r="L39" s="54"/>
      <c r="M39" s="54"/>
      <c r="N39" s="54"/>
      <c r="O39" s="54"/>
      <c r="P39" s="78">
        <f t="shared" si="7"/>
        <v>4846832.14</v>
      </c>
      <c r="Q39" s="50"/>
      <c r="R39" s="50"/>
    </row>
    <row r="40" spans="1:18" ht="15.75">
      <c r="A40" s="43" t="s">
        <v>188</v>
      </c>
      <c r="B40" s="53" t="s">
        <v>189</v>
      </c>
      <c r="C40" s="57">
        <v>2787305.92</v>
      </c>
      <c r="D40" s="57">
        <v>2787305.92</v>
      </c>
      <c r="E40" s="57"/>
      <c r="F40" s="54"/>
      <c r="G40" s="57">
        <v>0</v>
      </c>
      <c r="H40" s="57"/>
      <c r="I40" s="54">
        <v>0</v>
      </c>
      <c r="J40" s="54"/>
      <c r="K40" s="54"/>
      <c r="L40" s="54"/>
      <c r="M40" s="54"/>
      <c r="N40" s="54"/>
      <c r="O40" s="54"/>
      <c r="P40" s="78">
        <f t="shared" si="7"/>
        <v>2787305.92</v>
      </c>
      <c r="Q40" s="50"/>
      <c r="R40" s="50"/>
    </row>
    <row r="41" spans="1:18" ht="15.75">
      <c r="A41" s="43" t="s">
        <v>190</v>
      </c>
      <c r="B41" s="60" t="s">
        <v>191</v>
      </c>
      <c r="C41" s="54">
        <f>+C42</f>
        <v>6.96</v>
      </c>
      <c r="D41" s="54">
        <f>+D42</f>
        <v>0</v>
      </c>
      <c r="E41" s="54">
        <f>+E42</f>
        <v>6.96</v>
      </c>
      <c r="F41" s="54"/>
      <c r="G41" s="54">
        <f>+G42</f>
        <v>0</v>
      </c>
      <c r="H41" s="54"/>
      <c r="I41" s="54">
        <f>+I42</f>
        <v>0</v>
      </c>
      <c r="J41" s="54"/>
      <c r="K41" s="54"/>
      <c r="L41" s="54"/>
      <c r="M41" s="54"/>
      <c r="N41" s="54"/>
      <c r="O41" s="54"/>
      <c r="P41" s="54">
        <f>+P42</f>
        <v>6.96</v>
      </c>
      <c r="Q41" s="50"/>
      <c r="R41" s="50"/>
    </row>
    <row r="42" spans="1:18" ht="15.75">
      <c r="A42" s="43" t="s">
        <v>192</v>
      </c>
      <c r="B42" s="53" t="s">
        <v>193</v>
      </c>
      <c r="C42" s="57">
        <v>6.96</v>
      </c>
      <c r="D42" s="57">
        <v>0</v>
      </c>
      <c r="E42" s="57">
        <v>6.96</v>
      </c>
      <c r="F42" s="54"/>
      <c r="G42" s="57">
        <v>0</v>
      </c>
      <c r="H42" s="57"/>
      <c r="I42" s="54">
        <v>0</v>
      </c>
      <c r="J42" s="54"/>
      <c r="K42" s="54"/>
      <c r="L42" s="54"/>
      <c r="M42" s="54"/>
      <c r="N42" s="54"/>
      <c r="O42" s="54"/>
      <c r="P42" s="78">
        <f>SUM(D42:I42)</f>
        <v>6.96</v>
      </c>
      <c r="Q42" s="50"/>
      <c r="R42" s="50"/>
    </row>
    <row r="43" spans="1:18" ht="15">
      <c r="A43" s="43" t="s">
        <v>73</v>
      </c>
      <c r="B43" s="60" t="s">
        <v>194</v>
      </c>
      <c r="C43" s="57">
        <f>SUM(C44:C46)</f>
        <v>2346077.94</v>
      </c>
      <c r="D43" s="57">
        <f aca="true" t="shared" si="8" ref="D43:P43">SUM(D44:D46)</f>
        <v>0</v>
      </c>
      <c r="E43" s="57">
        <f t="shared" si="8"/>
        <v>2346077.94</v>
      </c>
      <c r="F43" s="57">
        <f t="shared" si="8"/>
        <v>0</v>
      </c>
      <c r="G43" s="57">
        <f t="shared" si="8"/>
        <v>0</v>
      </c>
      <c r="H43" s="57">
        <f t="shared" si="8"/>
        <v>0</v>
      </c>
      <c r="I43" s="57">
        <f t="shared" si="8"/>
        <v>0</v>
      </c>
      <c r="J43" s="57">
        <f t="shared" si="8"/>
        <v>0</v>
      </c>
      <c r="K43" s="57">
        <f t="shared" si="8"/>
        <v>0</v>
      </c>
      <c r="L43" s="57">
        <f t="shared" si="8"/>
        <v>0</v>
      </c>
      <c r="M43" s="57">
        <f t="shared" si="8"/>
        <v>0</v>
      </c>
      <c r="N43" s="57">
        <f t="shared" si="8"/>
        <v>0</v>
      </c>
      <c r="O43" s="57">
        <f t="shared" si="8"/>
        <v>0</v>
      </c>
      <c r="P43" s="57">
        <f t="shared" si="8"/>
        <v>2346077.94</v>
      </c>
      <c r="Q43" s="50"/>
      <c r="R43" s="50"/>
    </row>
    <row r="44" spans="1:18" ht="15.75">
      <c r="A44" s="43" t="s">
        <v>195</v>
      </c>
      <c r="B44" s="53" t="s">
        <v>196</v>
      </c>
      <c r="C44" s="57">
        <v>2283935.94</v>
      </c>
      <c r="D44" s="57">
        <v>0</v>
      </c>
      <c r="E44" s="57">
        <v>2283935.94</v>
      </c>
      <c r="F44" s="54"/>
      <c r="G44" s="57">
        <v>0</v>
      </c>
      <c r="H44" s="57"/>
      <c r="I44" s="54">
        <v>0</v>
      </c>
      <c r="J44" s="54"/>
      <c r="K44" s="54"/>
      <c r="L44" s="54"/>
      <c r="M44" s="54"/>
      <c r="N44" s="54"/>
      <c r="O44" s="54"/>
      <c r="P44" s="78">
        <f t="shared" si="7"/>
        <v>2283935.94</v>
      </c>
      <c r="Q44" s="50"/>
      <c r="R44" s="50"/>
    </row>
    <row r="45" spans="1:18" ht="15.75">
      <c r="A45" s="43" t="s">
        <v>197</v>
      </c>
      <c r="B45" s="53" t="s">
        <v>198</v>
      </c>
      <c r="C45" s="57">
        <v>61051.97</v>
      </c>
      <c r="D45" s="57">
        <v>0</v>
      </c>
      <c r="E45" s="57">
        <v>61051.97</v>
      </c>
      <c r="F45" s="54"/>
      <c r="G45" s="57">
        <v>0</v>
      </c>
      <c r="H45" s="57"/>
      <c r="I45" s="54">
        <v>0</v>
      </c>
      <c r="J45" s="54"/>
      <c r="K45" s="54"/>
      <c r="L45" s="54"/>
      <c r="M45" s="54"/>
      <c r="N45" s="54"/>
      <c r="O45" s="54"/>
      <c r="P45" s="78">
        <f t="shared" si="7"/>
        <v>61051.97</v>
      </c>
      <c r="Q45" s="50"/>
      <c r="R45" s="50"/>
    </row>
    <row r="46" spans="1:18" ht="16.5" thickBot="1">
      <c r="A46" s="43" t="s">
        <v>199</v>
      </c>
      <c r="B46" s="53" t="s">
        <v>200</v>
      </c>
      <c r="C46" s="57">
        <v>1090.03</v>
      </c>
      <c r="D46" s="57">
        <v>0</v>
      </c>
      <c r="E46" s="57">
        <v>1090.03</v>
      </c>
      <c r="F46" s="54"/>
      <c r="G46" s="57">
        <v>0</v>
      </c>
      <c r="H46" s="57"/>
      <c r="I46" s="54">
        <v>0</v>
      </c>
      <c r="J46" s="54"/>
      <c r="K46" s="54"/>
      <c r="L46" s="54"/>
      <c r="M46" s="54"/>
      <c r="N46" s="54"/>
      <c r="O46" s="54"/>
      <c r="P46" s="78">
        <f t="shared" si="7"/>
        <v>1090.03</v>
      </c>
      <c r="Q46" s="50"/>
      <c r="R46" s="50"/>
    </row>
    <row r="47" spans="1:18" ht="16.5" thickBot="1">
      <c r="A47" s="79"/>
      <c r="B47" s="39" t="s">
        <v>85</v>
      </c>
      <c r="C47" s="40">
        <f aca="true" t="shared" si="9" ref="C47:P47">SUM(C48:C48)</f>
        <v>776865277.71</v>
      </c>
      <c r="D47" s="40">
        <f t="shared" si="9"/>
        <v>485293598</v>
      </c>
      <c r="E47" s="40">
        <f t="shared" si="9"/>
        <v>291420479.71</v>
      </c>
      <c r="F47" s="40">
        <f t="shared" si="9"/>
        <v>0</v>
      </c>
      <c r="G47" s="40">
        <f t="shared" si="9"/>
        <v>0</v>
      </c>
      <c r="H47" s="40">
        <f t="shared" si="9"/>
        <v>151200</v>
      </c>
      <c r="I47" s="40">
        <f>I48</f>
        <v>0</v>
      </c>
      <c r="J47" s="40">
        <f>SUM(J22:J46)</f>
        <v>0</v>
      </c>
      <c r="K47" s="40"/>
      <c r="L47" s="40">
        <f t="shared" si="9"/>
        <v>0</v>
      </c>
      <c r="M47" s="40"/>
      <c r="N47" s="40"/>
      <c r="O47" s="40">
        <f t="shared" si="9"/>
        <v>0</v>
      </c>
      <c r="P47" s="42">
        <f t="shared" si="9"/>
        <v>776865277.71</v>
      </c>
      <c r="Q47" s="50"/>
      <c r="R47" s="50"/>
    </row>
    <row r="48" spans="1:18" ht="15.75" thickBot="1">
      <c r="A48" s="80" t="s">
        <v>86</v>
      </c>
      <c r="B48" s="53" t="s">
        <v>87</v>
      </c>
      <c r="C48" s="59">
        <v>776865277.71</v>
      </c>
      <c r="D48" s="81">
        <v>485293598</v>
      </c>
      <c r="E48" s="57">
        <v>291420479.71</v>
      </c>
      <c r="F48" s="57">
        <v>0</v>
      </c>
      <c r="G48" s="183"/>
      <c r="H48" s="183">
        <v>151200</v>
      </c>
      <c r="I48" s="183">
        <v>0</v>
      </c>
      <c r="J48" s="183">
        <v>0</v>
      </c>
      <c r="K48" s="183"/>
      <c r="L48" s="183">
        <v>0</v>
      </c>
      <c r="M48" s="183"/>
      <c r="N48" s="183"/>
      <c r="O48" s="183">
        <v>0</v>
      </c>
      <c r="P48" s="78">
        <f>SUM(D48:I48)</f>
        <v>776865277.71</v>
      </c>
      <c r="Q48" s="50"/>
      <c r="R48" s="50"/>
    </row>
    <row r="49" spans="1:18" ht="18.75" thickBot="1">
      <c r="A49" s="237" t="s">
        <v>90</v>
      </c>
      <c r="B49" s="238"/>
      <c r="C49" s="86">
        <f aca="true" t="shared" si="10" ref="C49:P49">SUM(C16+C47)</f>
        <v>890123517.64</v>
      </c>
      <c r="D49" s="86">
        <f t="shared" si="10"/>
        <v>566332789.3</v>
      </c>
      <c r="E49" s="86">
        <f t="shared" si="10"/>
        <v>323632799.53</v>
      </c>
      <c r="F49" s="86">
        <f t="shared" si="10"/>
        <v>6728.8099999999995</v>
      </c>
      <c r="G49" s="86">
        <f t="shared" si="10"/>
        <v>0</v>
      </c>
      <c r="H49" s="86">
        <f t="shared" si="10"/>
        <v>151200</v>
      </c>
      <c r="I49" s="86">
        <f t="shared" si="10"/>
        <v>0</v>
      </c>
      <c r="J49" s="86">
        <f t="shared" si="10"/>
        <v>0</v>
      </c>
      <c r="K49" s="86">
        <f t="shared" si="10"/>
        <v>0</v>
      </c>
      <c r="L49" s="86">
        <f t="shared" si="10"/>
        <v>0</v>
      </c>
      <c r="M49" s="86">
        <f t="shared" si="10"/>
        <v>0</v>
      </c>
      <c r="N49" s="86">
        <f t="shared" si="10"/>
        <v>0</v>
      </c>
      <c r="O49" s="86">
        <f t="shared" si="10"/>
        <v>0</v>
      </c>
      <c r="P49" s="86">
        <f t="shared" si="10"/>
        <v>890123517.64</v>
      </c>
      <c r="Q49" s="50"/>
      <c r="R49" s="50"/>
    </row>
    <row r="50" spans="1:16" ht="12.75">
      <c r="A50" s="88" t="s">
        <v>91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91"/>
    </row>
    <row r="51" spans="1:16" ht="12.75">
      <c r="A51" s="184"/>
      <c r="B51" s="102"/>
      <c r="C51" s="102"/>
      <c r="D51" s="102"/>
      <c r="E51" s="105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3"/>
    </row>
    <row r="52" spans="1:16" ht="12" customHeight="1">
      <c r="A52" s="244"/>
      <c r="B52" s="245"/>
      <c r="C52" s="245"/>
      <c r="D52" s="245"/>
      <c r="E52" s="245"/>
      <c r="F52" s="245"/>
      <c r="G52" s="245"/>
      <c r="H52" s="245"/>
      <c r="I52" s="245"/>
      <c r="J52" s="245"/>
      <c r="K52" s="245"/>
      <c r="L52" s="245"/>
      <c r="M52" s="245"/>
      <c r="N52" s="245"/>
      <c r="O52" s="245"/>
      <c r="P52" s="246"/>
    </row>
    <row r="53" spans="1:16" ht="12.75">
      <c r="A53" s="185"/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3"/>
    </row>
    <row r="54" spans="1:16" ht="12.75">
      <c r="A54" s="185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3"/>
    </row>
    <row r="55" spans="1:16" ht="12.75">
      <c r="A55" s="185">
        <f ca="1">TODAY()</f>
        <v>41262</v>
      </c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3"/>
    </row>
    <row r="56" spans="1:16" ht="13.5" thickBot="1">
      <c r="A56" s="99"/>
      <c r="B56" s="100" t="s">
        <v>92</v>
      </c>
      <c r="C56" s="101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3"/>
    </row>
    <row r="57" spans="1:16" ht="12.75">
      <c r="A57" s="99"/>
      <c r="B57" s="170" t="s">
        <v>201</v>
      </c>
      <c r="C57" s="186"/>
      <c r="D57" s="104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3"/>
    </row>
    <row r="58" spans="1:16" ht="12.75">
      <c r="A58" s="99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3"/>
    </row>
    <row r="59" spans="1:16" ht="12.75">
      <c r="A59" s="168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3"/>
    </row>
    <row r="60" spans="1:16" ht="13.5" thickBot="1">
      <c r="A60" s="107"/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9"/>
    </row>
  </sheetData>
  <sheetProtection/>
  <mergeCells count="9">
    <mergeCell ref="A8:B8"/>
    <mergeCell ref="A49:B49"/>
    <mergeCell ref="A52:P52"/>
    <mergeCell ref="A1:P1"/>
    <mergeCell ref="A2:P2"/>
    <mergeCell ref="A3:P3"/>
    <mergeCell ref="A4:P4"/>
    <mergeCell ref="A5:P5"/>
    <mergeCell ref="A7:B7"/>
  </mergeCells>
  <printOptions horizontalCentered="1" verticalCentered="1"/>
  <pageMargins left="0.2755905511811024" right="0.6692913385826772" top="0.1968503937007874" bottom="0.1968503937007874" header="0.31496062992125984" footer="0.1968503937007874"/>
  <pageSetup horizontalDpi="300" verticalDpi="300" orientation="landscape" paperSize="5" scale="65" r:id="rId1"/>
  <headerFooter alignWithMargins="0">
    <oddHeader>&amp;C&amp;F</oddHeader>
    <oddFooter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T225"/>
  <sheetViews>
    <sheetView zoomScalePageLayoutView="0" workbookViewId="0" topLeftCell="N25">
      <selection activeCell="AA50" sqref="AA50"/>
    </sheetView>
  </sheetViews>
  <sheetFormatPr defaultColWidth="11.421875" defaultRowHeight="15"/>
  <cols>
    <col min="1" max="1" width="15.8515625" style="3" customWidth="1"/>
    <col min="2" max="2" width="55.28125" style="3" customWidth="1"/>
    <col min="3" max="3" width="30.7109375" style="3" customWidth="1"/>
    <col min="4" max="4" width="18.00390625" style="3" hidden="1" customWidth="1"/>
    <col min="5" max="5" width="17.8515625" style="3" hidden="1" customWidth="1"/>
    <col min="6" max="6" width="20.421875" style="3" hidden="1" customWidth="1"/>
    <col min="7" max="7" width="25.00390625" style="3" hidden="1" customWidth="1"/>
    <col min="8" max="8" width="27.57421875" style="3" hidden="1" customWidth="1"/>
    <col min="9" max="9" width="14.7109375" style="3" hidden="1" customWidth="1"/>
    <col min="10" max="10" width="14.8515625" style="3" hidden="1" customWidth="1"/>
    <col min="11" max="11" width="24.57421875" style="3" hidden="1" customWidth="1"/>
    <col min="12" max="12" width="23.28125" style="3" hidden="1" customWidth="1"/>
    <col min="13" max="13" width="23.57421875" style="3" hidden="1" customWidth="1"/>
    <col min="14" max="14" width="18.8515625" style="3" customWidth="1"/>
    <col min="15" max="15" width="23.7109375" style="3" hidden="1" customWidth="1"/>
    <col min="16" max="16" width="21.57421875" style="3" customWidth="1"/>
    <col min="17" max="17" width="19.7109375" style="3" hidden="1" customWidth="1"/>
    <col min="18" max="18" width="20.00390625" style="3" hidden="1" customWidth="1"/>
    <col min="19" max="19" width="19.57421875" style="3" hidden="1" customWidth="1"/>
    <col min="20" max="20" width="20.421875" style="3" hidden="1" customWidth="1"/>
    <col min="21" max="21" width="18.57421875" style="3" hidden="1" customWidth="1"/>
    <col min="22" max="22" width="14.57421875" style="3" hidden="1" customWidth="1"/>
    <col min="23" max="23" width="20.7109375" style="3" hidden="1" customWidth="1"/>
    <col min="24" max="24" width="18.8515625" style="3" hidden="1" customWidth="1"/>
    <col min="25" max="25" width="19.00390625" style="3" hidden="1" customWidth="1"/>
    <col min="26" max="26" width="22.421875" style="3" hidden="1" customWidth="1"/>
    <col min="27" max="27" width="19.8515625" style="3" customWidth="1"/>
    <col min="28" max="28" width="15.421875" style="3" hidden="1" customWidth="1"/>
    <col min="29" max="29" width="17.57421875" style="3" customWidth="1"/>
    <col min="30" max="30" width="20.8515625" style="3" bestFit="1" customWidth="1"/>
    <col min="31" max="31" width="31.00390625" style="3" bestFit="1" customWidth="1"/>
    <col min="32" max="32" width="17.28125" style="3" customWidth="1"/>
    <col min="33" max="16384" width="11.421875" style="3" customWidth="1"/>
  </cols>
  <sheetData>
    <row r="1" spans="1:29" ht="18">
      <c r="A1" s="223" t="s">
        <v>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</row>
    <row r="2" spans="1:29" ht="15.75">
      <c r="A2" s="226" t="s">
        <v>1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</row>
    <row r="3" spans="1:29" ht="18">
      <c r="A3" s="229" t="s">
        <v>2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</row>
    <row r="4" spans="1:29" ht="15.75">
      <c r="A4" s="226" t="s">
        <v>202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</row>
    <row r="5" spans="1:29" ht="20.25">
      <c r="A5" s="232" t="s">
        <v>4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</row>
    <row r="6" spans="1:30" ht="15.75" thickBot="1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8"/>
      <c r="V6" s="6"/>
      <c r="W6" s="6"/>
      <c r="X6" s="6"/>
      <c r="Y6" s="6"/>
      <c r="Z6" s="6"/>
      <c r="AA6" s="6"/>
      <c r="AB6" s="6"/>
      <c r="AC6" s="6"/>
      <c r="AD6" s="105"/>
    </row>
    <row r="7" spans="1:30" ht="15.75">
      <c r="A7" s="249" t="s">
        <v>5</v>
      </c>
      <c r="B7" s="250"/>
      <c r="C7" s="187" t="s">
        <v>6</v>
      </c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9" t="s">
        <v>203</v>
      </c>
      <c r="Q7" s="190"/>
      <c r="R7" s="190"/>
      <c r="S7" s="190"/>
      <c r="T7" s="190"/>
      <c r="U7" s="191"/>
      <c r="V7" s="190"/>
      <c r="W7" s="190"/>
      <c r="X7" s="190"/>
      <c r="Y7" s="190"/>
      <c r="Z7" s="190"/>
      <c r="AA7" s="190"/>
      <c r="AB7" s="190"/>
      <c r="AC7" s="192"/>
      <c r="AD7" s="102"/>
    </row>
    <row r="8" spans="1:30" ht="15.75">
      <c r="A8" s="235" t="s">
        <v>9</v>
      </c>
      <c r="B8" s="236"/>
      <c r="C8" s="11" t="s">
        <v>10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13" t="s">
        <v>204</v>
      </c>
      <c r="Q8" s="14"/>
      <c r="R8" s="11">
        <v>2012</v>
      </c>
      <c r="S8" s="14"/>
      <c r="T8" s="14"/>
      <c r="U8" s="8"/>
      <c r="V8" s="14"/>
      <c r="W8" s="14"/>
      <c r="X8" s="14"/>
      <c r="Y8" s="14"/>
      <c r="Z8" s="14"/>
      <c r="AA8" s="14"/>
      <c r="AB8" s="14"/>
      <c r="AC8" s="193"/>
      <c r="AD8" s="19"/>
    </row>
    <row r="9" spans="1:29" ht="13.5" thickBot="1">
      <c r="A9" s="20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3"/>
    </row>
    <row r="10" spans="1:29" ht="12.75">
      <c r="A10" s="25"/>
      <c r="B10" s="26"/>
      <c r="C10" s="26" t="s">
        <v>95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</row>
    <row r="11" spans="1:29" ht="12.75">
      <c r="A11" s="27" t="s">
        <v>12</v>
      </c>
      <c r="B11" s="27" t="s">
        <v>13</v>
      </c>
      <c r="C11" s="27" t="s">
        <v>154</v>
      </c>
      <c r="D11" s="27" t="s">
        <v>16</v>
      </c>
      <c r="E11" s="27" t="s">
        <v>16</v>
      </c>
      <c r="F11" s="27" t="s">
        <v>16</v>
      </c>
      <c r="G11" s="27" t="s">
        <v>16</v>
      </c>
      <c r="H11" s="27" t="s">
        <v>16</v>
      </c>
      <c r="I11" s="27" t="s">
        <v>16</v>
      </c>
      <c r="J11" s="27" t="s">
        <v>16</v>
      </c>
      <c r="K11" s="27" t="s">
        <v>16</v>
      </c>
      <c r="L11" s="27" t="s">
        <v>16</v>
      </c>
      <c r="M11" s="27" t="s">
        <v>16</v>
      </c>
      <c r="N11" s="27" t="s">
        <v>16</v>
      </c>
      <c r="O11" s="27" t="s">
        <v>16</v>
      </c>
      <c r="P11" s="27" t="s">
        <v>16</v>
      </c>
      <c r="Q11" s="27" t="s">
        <v>17</v>
      </c>
      <c r="R11" s="27" t="s">
        <v>17</v>
      </c>
      <c r="S11" s="27" t="s">
        <v>17</v>
      </c>
      <c r="T11" s="27" t="s">
        <v>17</v>
      </c>
      <c r="U11" s="27" t="s">
        <v>17</v>
      </c>
      <c r="V11" s="27" t="s">
        <v>17</v>
      </c>
      <c r="W11" s="27" t="s">
        <v>17</v>
      </c>
      <c r="X11" s="27" t="s">
        <v>17</v>
      </c>
      <c r="Y11" s="27" t="s">
        <v>17</v>
      </c>
      <c r="Z11" s="27" t="s">
        <v>17</v>
      </c>
      <c r="AA11" s="27" t="s">
        <v>17</v>
      </c>
      <c r="AB11" s="27" t="s">
        <v>17</v>
      </c>
      <c r="AC11" s="27" t="s">
        <v>17</v>
      </c>
    </row>
    <row r="12" spans="1:29" ht="13.5" thickBot="1">
      <c r="A12" s="28" t="s">
        <v>18</v>
      </c>
      <c r="B12" s="28"/>
      <c r="C12" s="28" t="s">
        <v>155</v>
      </c>
      <c r="D12" s="28" t="s">
        <v>20</v>
      </c>
      <c r="E12" s="28" t="s">
        <v>21</v>
      </c>
      <c r="F12" s="28" t="s">
        <v>22</v>
      </c>
      <c r="G12" s="28" t="s">
        <v>33</v>
      </c>
      <c r="H12" s="28" t="s">
        <v>34</v>
      </c>
      <c r="I12" s="28" t="s">
        <v>35</v>
      </c>
      <c r="J12" s="28" t="s">
        <v>36</v>
      </c>
      <c r="K12" s="28" t="s">
        <v>27</v>
      </c>
      <c r="L12" s="28" t="s">
        <v>205</v>
      </c>
      <c r="M12" s="28" t="s">
        <v>37</v>
      </c>
      <c r="N12" s="28" t="s">
        <v>30</v>
      </c>
      <c r="O12" s="28" t="s">
        <v>31</v>
      </c>
      <c r="P12" s="28" t="s">
        <v>38</v>
      </c>
      <c r="Q12" s="28" t="s">
        <v>20</v>
      </c>
      <c r="R12" s="28" t="s">
        <v>21</v>
      </c>
      <c r="S12" s="28" t="s">
        <v>22</v>
      </c>
      <c r="T12" s="28" t="s">
        <v>33</v>
      </c>
      <c r="U12" s="28" t="s">
        <v>34</v>
      </c>
      <c r="V12" s="28" t="s">
        <v>35</v>
      </c>
      <c r="W12" s="28" t="s">
        <v>36</v>
      </c>
      <c r="X12" s="28" t="s">
        <v>27</v>
      </c>
      <c r="Y12" s="28" t="s">
        <v>205</v>
      </c>
      <c r="Z12" s="28" t="s">
        <v>37</v>
      </c>
      <c r="AA12" s="28" t="s">
        <v>30</v>
      </c>
      <c r="AB12" s="28" t="s">
        <v>31</v>
      </c>
      <c r="AC12" s="28" t="s">
        <v>32</v>
      </c>
    </row>
    <row r="13" spans="1:29" ht="13.5" thickBot="1">
      <c r="A13" s="30">
        <v>1</v>
      </c>
      <c r="B13" s="31">
        <v>2</v>
      </c>
      <c r="C13" s="31"/>
      <c r="D13" s="31"/>
      <c r="E13" s="31"/>
      <c r="F13" s="31">
        <v>5</v>
      </c>
      <c r="G13" s="31">
        <v>5</v>
      </c>
      <c r="H13" s="31">
        <v>5</v>
      </c>
      <c r="I13" s="31">
        <v>5</v>
      </c>
      <c r="J13" s="31">
        <v>5</v>
      </c>
      <c r="K13" s="31">
        <v>5</v>
      </c>
      <c r="L13" s="31">
        <v>5</v>
      </c>
      <c r="M13" s="31">
        <v>5</v>
      </c>
      <c r="N13" s="31">
        <v>5</v>
      </c>
      <c r="O13" s="31">
        <v>5</v>
      </c>
      <c r="P13" s="31">
        <v>6</v>
      </c>
      <c r="Q13" s="31"/>
      <c r="R13" s="31"/>
      <c r="S13" s="31">
        <v>7</v>
      </c>
      <c r="T13" s="31">
        <v>7</v>
      </c>
      <c r="U13" s="31">
        <v>7</v>
      </c>
      <c r="V13" s="31">
        <v>7</v>
      </c>
      <c r="W13" s="31">
        <v>7</v>
      </c>
      <c r="X13" s="31">
        <v>7</v>
      </c>
      <c r="Y13" s="31">
        <v>7</v>
      </c>
      <c r="Z13" s="31">
        <v>7</v>
      </c>
      <c r="AA13" s="31">
        <v>7</v>
      </c>
      <c r="AB13" s="31">
        <v>7</v>
      </c>
      <c r="AC13" s="32">
        <v>8</v>
      </c>
    </row>
    <row r="14" spans="1:30" s="37" customFormat="1" ht="16.5" thickBot="1">
      <c r="A14" s="33"/>
      <c r="B14" s="34" t="s">
        <v>39</v>
      </c>
      <c r="C14" s="35">
        <f>C17+C15</f>
        <v>5624115.79</v>
      </c>
      <c r="D14" s="35">
        <f aca="true" t="shared" si="0" ref="D14:AB14">D17</f>
        <v>12202.14</v>
      </c>
      <c r="E14" s="35">
        <f t="shared" si="0"/>
        <v>3946564</v>
      </c>
      <c r="F14" s="35">
        <f t="shared" si="0"/>
        <v>2041.33</v>
      </c>
      <c r="G14" s="35">
        <f t="shared" si="0"/>
        <v>54.44</v>
      </c>
      <c r="H14" s="35">
        <f>H17+H15</f>
        <v>1663253.88</v>
      </c>
      <c r="I14" s="35">
        <f t="shared" si="0"/>
        <v>0</v>
      </c>
      <c r="J14" s="35">
        <f t="shared" si="0"/>
        <v>0</v>
      </c>
      <c r="K14" s="35">
        <f t="shared" si="0"/>
        <v>0</v>
      </c>
      <c r="L14" s="35">
        <f t="shared" si="0"/>
        <v>0</v>
      </c>
      <c r="M14" s="35">
        <f t="shared" si="0"/>
        <v>0</v>
      </c>
      <c r="N14" s="35">
        <f t="shared" si="0"/>
        <v>0</v>
      </c>
      <c r="O14" s="35">
        <f t="shared" si="0"/>
        <v>0</v>
      </c>
      <c r="P14" s="35">
        <f>P17+P15</f>
        <v>5624115.79</v>
      </c>
      <c r="Q14" s="35">
        <f t="shared" si="0"/>
        <v>0</v>
      </c>
      <c r="R14" s="35">
        <f t="shared" si="0"/>
        <v>3958766.14</v>
      </c>
      <c r="S14" s="35">
        <f t="shared" si="0"/>
        <v>2041.33</v>
      </c>
      <c r="T14" s="35">
        <f t="shared" si="0"/>
        <v>54.44</v>
      </c>
      <c r="U14" s="35">
        <f>U17+U15</f>
        <v>1663253.88</v>
      </c>
      <c r="V14" s="35">
        <f t="shared" si="0"/>
        <v>0</v>
      </c>
      <c r="W14" s="35">
        <f t="shared" si="0"/>
        <v>0</v>
      </c>
      <c r="X14" s="35">
        <f t="shared" si="0"/>
        <v>0</v>
      </c>
      <c r="Y14" s="35">
        <f t="shared" si="0"/>
        <v>0</v>
      </c>
      <c r="Z14" s="35">
        <f t="shared" si="0"/>
        <v>0</v>
      </c>
      <c r="AA14" s="35">
        <f t="shared" si="0"/>
        <v>0</v>
      </c>
      <c r="AB14" s="35">
        <f t="shared" si="0"/>
        <v>0</v>
      </c>
      <c r="AC14" s="194">
        <f>AC17+AC15</f>
        <v>5624115.79</v>
      </c>
      <c r="AD14" s="4"/>
    </row>
    <row r="15" spans="1:30" s="37" customFormat="1" ht="16.5" thickBot="1">
      <c r="A15" s="38"/>
      <c r="B15" s="39" t="s">
        <v>40</v>
      </c>
      <c r="C15" s="35">
        <f>+C16</f>
        <v>8637.55</v>
      </c>
      <c r="D15" s="35">
        <f>+D16</f>
        <v>0</v>
      </c>
      <c r="E15" s="35"/>
      <c r="F15" s="35"/>
      <c r="G15" s="35"/>
      <c r="H15" s="35">
        <f>+H16</f>
        <v>8637.55</v>
      </c>
      <c r="I15" s="35"/>
      <c r="J15" s="35"/>
      <c r="K15" s="35"/>
      <c r="L15" s="35"/>
      <c r="M15" s="35"/>
      <c r="N15" s="35"/>
      <c r="O15" s="35"/>
      <c r="P15" s="35">
        <f>+P16</f>
        <v>8637.55</v>
      </c>
      <c r="Q15" s="35">
        <f>+Q16</f>
        <v>0</v>
      </c>
      <c r="R15" s="35"/>
      <c r="S15" s="35"/>
      <c r="T15" s="35"/>
      <c r="U15" s="35">
        <f>+U16</f>
        <v>8637.55</v>
      </c>
      <c r="V15" s="35"/>
      <c r="W15" s="35"/>
      <c r="X15" s="35"/>
      <c r="Y15" s="35"/>
      <c r="Z15" s="35"/>
      <c r="AA15" s="35"/>
      <c r="AB15" s="35"/>
      <c r="AC15" s="194">
        <f>+AC16</f>
        <v>8637.55</v>
      </c>
      <c r="AD15" s="4"/>
    </row>
    <row r="16" spans="1:30" s="37" customFormat="1" ht="16.5" thickBot="1">
      <c r="A16" s="43" t="s">
        <v>41</v>
      </c>
      <c r="B16" s="44" t="s">
        <v>42</v>
      </c>
      <c r="C16" s="181">
        <v>8637.55</v>
      </c>
      <c r="D16" s="181">
        <v>0</v>
      </c>
      <c r="E16" s="181"/>
      <c r="F16" s="181"/>
      <c r="G16" s="181"/>
      <c r="H16" s="181">
        <v>8637.55</v>
      </c>
      <c r="I16" s="181"/>
      <c r="J16" s="181"/>
      <c r="K16" s="181"/>
      <c r="L16" s="181"/>
      <c r="M16" s="181"/>
      <c r="N16" s="181"/>
      <c r="O16" s="181"/>
      <c r="P16" s="195">
        <f>SUM(D16:O16)</f>
        <v>8637.55</v>
      </c>
      <c r="Q16" s="181">
        <v>0</v>
      </c>
      <c r="R16" s="181"/>
      <c r="S16" s="181"/>
      <c r="T16" s="181"/>
      <c r="U16" s="181">
        <v>8637.55</v>
      </c>
      <c r="V16" s="181">
        <v>0</v>
      </c>
      <c r="W16" s="181"/>
      <c r="X16" s="181"/>
      <c r="Y16" s="181"/>
      <c r="Z16" s="181"/>
      <c r="AA16" s="181"/>
      <c r="AB16" s="181"/>
      <c r="AC16" s="195">
        <f>SUM(Q16:AB16)</f>
        <v>8637.55</v>
      </c>
      <c r="AD16" s="4"/>
    </row>
    <row r="17" spans="1:30" s="50" customFormat="1" ht="16.5" thickBot="1">
      <c r="A17" s="38"/>
      <c r="B17" s="39" t="s">
        <v>43</v>
      </c>
      <c r="C17" s="51">
        <f>+C18+C20</f>
        <v>5615478.24</v>
      </c>
      <c r="D17" s="51">
        <f>+D18+D20</f>
        <v>12202.14</v>
      </c>
      <c r="E17" s="51">
        <f>E20</f>
        <v>3946564</v>
      </c>
      <c r="F17" s="51">
        <f aca="true" t="shared" si="1" ref="F17:AB17">F20</f>
        <v>2041.33</v>
      </c>
      <c r="G17" s="51">
        <f t="shared" si="1"/>
        <v>54.44</v>
      </c>
      <c r="H17" s="51">
        <f>H20+H18</f>
        <v>1654616.3299999998</v>
      </c>
      <c r="I17" s="51">
        <f t="shared" si="1"/>
        <v>0</v>
      </c>
      <c r="J17" s="51">
        <f t="shared" si="1"/>
        <v>0</v>
      </c>
      <c r="K17" s="51">
        <f t="shared" si="1"/>
        <v>0</v>
      </c>
      <c r="L17" s="51">
        <f t="shared" si="1"/>
        <v>0</v>
      </c>
      <c r="M17" s="51">
        <f t="shared" si="1"/>
        <v>0</v>
      </c>
      <c r="N17" s="51">
        <f t="shared" si="1"/>
        <v>0</v>
      </c>
      <c r="O17" s="51">
        <f t="shared" si="1"/>
        <v>0</v>
      </c>
      <c r="P17" s="51">
        <f>+P18+P20</f>
        <v>5615478.24</v>
      </c>
      <c r="Q17" s="51">
        <f>+Q18+Q20</f>
        <v>0</v>
      </c>
      <c r="R17" s="51">
        <f>R20+R18</f>
        <v>3958766.14</v>
      </c>
      <c r="S17" s="51">
        <f t="shared" si="1"/>
        <v>2041.33</v>
      </c>
      <c r="T17" s="51">
        <f t="shared" si="1"/>
        <v>54.44</v>
      </c>
      <c r="U17" s="51">
        <f>U20+U18</f>
        <v>1654616.3299999998</v>
      </c>
      <c r="V17" s="51">
        <f t="shared" si="1"/>
        <v>0</v>
      </c>
      <c r="W17" s="51">
        <f t="shared" si="1"/>
        <v>0</v>
      </c>
      <c r="X17" s="51">
        <f t="shared" si="1"/>
        <v>0</v>
      </c>
      <c r="Y17" s="51">
        <f t="shared" si="1"/>
        <v>0</v>
      </c>
      <c r="Z17" s="51">
        <f t="shared" si="1"/>
        <v>0</v>
      </c>
      <c r="AA17" s="51">
        <f t="shared" si="1"/>
        <v>0</v>
      </c>
      <c r="AB17" s="51">
        <f t="shared" si="1"/>
        <v>0</v>
      </c>
      <c r="AC17" s="196">
        <f>+AC18+AC20</f>
        <v>5615478.24</v>
      </c>
      <c r="AD17" s="4"/>
    </row>
    <row r="18" spans="1:30" s="50" customFormat="1" ht="15.75">
      <c r="A18" s="43" t="s">
        <v>74</v>
      </c>
      <c r="B18" s="60" t="s">
        <v>156</v>
      </c>
      <c r="C18" s="57">
        <f>+C19</f>
        <v>997058.66</v>
      </c>
      <c r="D18" s="57">
        <f aca="true" t="shared" si="2" ref="D18:AB18">+D19</f>
        <v>181.96</v>
      </c>
      <c r="E18" s="182">
        <f t="shared" si="2"/>
        <v>0</v>
      </c>
      <c r="F18" s="182">
        <f t="shared" si="2"/>
        <v>0</v>
      </c>
      <c r="G18" s="182">
        <f t="shared" si="2"/>
        <v>0</v>
      </c>
      <c r="H18" s="182">
        <f t="shared" si="2"/>
        <v>996876.7</v>
      </c>
      <c r="I18" s="182">
        <f t="shared" si="2"/>
        <v>0</v>
      </c>
      <c r="J18" s="182">
        <f t="shared" si="2"/>
        <v>0</v>
      </c>
      <c r="K18" s="182">
        <f t="shared" si="2"/>
        <v>0</v>
      </c>
      <c r="L18" s="182">
        <f t="shared" si="2"/>
        <v>0</v>
      </c>
      <c r="M18" s="182">
        <f t="shared" si="2"/>
        <v>0</v>
      </c>
      <c r="N18" s="182">
        <f t="shared" si="2"/>
        <v>0</v>
      </c>
      <c r="O18" s="182">
        <f t="shared" si="2"/>
        <v>0</v>
      </c>
      <c r="P18" s="182">
        <f t="shared" si="2"/>
        <v>997058.6599999999</v>
      </c>
      <c r="Q18" s="57">
        <f t="shared" si="2"/>
        <v>0</v>
      </c>
      <c r="R18" s="182">
        <f>+R19</f>
        <v>181.96</v>
      </c>
      <c r="S18" s="182">
        <f t="shared" si="2"/>
        <v>0</v>
      </c>
      <c r="T18" s="182">
        <f t="shared" si="2"/>
        <v>0</v>
      </c>
      <c r="U18" s="182">
        <f t="shared" si="2"/>
        <v>996876.7</v>
      </c>
      <c r="V18" s="182">
        <f t="shared" si="2"/>
        <v>0</v>
      </c>
      <c r="W18" s="182">
        <f t="shared" si="2"/>
        <v>0</v>
      </c>
      <c r="X18" s="182">
        <f t="shared" si="2"/>
        <v>0</v>
      </c>
      <c r="Y18" s="182">
        <f t="shared" si="2"/>
        <v>0</v>
      </c>
      <c r="Z18" s="182">
        <f t="shared" si="2"/>
        <v>0</v>
      </c>
      <c r="AA18" s="182">
        <f t="shared" si="2"/>
        <v>0</v>
      </c>
      <c r="AB18" s="182">
        <f t="shared" si="2"/>
        <v>0</v>
      </c>
      <c r="AC18" s="197">
        <f>AC19</f>
        <v>997058.6599999999</v>
      </c>
      <c r="AD18" s="4"/>
    </row>
    <row r="19" spans="1:30" s="50" customFormat="1" ht="15.75">
      <c r="A19" s="43" t="s">
        <v>157</v>
      </c>
      <c r="B19" s="53" t="s">
        <v>158</v>
      </c>
      <c r="C19" s="57">
        <v>997058.66</v>
      </c>
      <c r="D19" s="57">
        <v>181.96</v>
      </c>
      <c r="E19" s="45"/>
      <c r="F19" s="45"/>
      <c r="G19" s="45"/>
      <c r="H19" s="45">
        <v>996876.7</v>
      </c>
      <c r="I19" s="45">
        <v>0</v>
      </c>
      <c r="J19" s="45"/>
      <c r="K19" s="45"/>
      <c r="L19" s="45"/>
      <c r="M19" s="45"/>
      <c r="N19" s="45"/>
      <c r="O19" s="45"/>
      <c r="P19" s="195">
        <f>SUM(D19:O19)</f>
        <v>997058.6599999999</v>
      </c>
      <c r="Q19" s="57">
        <v>0</v>
      </c>
      <c r="R19" s="45">
        <v>181.96</v>
      </c>
      <c r="S19" s="45">
        <v>0</v>
      </c>
      <c r="T19" s="45">
        <v>0</v>
      </c>
      <c r="U19" s="45">
        <v>996876.7</v>
      </c>
      <c r="V19" s="45">
        <v>0</v>
      </c>
      <c r="W19" s="45">
        <v>0</v>
      </c>
      <c r="X19" s="45">
        <v>0</v>
      </c>
      <c r="Y19" s="45">
        <v>0</v>
      </c>
      <c r="Z19" s="45">
        <v>0</v>
      </c>
      <c r="AA19" s="45">
        <v>0</v>
      </c>
      <c r="AB19" s="45">
        <v>0</v>
      </c>
      <c r="AC19" s="195">
        <f>SUM(Q19:AB19)</f>
        <v>997058.6599999999</v>
      </c>
      <c r="AD19" s="4"/>
    </row>
    <row r="20" spans="1:30" s="50" customFormat="1" ht="15.75">
      <c r="A20" s="43" t="s">
        <v>44</v>
      </c>
      <c r="B20" s="60" t="s">
        <v>45</v>
      </c>
      <c r="C20" s="54">
        <f>+C21+C26+C30+C33+C37</f>
        <v>4618419.58</v>
      </c>
      <c r="D20" s="54">
        <f aca="true" t="shared" si="3" ref="D20:AB20">+D21+D26+D30+D33+D37</f>
        <v>12020.18</v>
      </c>
      <c r="E20" s="54">
        <f t="shared" si="3"/>
        <v>3946564</v>
      </c>
      <c r="F20" s="54">
        <f t="shared" si="3"/>
        <v>2041.33</v>
      </c>
      <c r="G20" s="54">
        <f t="shared" si="3"/>
        <v>54.44</v>
      </c>
      <c r="H20" s="54">
        <f t="shared" si="3"/>
        <v>657739.6299999999</v>
      </c>
      <c r="I20" s="54">
        <f t="shared" si="3"/>
        <v>0</v>
      </c>
      <c r="J20" s="54">
        <f t="shared" si="3"/>
        <v>0</v>
      </c>
      <c r="K20" s="54">
        <f t="shared" si="3"/>
        <v>0</v>
      </c>
      <c r="L20" s="54">
        <f t="shared" si="3"/>
        <v>0</v>
      </c>
      <c r="M20" s="54">
        <f t="shared" si="3"/>
        <v>0</v>
      </c>
      <c r="N20" s="54">
        <f t="shared" si="3"/>
        <v>0</v>
      </c>
      <c r="O20" s="54">
        <f t="shared" si="3"/>
        <v>0</v>
      </c>
      <c r="P20" s="54">
        <f t="shared" si="3"/>
        <v>4618419.58</v>
      </c>
      <c r="Q20" s="54">
        <f t="shared" si="3"/>
        <v>0</v>
      </c>
      <c r="R20" s="54">
        <f>+R21+R26+R30+R33+R37</f>
        <v>3958584.18</v>
      </c>
      <c r="S20" s="54">
        <f t="shared" si="3"/>
        <v>2041.33</v>
      </c>
      <c r="T20" s="54">
        <f t="shared" si="3"/>
        <v>54.44</v>
      </c>
      <c r="U20" s="54">
        <f t="shared" si="3"/>
        <v>657739.6299999999</v>
      </c>
      <c r="V20" s="54">
        <f t="shared" si="3"/>
        <v>0</v>
      </c>
      <c r="W20" s="54">
        <f t="shared" si="3"/>
        <v>0</v>
      </c>
      <c r="X20" s="54">
        <f t="shared" si="3"/>
        <v>0</v>
      </c>
      <c r="Y20" s="54">
        <f t="shared" si="3"/>
        <v>0</v>
      </c>
      <c r="Z20" s="54">
        <f t="shared" si="3"/>
        <v>0</v>
      </c>
      <c r="AA20" s="54">
        <f t="shared" si="3"/>
        <v>0</v>
      </c>
      <c r="AB20" s="54">
        <f t="shared" si="3"/>
        <v>0</v>
      </c>
      <c r="AC20" s="198">
        <f>+AC21+AC26+AC30+AC33+AC37</f>
        <v>4618419.58</v>
      </c>
      <c r="AD20" s="4"/>
    </row>
    <row r="21" spans="1:30" s="50" customFormat="1" ht="15.75">
      <c r="A21" s="43" t="s">
        <v>166</v>
      </c>
      <c r="B21" s="60" t="s">
        <v>51</v>
      </c>
      <c r="C21" s="54">
        <f>SUM(C22:C25)</f>
        <v>107961.43000000001</v>
      </c>
      <c r="D21" s="54">
        <f aca="true" t="shared" si="4" ref="D21:AB21">SUM(D22:D25)</f>
        <v>0</v>
      </c>
      <c r="E21" s="54">
        <f t="shared" si="4"/>
        <v>0</v>
      </c>
      <c r="F21" s="54">
        <f t="shared" si="4"/>
        <v>0</v>
      </c>
      <c r="G21" s="54">
        <f t="shared" si="4"/>
        <v>0</v>
      </c>
      <c r="H21" s="54">
        <f t="shared" si="4"/>
        <v>107961.43000000001</v>
      </c>
      <c r="I21" s="54">
        <f t="shared" si="4"/>
        <v>0</v>
      </c>
      <c r="J21" s="54">
        <f t="shared" si="4"/>
        <v>0</v>
      </c>
      <c r="K21" s="54">
        <f t="shared" si="4"/>
        <v>0</v>
      </c>
      <c r="L21" s="54">
        <f t="shared" si="4"/>
        <v>0</v>
      </c>
      <c r="M21" s="54">
        <f t="shared" si="4"/>
        <v>0</v>
      </c>
      <c r="N21" s="54">
        <f t="shared" si="4"/>
        <v>0</v>
      </c>
      <c r="O21" s="54">
        <f t="shared" si="4"/>
        <v>0</v>
      </c>
      <c r="P21" s="54">
        <f t="shared" si="4"/>
        <v>107961.43000000001</v>
      </c>
      <c r="Q21" s="54">
        <f t="shared" si="4"/>
        <v>0</v>
      </c>
      <c r="R21" s="54">
        <f t="shared" si="4"/>
        <v>0</v>
      </c>
      <c r="S21" s="54">
        <f t="shared" si="4"/>
        <v>0</v>
      </c>
      <c r="T21" s="54">
        <f t="shared" si="4"/>
        <v>0</v>
      </c>
      <c r="U21" s="54">
        <f t="shared" si="4"/>
        <v>107961.43000000001</v>
      </c>
      <c r="V21" s="54">
        <f t="shared" si="4"/>
        <v>0</v>
      </c>
      <c r="W21" s="54">
        <f t="shared" si="4"/>
        <v>0</v>
      </c>
      <c r="X21" s="54">
        <f t="shared" si="4"/>
        <v>0</v>
      </c>
      <c r="Y21" s="54">
        <f t="shared" si="4"/>
        <v>0</v>
      </c>
      <c r="Z21" s="54">
        <f t="shared" si="4"/>
        <v>0</v>
      </c>
      <c r="AA21" s="54">
        <f t="shared" si="4"/>
        <v>0</v>
      </c>
      <c r="AB21" s="54">
        <f t="shared" si="4"/>
        <v>0</v>
      </c>
      <c r="AC21" s="198">
        <f>SUM(AC22:AC25)</f>
        <v>107961.43000000001</v>
      </c>
      <c r="AD21" s="4"/>
    </row>
    <row r="22" spans="1:30" s="50" customFormat="1" ht="15.75">
      <c r="A22" s="43" t="s">
        <v>167</v>
      </c>
      <c r="B22" s="53" t="s">
        <v>168</v>
      </c>
      <c r="C22" s="57">
        <f>31962.9-473.04</f>
        <v>31489.86</v>
      </c>
      <c r="D22" s="57">
        <v>0</v>
      </c>
      <c r="E22" s="57"/>
      <c r="F22" s="57"/>
      <c r="G22" s="57"/>
      <c r="H22" s="57">
        <v>31489.86</v>
      </c>
      <c r="I22" s="57">
        <v>0</v>
      </c>
      <c r="J22" s="57"/>
      <c r="K22" s="57"/>
      <c r="L22" s="57"/>
      <c r="M22" s="57"/>
      <c r="N22" s="57"/>
      <c r="O22" s="57"/>
      <c r="P22" s="195">
        <f>SUM(D22:O22)</f>
        <v>31489.86</v>
      </c>
      <c r="Q22" s="57">
        <v>0</v>
      </c>
      <c r="R22" s="57"/>
      <c r="S22" s="57"/>
      <c r="T22" s="57"/>
      <c r="U22" s="57">
        <v>31489.86</v>
      </c>
      <c r="V22" s="57">
        <v>0</v>
      </c>
      <c r="W22" s="57"/>
      <c r="X22" s="57"/>
      <c r="Y22" s="57"/>
      <c r="Z22" s="57"/>
      <c r="AA22" s="57"/>
      <c r="AB22" s="57"/>
      <c r="AC22" s="195">
        <f>SUM(Q22:AB22)</f>
        <v>31489.86</v>
      </c>
      <c r="AD22" s="4"/>
    </row>
    <row r="23" spans="1:30" s="50" customFormat="1" ht="15.75">
      <c r="A23" s="43" t="s">
        <v>171</v>
      </c>
      <c r="B23" s="53" t="s">
        <v>172</v>
      </c>
      <c r="C23" s="57">
        <f>15128.12-1671.5</f>
        <v>13456.62</v>
      </c>
      <c r="D23" s="57">
        <v>0</v>
      </c>
      <c r="E23" s="57"/>
      <c r="F23" s="57"/>
      <c r="G23" s="57"/>
      <c r="H23" s="57">
        <v>13456.62</v>
      </c>
      <c r="I23" s="57">
        <v>0</v>
      </c>
      <c r="J23" s="57"/>
      <c r="K23" s="57"/>
      <c r="L23" s="57"/>
      <c r="M23" s="57"/>
      <c r="N23" s="57"/>
      <c r="O23" s="57"/>
      <c r="P23" s="195">
        <f>SUM(D23:O23)</f>
        <v>13456.62</v>
      </c>
      <c r="Q23" s="57">
        <v>0</v>
      </c>
      <c r="R23" s="57"/>
      <c r="S23" s="57"/>
      <c r="T23" s="57"/>
      <c r="U23" s="57">
        <v>13456.62</v>
      </c>
      <c r="V23" s="57">
        <v>0</v>
      </c>
      <c r="W23" s="57"/>
      <c r="X23" s="57"/>
      <c r="Y23" s="57"/>
      <c r="Z23" s="57"/>
      <c r="AA23" s="57"/>
      <c r="AB23" s="57"/>
      <c r="AC23" s="195">
        <f>SUM(Q23:AB23)</f>
        <v>13456.62</v>
      </c>
      <c r="AD23" s="4"/>
    </row>
    <row r="24" spans="1:30" s="50" customFormat="1" ht="15.75">
      <c r="A24" s="43" t="s">
        <v>173</v>
      </c>
      <c r="B24" s="53" t="s">
        <v>174</v>
      </c>
      <c r="C24" s="57">
        <f>42837.71-3958.4</f>
        <v>38879.31</v>
      </c>
      <c r="D24" s="57">
        <v>0</v>
      </c>
      <c r="E24" s="57"/>
      <c r="F24" s="57"/>
      <c r="G24" s="57"/>
      <c r="H24" s="57">
        <v>38879.31</v>
      </c>
      <c r="I24" s="57">
        <v>0</v>
      </c>
      <c r="J24" s="57"/>
      <c r="K24" s="57"/>
      <c r="L24" s="57"/>
      <c r="M24" s="57"/>
      <c r="N24" s="57"/>
      <c r="O24" s="57"/>
      <c r="P24" s="195">
        <f>SUM(D24:O24)</f>
        <v>38879.31</v>
      </c>
      <c r="Q24" s="57">
        <v>0</v>
      </c>
      <c r="R24" s="57"/>
      <c r="S24" s="57"/>
      <c r="T24" s="57"/>
      <c r="U24" s="57">
        <v>38879.31</v>
      </c>
      <c r="V24" s="57">
        <v>0</v>
      </c>
      <c r="W24" s="57"/>
      <c r="X24" s="57"/>
      <c r="Y24" s="57"/>
      <c r="Z24" s="57"/>
      <c r="AA24" s="57"/>
      <c r="AB24" s="57"/>
      <c r="AC24" s="195">
        <f>SUM(Q24:AB24)</f>
        <v>38879.31</v>
      </c>
      <c r="AD24" s="4"/>
    </row>
    <row r="25" spans="1:30" s="50" customFormat="1" ht="15.75">
      <c r="A25" s="43" t="s">
        <v>175</v>
      </c>
      <c r="B25" s="53" t="s">
        <v>176</v>
      </c>
      <c r="C25" s="57">
        <f>27200-3064.36</f>
        <v>24135.64</v>
      </c>
      <c r="D25" s="57">
        <v>0</v>
      </c>
      <c r="E25" s="57"/>
      <c r="F25" s="57"/>
      <c r="G25" s="57"/>
      <c r="H25" s="57">
        <v>24135.64</v>
      </c>
      <c r="I25" s="57">
        <v>0</v>
      </c>
      <c r="J25" s="57"/>
      <c r="K25" s="57"/>
      <c r="L25" s="57"/>
      <c r="M25" s="57"/>
      <c r="N25" s="57"/>
      <c r="O25" s="57"/>
      <c r="P25" s="195">
        <f>SUM(D25:O25)</f>
        <v>24135.64</v>
      </c>
      <c r="Q25" s="57">
        <v>0</v>
      </c>
      <c r="R25" s="57"/>
      <c r="S25" s="57"/>
      <c r="T25" s="57"/>
      <c r="U25" s="57">
        <v>24135.64</v>
      </c>
      <c r="V25" s="57">
        <v>0</v>
      </c>
      <c r="W25" s="57"/>
      <c r="X25" s="57"/>
      <c r="Y25" s="57"/>
      <c r="Z25" s="57"/>
      <c r="AA25" s="57"/>
      <c r="AB25" s="57"/>
      <c r="AC25" s="195">
        <f>SUM(Q25:AB25)</f>
        <v>24135.64</v>
      </c>
      <c r="AD25" s="4"/>
    </row>
    <row r="26" spans="1:72" s="199" customFormat="1" ht="15.75">
      <c r="A26" s="43" t="s">
        <v>179</v>
      </c>
      <c r="B26" s="60" t="s">
        <v>53</v>
      </c>
      <c r="C26" s="54">
        <f>SUM(C27:C29)</f>
        <v>4034302.7500000005</v>
      </c>
      <c r="D26" s="54">
        <f aca="true" t="shared" si="5" ref="D26:AB26">SUM(D27:D29)</f>
        <v>0</v>
      </c>
      <c r="E26" s="54">
        <f t="shared" si="5"/>
        <v>3946564</v>
      </c>
      <c r="F26" s="54">
        <f t="shared" si="5"/>
        <v>2041.33</v>
      </c>
      <c r="G26" s="54">
        <f t="shared" si="5"/>
        <v>54.44</v>
      </c>
      <c r="H26" s="54">
        <f t="shared" si="5"/>
        <v>85642.98</v>
      </c>
      <c r="I26" s="54">
        <f t="shared" si="5"/>
        <v>0</v>
      </c>
      <c r="J26" s="54">
        <f t="shared" si="5"/>
        <v>0</v>
      </c>
      <c r="K26" s="54">
        <f t="shared" si="5"/>
        <v>0</v>
      </c>
      <c r="L26" s="54">
        <f t="shared" si="5"/>
        <v>0</v>
      </c>
      <c r="M26" s="54">
        <f t="shared" si="5"/>
        <v>0</v>
      </c>
      <c r="N26" s="54">
        <f t="shared" si="5"/>
        <v>0</v>
      </c>
      <c r="O26" s="54">
        <f t="shared" si="5"/>
        <v>0</v>
      </c>
      <c r="P26" s="54">
        <f>SUM(P27:P29)</f>
        <v>4034302.7500000005</v>
      </c>
      <c r="Q26" s="54">
        <f t="shared" si="5"/>
        <v>0</v>
      </c>
      <c r="R26" s="54">
        <f t="shared" si="5"/>
        <v>3946564</v>
      </c>
      <c r="S26" s="54">
        <f t="shared" si="5"/>
        <v>2041.33</v>
      </c>
      <c r="T26" s="54">
        <f t="shared" si="5"/>
        <v>54.44</v>
      </c>
      <c r="U26" s="54">
        <f t="shared" si="5"/>
        <v>85642.98</v>
      </c>
      <c r="V26" s="54">
        <f t="shared" si="5"/>
        <v>0</v>
      </c>
      <c r="W26" s="54">
        <f t="shared" si="5"/>
        <v>0</v>
      </c>
      <c r="X26" s="54">
        <f t="shared" si="5"/>
        <v>0</v>
      </c>
      <c r="Y26" s="54">
        <f t="shared" si="5"/>
        <v>0</v>
      </c>
      <c r="Z26" s="54">
        <f t="shared" si="5"/>
        <v>0</v>
      </c>
      <c r="AA26" s="54">
        <f t="shared" si="5"/>
        <v>0</v>
      </c>
      <c r="AB26" s="54">
        <f t="shared" si="5"/>
        <v>0</v>
      </c>
      <c r="AC26" s="198">
        <f>SUM(AC27:AC29)</f>
        <v>4034302.7500000005</v>
      </c>
      <c r="AD26" s="4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</row>
    <row r="27" spans="1:72" s="199" customFormat="1" ht="15.75">
      <c r="A27" s="43" t="s">
        <v>180</v>
      </c>
      <c r="B27" s="53" t="s">
        <v>181</v>
      </c>
      <c r="C27" s="57">
        <f>3962563.82-13904.05</f>
        <v>3948659.77</v>
      </c>
      <c r="D27" s="62">
        <v>0</v>
      </c>
      <c r="E27" s="67">
        <v>3946564</v>
      </c>
      <c r="F27" s="67">
        <v>2041.33</v>
      </c>
      <c r="G27" s="67">
        <v>54.44</v>
      </c>
      <c r="H27" s="67">
        <v>0</v>
      </c>
      <c r="I27" s="62">
        <v>0</v>
      </c>
      <c r="J27" s="62">
        <v>0</v>
      </c>
      <c r="K27" s="67"/>
      <c r="L27" s="67">
        <v>0</v>
      </c>
      <c r="M27" s="67"/>
      <c r="N27" s="62"/>
      <c r="O27" s="62">
        <v>0</v>
      </c>
      <c r="P27" s="195">
        <f>SUM(D27:O27)</f>
        <v>3948659.77</v>
      </c>
      <c r="Q27" s="62">
        <v>0</v>
      </c>
      <c r="R27" s="62">
        <v>3946564</v>
      </c>
      <c r="S27" s="67">
        <v>2041.33</v>
      </c>
      <c r="T27" s="67">
        <v>54.44</v>
      </c>
      <c r="U27" s="67">
        <v>0</v>
      </c>
      <c r="V27" s="62">
        <v>0</v>
      </c>
      <c r="W27" s="62">
        <v>0</v>
      </c>
      <c r="X27" s="67"/>
      <c r="Y27" s="67">
        <v>0</v>
      </c>
      <c r="Z27" s="67"/>
      <c r="AA27" s="62"/>
      <c r="AB27" s="62">
        <v>0</v>
      </c>
      <c r="AC27" s="195">
        <f>SUM(Q27:AB27)</f>
        <v>3948659.77</v>
      </c>
      <c r="AD27" s="4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</row>
    <row r="28" spans="1:72" s="199" customFormat="1" ht="15.75">
      <c r="A28" s="43" t="s">
        <v>182</v>
      </c>
      <c r="B28" s="53" t="s">
        <v>183</v>
      </c>
      <c r="C28" s="57">
        <f>129829.87-20595.28-50590.85</f>
        <v>58643.74</v>
      </c>
      <c r="D28" s="62">
        <v>0</v>
      </c>
      <c r="E28" s="67"/>
      <c r="F28" s="67"/>
      <c r="G28" s="67"/>
      <c r="H28" s="67">
        <v>58643.74</v>
      </c>
      <c r="I28" s="67">
        <v>0</v>
      </c>
      <c r="J28" s="62"/>
      <c r="K28" s="62"/>
      <c r="L28" s="67">
        <v>0</v>
      </c>
      <c r="M28" s="62"/>
      <c r="N28" s="62"/>
      <c r="O28" s="62">
        <v>0</v>
      </c>
      <c r="P28" s="195">
        <f>SUM(D28:O28)</f>
        <v>58643.74</v>
      </c>
      <c r="Q28" s="62">
        <v>0</v>
      </c>
      <c r="R28" s="67"/>
      <c r="S28" s="67"/>
      <c r="T28" s="67"/>
      <c r="U28" s="67">
        <v>58643.74</v>
      </c>
      <c r="V28" s="67">
        <v>0</v>
      </c>
      <c r="W28" s="62"/>
      <c r="X28" s="62"/>
      <c r="Y28" s="67">
        <v>0</v>
      </c>
      <c r="Z28" s="62"/>
      <c r="AA28" s="62"/>
      <c r="AB28" s="62">
        <v>0</v>
      </c>
      <c r="AC28" s="195">
        <f>SUM(Q28:AB28)</f>
        <v>58643.74</v>
      </c>
      <c r="AD28" s="4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</row>
    <row r="29" spans="1:72" s="199" customFormat="1" ht="15.75">
      <c r="A29" s="43" t="s">
        <v>186</v>
      </c>
      <c r="B29" s="53" t="s">
        <v>187</v>
      </c>
      <c r="C29" s="57">
        <v>26999.24</v>
      </c>
      <c r="D29" s="62">
        <v>0</v>
      </c>
      <c r="E29" s="67"/>
      <c r="F29" s="67"/>
      <c r="G29" s="67"/>
      <c r="H29" s="67">
        <v>26999.24</v>
      </c>
      <c r="I29" s="67">
        <v>0</v>
      </c>
      <c r="J29" s="62"/>
      <c r="K29" s="62"/>
      <c r="L29" s="67"/>
      <c r="M29" s="62"/>
      <c r="N29" s="62"/>
      <c r="O29" s="62"/>
      <c r="P29" s="195">
        <f>SUM(D29:O29)</f>
        <v>26999.24</v>
      </c>
      <c r="Q29" s="62">
        <v>0</v>
      </c>
      <c r="R29" s="67"/>
      <c r="S29" s="67"/>
      <c r="T29" s="67"/>
      <c r="U29" s="67">
        <v>26999.24</v>
      </c>
      <c r="V29" s="67">
        <v>0</v>
      </c>
      <c r="W29" s="62"/>
      <c r="X29" s="62"/>
      <c r="Y29" s="67"/>
      <c r="Z29" s="62"/>
      <c r="AA29" s="62"/>
      <c r="AB29" s="62"/>
      <c r="AC29" s="195">
        <f>SUM(Q29:AB29)</f>
        <v>26999.24</v>
      </c>
      <c r="AD29" s="4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</row>
    <row r="30" spans="1:72" s="199" customFormat="1" ht="15.75">
      <c r="A30" s="43" t="s">
        <v>206</v>
      </c>
      <c r="B30" s="60" t="s">
        <v>207</v>
      </c>
      <c r="C30" s="54">
        <f>SUM(C31:C32)</f>
        <v>11305.400000000001</v>
      </c>
      <c r="D30" s="54">
        <f aca="true" t="shared" si="6" ref="D30:AB30">SUM(D31:D32)</f>
        <v>0</v>
      </c>
      <c r="E30" s="54">
        <f t="shared" si="6"/>
        <v>0</v>
      </c>
      <c r="F30" s="54">
        <f t="shared" si="6"/>
        <v>0</v>
      </c>
      <c r="G30" s="54">
        <f t="shared" si="6"/>
        <v>0</v>
      </c>
      <c r="H30" s="54">
        <f t="shared" si="6"/>
        <v>11305.4</v>
      </c>
      <c r="I30" s="54">
        <f t="shared" si="6"/>
        <v>0</v>
      </c>
      <c r="J30" s="54">
        <f t="shared" si="6"/>
        <v>0</v>
      </c>
      <c r="K30" s="54">
        <f t="shared" si="6"/>
        <v>0</v>
      </c>
      <c r="L30" s="54">
        <f t="shared" si="6"/>
        <v>0</v>
      </c>
      <c r="M30" s="54">
        <f t="shared" si="6"/>
        <v>0</v>
      </c>
      <c r="N30" s="54">
        <f t="shared" si="6"/>
        <v>0</v>
      </c>
      <c r="O30" s="54">
        <f t="shared" si="6"/>
        <v>0</v>
      </c>
      <c r="P30" s="54">
        <f t="shared" si="6"/>
        <v>11305.4</v>
      </c>
      <c r="Q30" s="54">
        <f t="shared" si="6"/>
        <v>0</v>
      </c>
      <c r="R30" s="54">
        <f t="shared" si="6"/>
        <v>0</v>
      </c>
      <c r="S30" s="54">
        <f t="shared" si="6"/>
        <v>0</v>
      </c>
      <c r="T30" s="54">
        <f t="shared" si="6"/>
        <v>0</v>
      </c>
      <c r="U30" s="54">
        <f t="shared" si="6"/>
        <v>11305.4</v>
      </c>
      <c r="V30" s="54">
        <f t="shared" si="6"/>
        <v>0</v>
      </c>
      <c r="W30" s="54">
        <f t="shared" si="6"/>
        <v>0</v>
      </c>
      <c r="X30" s="54">
        <f t="shared" si="6"/>
        <v>0</v>
      </c>
      <c r="Y30" s="54">
        <f t="shared" si="6"/>
        <v>0</v>
      </c>
      <c r="Z30" s="54">
        <f t="shared" si="6"/>
        <v>0</v>
      </c>
      <c r="AA30" s="54">
        <f t="shared" si="6"/>
        <v>0</v>
      </c>
      <c r="AB30" s="54">
        <f t="shared" si="6"/>
        <v>0</v>
      </c>
      <c r="AC30" s="198">
        <f>SUM(AC31:AC32)</f>
        <v>11305.4</v>
      </c>
      <c r="AD30" s="4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</row>
    <row r="31" spans="1:72" s="199" customFormat="1" ht="15.75">
      <c r="A31" s="43" t="s">
        <v>208</v>
      </c>
      <c r="B31" s="53" t="s">
        <v>209</v>
      </c>
      <c r="C31" s="57">
        <f>12767.29-2421.89</f>
        <v>10345.400000000001</v>
      </c>
      <c r="D31" s="62">
        <v>0</v>
      </c>
      <c r="E31" s="67"/>
      <c r="F31" s="67"/>
      <c r="G31" s="67"/>
      <c r="H31" s="67">
        <v>10345.4</v>
      </c>
      <c r="I31" s="67">
        <v>0</v>
      </c>
      <c r="J31" s="62"/>
      <c r="K31" s="62"/>
      <c r="L31" s="67"/>
      <c r="M31" s="62"/>
      <c r="N31" s="62"/>
      <c r="O31" s="62"/>
      <c r="P31" s="195">
        <f aca="true" t="shared" si="7" ref="P31:P36">SUM(D31:O31)</f>
        <v>10345.4</v>
      </c>
      <c r="Q31" s="62">
        <v>0</v>
      </c>
      <c r="R31" s="67"/>
      <c r="S31" s="67"/>
      <c r="T31" s="67"/>
      <c r="U31" s="67">
        <v>10345.4</v>
      </c>
      <c r="V31" s="67">
        <v>0</v>
      </c>
      <c r="W31" s="62"/>
      <c r="X31" s="62"/>
      <c r="Y31" s="67"/>
      <c r="Z31" s="62"/>
      <c r="AA31" s="62"/>
      <c r="AB31" s="62"/>
      <c r="AC31" s="195">
        <f>SUM(Q31:AB31)</f>
        <v>10345.4</v>
      </c>
      <c r="AD31" s="4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</row>
    <row r="32" spans="1:72" s="199" customFormat="1" ht="15.75">
      <c r="A32" s="43" t="s">
        <v>210</v>
      </c>
      <c r="B32" s="53" t="s">
        <v>211</v>
      </c>
      <c r="C32" s="57">
        <v>960</v>
      </c>
      <c r="D32" s="62">
        <v>0</v>
      </c>
      <c r="E32" s="67"/>
      <c r="F32" s="67"/>
      <c r="G32" s="67"/>
      <c r="H32" s="67">
        <v>960</v>
      </c>
      <c r="I32" s="67">
        <v>0</v>
      </c>
      <c r="J32" s="62"/>
      <c r="K32" s="62"/>
      <c r="L32" s="67"/>
      <c r="M32" s="62"/>
      <c r="N32" s="62"/>
      <c r="O32" s="62"/>
      <c r="P32" s="195">
        <f t="shared" si="7"/>
        <v>960</v>
      </c>
      <c r="Q32" s="62">
        <v>0</v>
      </c>
      <c r="R32" s="67"/>
      <c r="S32" s="67"/>
      <c r="T32" s="67"/>
      <c r="U32" s="67">
        <v>960</v>
      </c>
      <c r="V32" s="67">
        <v>0</v>
      </c>
      <c r="W32" s="62"/>
      <c r="X32" s="62"/>
      <c r="Y32" s="67"/>
      <c r="Z32" s="62"/>
      <c r="AA32" s="62"/>
      <c r="AB32" s="62"/>
      <c r="AC32" s="195">
        <f>SUM(Q32:AB32)</f>
        <v>960</v>
      </c>
      <c r="AD32" s="4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</row>
    <row r="33" spans="1:72" s="199" customFormat="1" ht="15.75">
      <c r="A33" s="43" t="s">
        <v>73</v>
      </c>
      <c r="B33" s="60" t="s">
        <v>194</v>
      </c>
      <c r="C33" s="54">
        <f>SUM(C34:C36)</f>
        <v>461796.78</v>
      </c>
      <c r="D33" s="54">
        <f aca="true" t="shared" si="8" ref="D33:AB33">SUM(D34:D36)</f>
        <v>12020.18</v>
      </c>
      <c r="E33" s="54">
        <f t="shared" si="8"/>
        <v>0</v>
      </c>
      <c r="F33" s="54">
        <f t="shared" si="8"/>
        <v>0</v>
      </c>
      <c r="G33" s="54">
        <f t="shared" si="8"/>
        <v>0</v>
      </c>
      <c r="H33" s="54">
        <f t="shared" si="8"/>
        <v>449776.6</v>
      </c>
      <c r="I33" s="54">
        <f t="shared" si="8"/>
        <v>0</v>
      </c>
      <c r="J33" s="54">
        <f t="shared" si="8"/>
        <v>0</v>
      </c>
      <c r="K33" s="54">
        <f t="shared" si="8"/>
        <v>0</v>
      </c>
      <c r="L33" s="54">
        <f t="shared" si="8"/>
        <v>0</v>
      </c>
      <c r="M33" s="54">
        <f t="shared" si="8"/>
        <v>0</v>
      </c>
      <c r="N33" s="54">
        <f t="shared" si="8"/>
        <v>0</v>
      </c>
      <c r="O33" s="54">
        <f t="shared" si="8"/>
        <v>0</v>
      </c>
      <c r="P33" s="54">
        <f t="shared" si="8"/>
        <v>461796.77999999997</v>
      </c>
      <c r="Q33" s="54">
        <f t="shared" si="8"/>
        <v>0</v>
      </c>
      <c r="R33" s="54">
        <f t="shared" si="8"/>
        <v>12020.18</v>
      </c>
      <c r="S33" s="54">
        <f t="shared" si="8"/>
        <v>0</v>
      </c>
      <c r="T33" s="54">
        <f t="shared" si="8"/>
        <v>0</v>
      </c>
      <c r="U33" s="54">
        <f t="shared" si="8"/>
        <v>449776.6</v>
      </c>
      <c r="V33" s="54">
        <f t="shared" si="8"/>
        <v>0</v>
      </c>
      <c r="W33" s="54">
        <f t="shared" si="8"/>
        <v>0</v>
      </c>
      <c r="X33" s="54">
        <f t="shared" si="8"/>
        <v>0</v>
      </c>
      <c r="Y33" s="54">
        <f t="shared" si="8"/>
        <v>0</v>
      </c>
      <c r="Z33" s="54">
        <f t="shared" si="8"/>
        <v>0</v>
      </c>
      <c r="AA33" s="54">
        <f t="shared" si="8"/>
        <v>0</v>
      </c>
      <c r="AB33" s="54">
        <f t="shared" si="8"/>
        <v>0</v>
      </c>
      <c r="AC33" s="198">
        <f>SUM(AC34:AC36)</f>
        <v>461796.77999999997</v>
      </c>
      <c r="AD33" s="4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</row>
    <row r="34" spans="1:72" s="199" customFormat="1" ht="15.75">
      <c r="A34" s="43" t="s">
        <v>212</v>
      </c>
      <c r="B34" s="53" t="s">
        <v>213</v>
      </c>
      <c r="C34" s="57">
        <v>25248.34</v>
      </c>
      <c r="D34" s="195">
        <v>1015.14</v>
      </c>
      <c r="E34" s="67"/>
      <c r="F34" s="67"/>
      <c r="G34" s="67"/>
      <c r="H34" s="67">
        <v>24233.2</v>
      </c>
      <c r="I34" s="67">
        <v>0</v>
      </c>
      <c r="J34" s="62"/>
      <c r="K34" s="62"/>
      <c r="L34" s="67"/>
      <c r="M34" s="62"/>
      <c r="N34" s="62"/>
      <c r="O34" s="62"/>
      <c r="P34" s="195">
        <f t="shared" si="7"/>
        <v>25248.34</v>
      </c>
      <c r="Q34" s="62">
        <v>0</v>
      </c>
      <c r="R34" s="67">
        <v>1015.14</v>
      </c>
      <c r="S34" s="67"/>
      <c r="T34" s="67"/>
      <c r="U34" s="67">
        <v>24233.2</v>
      </c>
      <c r="V34" s="67">
        <v>0</v>
      </c>
      <c r="W34" s="62"/>
      <c r="X34" s="62"/>
      <c r="Y34" s="67"/>
      <c r="Z34" s="62"/>
      <c r="AA34" s="62"/>
      <c r="AB34" s="62"/>
      <c r="AC34" s="195">
        <f>SUM(Q34:AB34)</f>
        <v>25248.34</v>
      </c>
      <c r="AD34" s="4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</row>
    <row r="35" spans="1:72" s="199" customFormat="1" ht="15.75">
      <c r="A35" s="43" t="s">
        <v>214</v>
      </c>
      <c r="B35" s="53" t="s">
        <v>215</v>
      </c>
      <c r="C35" s="57">
        <v>424221.9</v>
      </c>
      <c r="D35" s="195">
        <v>10486.42</v>
      </c>
      <c r="E35" s="67"/>
      <c r="F35" s="67"/>
      <c r="G35" s="67"/>
      <c r="H35" s="67">
        <v>413735.48</v>
      </c>
      <c r="I35" s="67">
        <v>0</v>
      </c>
      <c r="J35" s="62"/>
      <c r="K35" s="62"/>
      <c r="L35" s="67"/>
      <c r="M35" s="62"/>
      <c r="N35" s="62"/>
      <c r="O35" s="62"/>
      <c r="P35" s="195">
        <f t="shared" si="7"/>
        <v>424221.89999999997</v>
      </c>
      <c r="Q35" s="62">
        <v>0</v>
      </c>
      <c r="R35" s="67">
        <v>10486.42</v>
      </c>
      <c r="S35" s="67"/>
      <c r="T35" s="67"/>
      <c r="U35" s="67">
        <v>413735.48</v>
      </c>
      <c r="V35" s="67">
        <v>0</v>
      </c>
      <c r="W35" s="62"/>
      <c r="X35" s="62"/>
      <c r="Y35" s="67"/>
      <c r="Z35" s="62"/>
      <c r="AA35" s="62"/>
      <c r="AB35" s="62"/>
      <c r="AC35" s="195">
        <f>SUM(Q35:AB35)</f>
        <v>424221.89999999997</v>
      </c>
      <c r="AD35" s="4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</row>
    <row r="36" spans="1:72" s="199" customFormat="1" ht="15.75">
      <c r="A36" s="43" t="s">
        <v>216</v>
      </c>
      <c r="B36" s="53" t="s">
        <v>200</v>
      </c>
      <c r="C36" s="57">
        <v>12326.54</v>
      </c>
      <c r="D36" s="195">
        <v>518.62</v>
      </c>
      <c r="E36" s="67"/>
      <c r="F36" s="67"/>
      <c r="G36" s="67"/>
      <c r="H36" s="67">
        <v>11807.92</v>
      </c>
      <c r="I36" s="67">
        <v>0</v>
      </c>
      <c r="J36" s="62"/>
      <c r="K36" s="62"/>
      <c r="L36" s="67"/>
      <c r="M36" s="62"/>
      <c r="N36" s="62"/>
      <c r="O36" s="62"/>
      <c r="P36" s="195">
        <f t="shared" si="7"/>
        <v>12326.54</v>
      </c>
      <c r="Q36" s="62">
        <v>0</v>
      </c>
      <c r="R36" s="67">
        <v>518.62</v>
      </c>
      <c r="S36" s="67"/>
      <c r="T36" s="67"/>
      <c r="U36" s="67">
        <v>11807.92</v>
      </c>
      <c r="V36" s="67">
        <v>0</v>
      </c>
      <c r="W36" s="62"/>
      <c r="X36" s="62"/>
      <c r="Y36" s="67"/>
      <c r="Z36" s="62"/>
      <c r="AA36" s="62"/>
      <c r="AB36" s="62"/>
      <c r="AC36" s="195">
        <f>SUM(Q36:AB36)</f>
        <v>12326.54</v>
      </c>
      <c r="AD36" s="4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</row>
    <row r="37" spans="1:72" s="199" customFormat="1" ht="15.75">
      <c r="A37" s="43" t="s">
        <v>64</v>
      </c>
      <c r="B37" s="60" t="s">
        <v>217</v>
      </c>
      <c r="C37" s="54">
        <f>C38</f>
        <v>3053.22</v>
      </c>
      <c r="D37" s="62">
        <f aca="true" t="shared" si="9" ref="D37:AC37">D38</f>
        <v>0</v>
      </c>
      <c r="E37" s="62">
        <f t="shared" si="9"/>
        <v>0</v>
      </c>
      <c r="F37" s="62">
        <f t="shared" si="9"/>
        <v>0</v>
      </c>
      <c r="G37" s="62">
        <f t="shared" si="9"/>
        <v>0</v>
      </c>
      <c r="H37" s="62">
        <f t="shared" si="9"/>
        <v>3053.22</v>
      </c>
      <c r="I37" s="62">
        <f t="shared" si="9"/>
        <v>0</v>
      </c>
      <c r="J37" s="62">
        <f t="shared" si="9"/>
        <v>0</v>
      </c>
      <c r="K37" s="62">
        <f t="shared" si="9"/>
        <v>0</v>
      </c>
      <c r="L37" s="62">
        <f t="shared" si="9"/>
        <v>0</v>
      </c>
      <c r="M37" s="62">
        <f t="shared" si="9"/>
        <v>0</v>
      </c>
      <c r="N37" s="62">
        <f t="shared" si="9"/>
        <v>0</v>
      </c>
      <c r="O37" s="62">
        <f t="shared" si="9"/>
        <v>0</v>
      </c>
      <c r="P37" s="195">
        <f t="shared" si="9"/>
        <v>3053.22</v>
      </c>
      <c r="Q37" s="62">
        <f t="shared" si="9"/>
        <v>0</v>
      </c>
      <c r="R37" s="62">
        <f t="shared" si="9"/>
        <v>0</v>
      </c>
      <c r="S37" s="62">
        <f t="shared" si="9"/>
        <v>0</v>
      </c>
      <c r="T37" s="62">
        <f t="shared" si="9"/>
        <v>0</v>
      </c>
      <c r="U37" s="62">
        <f t="shared" si="9"/>
        <v>3053.22</v>
      </c>
      <c r="V37" s="62">
        <f t="shared" si="9"/>
        <v>0</v>
      </c>
      <c r="W37" s="62">
        <f t="shared" si="9"/>
        <v>0</v>
      </c>
      <c r="X37" s="62">
        <f t="shared" si="9"/>
        <v>0</v>
      </c>
      <c r="Y37" s="62">
        <f t="shared" si="9"/>
        <v>0</v>
      </c>
      <c r="Z37" s="62">
        <f t="shared" si="9"/>
        <v>0</v>
      </c>
      <c r="AA37" s="62">
        <f t="shared" si="9"/>
        <v>0</v>
      </c>
      <c r="AB37" s="62">
        <f t="shared" si="9"/>
        <v>0</v>
      </c>
      <c r="AC37" s="195">
        <f t="shared" si="9"/>
        <v>3053.22</v>
      </c>
      <c r="AD37" s="4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</row>
    <row r="38" spans="1:72" s="199" customFormat="1" ht="16.5" thickBot="1">
      <c r="A38" s="43" t="s">
        <v>218</v>
      </c>
      <c r="B38" s="53" t="s">
        <v>219</v>
      </c>
      <c r="C38" s="57">
        <v>3053.22</v>
      </c>
      <c r="D38" s="62">
        <v>0</v>
      </c>
      <c r="E38" s="67"/>
      <c r="F38" s="67"/>
      <c r="G38" s="67">
        <v>0</v>
      </c>
      <c r="H38" s="67">
        <v>3053.22</v>
      </c>
      <c r="I38" s="62">
        <v>0</v>
      </c>
      <c r="J38" s="62">
        <v>0</v>
      </c>
      <c r="K38" s="67"/>
      <c r="L38" s="67">
        <v>0</v>
      </c>
      <c r="M38" s="62"/>
      <c r="N38" s="62"/>
      <c r="O38" s="62">
        <v>0</v>
      </c>
      <c r="P38" s="195">
        <f>SUM(D38:O38)</f>
        <v>3053.22</v>
      </c>
      <c r="Q38" s="62">
        <v>0</v>
      </c>
      <c r="R38" s="62">
        <v>0</v>
      </c>
      <c r="S38" s="67"/>
      <c r="T38" s="67">
        <v>0</v>
      </c>
      <c r="U38" s="67">
        <v>3053.22</v>
      </c>
      <c r="V38" s="62">
        <v>0</v>
      </c>
      <c r="W38" s="62">
        <v>0</v>
      </c>
      <c r="X38" s="67"/>
      <c r="Y38" s="67">
        <v>0</v>
      </c>
      <c r="Z38" s="62"/>
      <c r="AA38" s="62"/>
      <c r="AB38" s="62"/>
      <c r="AC38" s="195">
        <f>SUM(Q38:AB38)</f>
        <v>3053.22</v>
      </c>
      <c r="AD38" s="4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</row>
    <row r="39" spans="1:31" s="37" customFormat="1" ht="16.5" thickBot="1">
      <c r="A39" s="79"/>
      <c r="B39" s="39" t="s">
        <v>85</v>
      </c>
      <c r="C39" s="40">
        <f aca="true" t="shared" si="10" ref="C39:AC39">SUM(C40:C40)</f>
        <v>139121994.57000002</v>
      </c>
      <c r="D39" s="40">
        <f t="shared" si="10"/>
        <v>0</v>
      </c>
      <c r="E39" s="40">
        <f t="shared" si="10"/>
        <v>29722474</v>
      </c>
      <c r="F39" s="40">
        <f t="shared" si="10"/>
        <v>70268398.72</v>
      </c>
      <c r="G39" s="40">
        <f t="shared" si="10"/>
        <v>11460751</v>
      </c>
      <c r="H39" s="40">
        <f t="shared" si="10"/>
        <v>23478942.3</v>
      </c>
      <c r="I39" s="40">
        <f t="shared" si="10"/>
        <v>0</v>
      </c>
      <c r="J39" s="40">
        <f t="shared" si="10"/>
        <v>2954952</v>
      </c>
      <c r="K39" s="40">
        <f t="shared" si="10"/>
        <v>141356.55</v>
      </c>
      <c r="L39" s="40">
        <f t="shared" si="10"/>
        <v>0</v>
      </c>
      <c r="M39" s="40">
        <f t="shared" si="10"/>
        <v>0</v>
      </c>
      <c r="N39" s="40">
        <f t="shared" si="10"/>
        <v>0</v>
      </c>
      <c r="O39" s="40">
        <f t="shared" si="10"/>
        <v>0</v>
      </c>
      <c r="P39" s="40">
        <f>SUM(P40:P40)</f>
        <v>138026874.57000002</v>
      </c>
      <c r="Q39" s="40">
        <f t="shared" si="10"/>
        <v>0</v>
      </c>
      <c r="R39" s="40">
        <f t="shared" si="10"/>
        <v>29722474</v>
      </c>
      <c r="S39" s="40">
        <f t="shared" si="10"/>
        <v>70268398.72</v>
      </c>
      <c r="T39" s="40">
        <f t="shared" si="10"/>
        <v>11140591</v>
      </c>
      <c r="U39" s="40">
        <f t="shared" si="10"/>
        <v>23799102.3</v>
      </c>
      <c r="V39" s="40">
        <f t="shared" si="10"/>
        <v>0</v>
      </c>
      <c r="W39" s="40">
        <f>SUM(W40:W40)</f>
        <v>2954952</v>
      </c>
      <c r="X39" s="40">
        <f>SUM(X40:X40)</f>
        <v>141356.55</v>
      </c>
      <c r="Y39" s="40">
        <f t="shared" si="10"/>
        <v>0</v>
      </c>
      <c r="Z39" s="40">
        <f t="shared" si="10"/>
        <v>0</v>
      </c>
      <c r="AA39" s="40">
        <f t="shared" si="10"/>
        <v>0</v>
      </c>
      <c r="AB39" s="40">
        <f t="shared" si="10"/>
        <v>0</v>
      </c>
      <c r="AC39" s="42">
        <f t="shared" si="10"/>
        <v>138026874.57000002</v>
      </c>
      <c r="AD39" s="4"/>
      <c r="AE39" s="3"/>
    </row>
    <row r="40" spans="1:31" s="37" customFormat="1" ht="18.75" customHeight="1" thickBot="1">
      <c r="A40" s="80" t="s">
        <v>86</v>
      </c>
      <c r="B40" s="53" t="s">
        <v>87</v>
      </c>
      <c r="C40" s="200">
        <f>142398446.34-173592.28-2453184.54-649674.95</f>
        <v>139121994.57000002</v>
      </c>
      <c r="D40" s="200">
        <v>0</v>
      </c>
      <c r="E40" s="200">
        <v>29722474</v>
      </c>
      <c r="F40" s="200">
        <v>70268398.72</v>
      </c>
      <c r="G40" s="45">
        <v>11460751</v>
      </c>
      <c r="H40" s="45">
        <v>23478942.3</v>
      </c>
      <c r="I40" s="45">
        <v>0</v>
      </c>
      <c r="J40" s="45">
        <v>2954952</v>
      </c>
      <c r="K40" s="45">
        <v>141356.55</v>
      </c>
      <c r="L40" s="45"/>
      <c r="M40" s="45"/>
      <c r="N40" s="45"/>
      <c r="O40" s="45"/>
      <c r="P40" s="195">
        <f>SUM(D40:O40)</f>
        <v>138026874.57000002</v>
      </c>
      <c r="Q40" s="200">
        <v>0</v>
      </c>
      <c r="R40" s="200">
        <v>29722474</v>
      </c>
      <c r="S40" s="200">
        <v>70268398.72</v>
      </c>
      <c r="T40" s="45">
        <v>11140591</v>
      </c>
      <c r="U40" s="45">
        <v>23799102.3</v>
      </c>
      <c r="V40" s="45">
        <v>0</v>
      </c>
      <c r="W40" s="45">
        <v>2954952</v>
      </c>
      <c r="X40" s="200">
        <v>141356.55</v>
      </c>
      <c r="Y40" s="200"/>
      <c r="Z40" s="45"/>
      <c r="AA40" s="45"/>
      <c r="AB40" s="201"/>
      <c r="AC40" s="42">
        <f>SUM(Q40:AB40)</f>
        <v>138026874.57000002</v>
      </c>
      <c r="AD40" s="4"/>
      <c r="AE40" s="202"/>
    </row>
    <row r="41" spans="1:31" s="29" customFormat="1" ht="18.75" thickBot="1">
      <c r="A41" s="237" t="s">
        <v>90</v>
      </c>
      <c r="B41" s="238"/>
      <c r="C41" s="86">
        <f aca="true" t="shared" si="11" ref="C41:AB41">SUM(C14+C39)</f>
        <v>144746110.36</v>
      </c>
      <c r="D41" s="86">
        <f t="shared" si="11"/>
        <v>12202.14</v>
      </c>
      <c r="E41" s="86">
        <f t="shared" si="11"/>
        <v>33669038</v>
      </c>
      <c r="F41" s="86">
        <f t="shared" si="11"/>
        <v>70270440.05</v>
      </c>
      <c r="G41" s="86">
        <f t="shared" si="11"/>
        <v>11460805.44</v>
      </c>
      <c r="H41" s="86">
        <f t="shared" si="11"/>
        <v>25142196.18</v>
      </c>
      <c r="I41" s="86">
        <f t="shared" si="11"/>
        <v>0</v>
      </c>
      <c r="J41" s="86">
        <f t="shared" si="11"/>
        <v>2954952</v>
      </c>
      <c r="K41" s="86">
        <f t="shared" si="11"/>
        <v>141356.55</v>
      </c>
      <c r="L41" s="86">
        <f t="shared" si="11"/>
        <v>0</v>
      </c>
      <c r="M41" s="86">
        <f t="shared" si="11"/>
        <v>0</v>
      </c>
      <c r="N41" s="86">
        <f t="shared" si="11"/>
        <v>0</v>
      </c>
      <c r="O41" s="86">
        <f t="shared" si="11"/>
        <v>0</v>
      </c>
      <c r="P41" s="86">
        <f>SUM(P14+P39)</f>
        <v>143650990.36</v>
      </c>
      <c r="Q41" s="86">
        <f t="shared" si="11"/>
        <v>0</v>
      </c>
      <c r="R41" s="86">
        <f t="shared" si="11"/>
        <v>33681240.14</v>
      </c>
      <c r="S41" s="86">
        <f t="shared" si="11"/>
        <v>70270440.05</v>
      </c>
      <c r="T41" s="86">
        <f t="shared" si="11"/>
        <v>11140645.44</v>
      </c>
      <c r="U41" s="86">
        <f t="shared" si="11"/>
        <v>25462356.18</v>
      </c>
      <c r="V41" s="86">
        <f t="shared" si="11"/>
        <v>0</v>
      </c>
      <c r="W41" s="86">
        <f t="shared" si="11"/>
        <v>2954952</v>
      </c>
      <c r="X41" s="86">
        <f t="shared" si="11"/>
        <v>141356.55</v>
      </c>
      <c r="Y41" s="86">
        <f t="shared" si="11"/>
        <v>0</v>
      </c>
      <c r="Z41" s="86">
        <f t="shared" si="11"/>
        <v>0</v>
      </c>
      <c r="AA41" s="86">
        <f t="shared" si="11"/>
        <v>0</v>
      </c>
      <c r="AB41" s="86">
        <f t="shared" si="11"/>
        <v>0</v>
      </c>
      <c r="AC41" s="203">
        <f>+AC14+AC39</f>
        <v>143650990.36</v>
      </c>
      <c r="AD41" s="4"/>
      <c r="AE41" s="4"/>
    </row>
    <row r="42" spans="1:31" ht="15">
      <c r="A42" s="88" t="s">
        <v>91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90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91"/>
      <c r="AD42" s="4"/>
      <c r="AE42" s="4"/>
    </row>
    <row r="43" spans="1:31" ht="15">
      <c r="A43" s="99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5"/>
      <c r="M43" s="102"/>
      <c r="N43" s="102"/>
      <c r="O43" s="102"/>
      <c r="P43" s="105"/>
      <c r="Q43" s="102"/>
      <c r="R43" s="105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204"/>
      <c r="AD43" s="50"/>
      <c r="AE43" s="4"/>
    </row>
    <row r="44" spans="1:29" ht="12.75">
      <c r="A44" s="185"/>
      <c r="B44" s="102"/>
      <c r="C44" s="105"/>
      <c r="D44" s="102"/>
      <c r="E44" s="102"/>
      <c r="F44" s="102"/>
      <c r="G44" s="102"/>
      <c r="H44" s="102"/>
      <c r="I44" s="102"/>
      <c r="J44" s="102"/>
      <c r="K44" s="102"/>
      <c r="L44" s="105"/>
      <c r="M44" s="102"/>
      <c r="N44" s="102"/>
      <c r="O44" s="105"/>
      <c r="P44" s="105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3"/>
    </row>
    <row r="45" spans="1:29" ht="12.75">
      <c r="A45" s="185"/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5"/>
      <c r="M45" s="102"/>
      <c r="N45" s="102"/>
      <c r="O45" s="105"/>
      <c r="P45" s="105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3"/>
    </row>
    <row r="46" spans="1:29" ht="12.75">
      <c r="A46" s="185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5"/>
      <c r="M46" s="102"/>
      <c r="N46" s="102"/>
      <c r="O46" s="105"/>
      <c r="P46" s="105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3"/>
    </row>
    <row r="47" spans="1:29" ht="12.75">
      <c r="A47" s="99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5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3"/>
    </row>
    <row r="48" spans="1:29" ht="13.5" thickBot="1">
      <c r="A48" s="99"/>
      <c r="B48" s="100" t="s">
        <v>92</v>
      </c>
      <c r="C48" s="101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5"/>
      <c r="P48" s="205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3"/>
    </row>
    <row r="49" spans="1:29" ht="13.5" thickBot="1">
      <c r="A49" s="107"/>
      <c r="B49" s="206" t="s">
        <v>220</v>
      </c>
      <c r="C49" s="207"/>
      <c r="D49" s="247"/>
      <c r="E49" s="247"/>
      <c r="F49" s="247"/>
      <c r="G49" s="247"/>
      <c r="H49" s="247"/>
      <c r="I49" s="247"/>
      <c r="J49" s="247"/>
      <c r="K49" s="247"/>
      <c r="L49" s="247"/>
      <c r="M49" s="247"/>
      <c r="N49" s="247"/>
      <c r="O49" s="247"/>
      <c r="P49" s="247"/>
      <c r="Q49" s="247"/>
      <c r="R49" s="247"/>
      <c r="S49" s="247"/>
      <c r="T49" s="247"/>
      <c r="U49" s="247"/>
      <c r="V49" s="247"/>
      <c r="W49" s="247"/>
      <c r="X49" s="247"/>
      <c r="Y49" s="247"/>
      <c r="Z49" s="247"/>
      <c r="AA49" s="247"/>
      <c r="AB49" s="247"/>
      <c r="AC49" s="248"/>
    </row>
    <row r="50" spans="1:29" ht="12.75">
      <c r="A50" s="99"/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</row>
    <row r="193" ht="13.5" thickBot="1"/>
    <row r="194" ht="12.75">
      <c r="AC194" s="26"/>
    </row>
    <row r="195" ht="12.75">
      <c r="AC195" s="27" t="s">
        <v>17</v>
      </c>
    </row>
    <row r="196" ht="13.5" thickBot="1">
      <c r="AC196" s="28" t="s">
        <v>32</v>
      </c>
    </row>
    <row r="197" ht="13.5" thickBot="1">
      <c r="AC197" s="32">
        <v>8</v>
      </c>
    </row>
    <row r="198" ht="16.5" thickBot="1">
      <c r="AC198" s="35">
        <f>AC201</f>
        <v>122836641.96</v>
      </c>
    </row>
    <row r="199" ht="16.5" thickBot="1">
      <c r="AC199" s="35">
        <f>+AC200</f>
        <v>122836641.96</v>
      </c>
    </row>
    <row r="200" ht="15.75" thickBot="1">
      <c r="AC200" s="181">
        <f>+AC201</f>
        <v>122836641.96</v>
      </c>
    </row>
    <row r="201" ht="16.5" thickBot="1">
      <c r="AC201" s="51">
        <f>+AC202+AC204</f>
        <v>122836641.96</v>
      </c>
    </row>
    <row r="202" ht="15.75">
      <c r="AC202" s="182">
        <f>+AC203</f>
        <v>1994117.3199999998</v>
      </c>
    </row>
    <row r="203" ht="15.75">
      <c r="AC203" s="195">
        <f>SUM(P19:AA19)</f>
        <v>1994117.3199999998</v>
      </c>
    </row>
    <row r="204" ht="15.75">
      <c r="AC204" s="54">
        <f>+AC205+AC210+AC214+AC217+AC221</f>
        <v>122836460</v>
      </c>
    </row>
    <row r="205" ht="15.75">
      <c r="AC205" s="54">
        <f>SUM(AC206:AC209)</f>
        <v>215922.86000000002</v>
      </c>
    </row>
    <row r="206" ht="15.75">
      <c r="AC206" s="195">
        <f>SUM(P22:AA22)</f>
        <v>62979.72</v>
      </c>
    </row>
    <row r="207" ht="15.75">
      <c r="AC207" s="195">
        <f>SUM(P23:AA23)</f>
        <v>26913.24</v>
      </c>
    </row>
    <row r="208" ht="15.75">
      <c r="AC208" s="195">
        <f>SUM(P24:AA24)</f>
        <v>77758.62</v>
      </c>
    </row>
    <row r="209" ht="15.75">
      <c r="AC209" s="195">
        <f>SUM(P25:AA25)</f>
        <v>48271.28</v>
      </c>
    </row>
    <row r="210" ht="15.75">
      <c r="AC210" s="54">
        <f>SUM(AC211:AC213)</f>
        <v>8068605.500000001</v>
      </c>
    </row>
    <row r="211" ht="15.75">
      <c r="AC211" s="195">
        <f>SUM(P27:AA27)</f>
        <v>7897319.54</v>
      </c>
    </row>
    <row r="212" ht="15.75">
      <c r="AC212" s="195">
        <f>SUM(P28:AA28)</f>
        <v>117287.48</v>
      </c>
    </row>
    <row r="213" ht="15.75">
      <c r="AC213" s="195">
        <f>SUM(P29:AA29)</f>
        <v>53998.48</v>
      </c>
    </row>
    <row r="214" ht="15.75">
      <c r="AC214" s="54">
        <f>SUM(AC215:AC216)</f>
        <v>32903.68</v>
      </c>
    </row>
    <row r="215" ht="15.75">
      <c r="AC215" s="195">
        <f>SUM(P31:AA31)</f>
        <v>20690.8</v>
      </c>
    </row>
    <row r="216" ht="15.75">
      <c r="AC216" s="54">
        <f>SUM(AC221:AC222)</f>
        <v>12212.88</v>
      </c>
    </row>
    <row r="217" ht="15.75">
      <c r="AC217" s="54">
        <f>SUM(AC218:AC220)</f>
        <v>118889896</v>
      </c>
    </row>
    <row r="218" ht="15.75">
      <c r="AC218" s="54">
        <f>SUM(AC223:AC223)</f>
        <v>276053749.14000005</v>
      </c>
    </row>
    <row r="219" ht="15.75">
      <c r="AC219" s="54">
        <f>SUM(AC223:AC224)</f>
        <v>552107498.2800001</v>
      </c>
    </row>
    <row r="220" ht="15.75">
      <c r="AC220" s="54">
        <f>SUM(AC224:AC225)</f>
        <v>29722474</v>
      </c>
    </row>
    <row r="221" ht="15.75">
      <c r="AC221" s="195">
        <f>AC222</f>
        <v>6106.44</v>
      </c>
    </row>
    <row r="222" ht="16.5" thickBot="1">
      <c r="AC222" s="195">
        <f>SUM(P38:AA38)</f>
        <v>6106.44</v>
      </c>
    </row>
    <row r="223" ht="16.5" thickBot="1">
      <c r="AC223" s="40">
        <f>SUM(AC224:AC224)</f>
        <v>276053749.14000005</v>
      </c>
    </row>
    <row r="224" ht="16.5" thickBot="1">
      <c r="AC224" s="40">
        <f>SUM(P40:AA40)</f>
        <v>276053749.14000005</v>
      </c>
    </row>
    <row r="225" ht="16.5" thickBot="1">
      <c r="AC225" s="86">
        <f>SUM(AC198+AC223)</f>
        <v>0</v>
      </c>
    </row>
  </sheetData>
  <sheetProtection/>
  <mergeCells count="10">
    <mergeCell ref="A8:B8"/>
    <mergeCell ref="A41:B41"/>
    <mergeCell ref="D49:P49"/>
    <mergeCell ref="Q49:AC49"/>
    <mergeCell ref="A1:AC1"/>
    <mergeCell ref="A2:AC2"/>
    <mergeCell ref="A3:AC3"/>
    <mergeCell ref="A4:AC4"/>
    <mergeCell ref="A5:AC5"/>
    <mergeCell ref="A7:B7"/>
  </mergeCells>
  <printOptions/>
  <pageMargins left="1.73" right="0.7086614173228347" top="0.2755905511811024" bottom="0.15748031496062992" header="0.19" footer="0.1968503937007874"/>
  <pageSetup horizontalDpi="600" verticalDpi="600" orientation="landscape" paperSize="5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W45"/>
  <sheetViews>
    <sheetView zoomScale="75" zoomScaleNormal="75" zoomScalePageLayoutView="0" workbookViewId="0" topLeftCell="A1">
      <selection activeCell="N28" sqref="N28"/>
    </sheetView>
  </sheetViews>
  <sheetFormatPr defaultColWidth="11.421875" defaultRowHeight="15"/>
  <cols>
    <col min="1" max="1" width="15.8515625" style="3" customWidth="1"/>
    <col min="2" max="2" width="45.28125" style="3" customWidth="1"/>
    <col min="3" max="3" width="20.8515625" style="3" customWidth="1"/>
    <col min="4" max="4" width="19.7109375" style="3" hidden="1" customWidth="1"/>
    <col min="5" max="5" width="18.57421875" style="3" hidden="1" customWidth="1"/>
    <col min="6" max="6" width="20.140625" style="3" hidden="1" customWidth="1"/>
    <col min="7" max="7" width="22.8515625" style="3" hidden="1" customWidth="1"/>
    <col min="8" max="8" width="20.28125" style="3" hidden="1" customWidth="1"/>
    <col min="9" max="9" width="19.140625" style="3" hidden="1" customWidth="1"/>
    <col min="10" max="10" width="23.8515625" style="3" hidden="1" customWidth="1"/>
    <col min="11" max="11" width="21.8515625" style="3" hidden="1" customWidth="1"/>
    <col min="12" max="12" width="22.140625" style="3" hidden="1" customWidth="1"/>
    <col min="13" max="13" width="21.140625" style="3" hidden="1" customWidth="1"/>
    <col min="14" max="14" width="20.140625" style="3" customWidth="1"/>
    <col min="15" max="15" width="21.7109375" style="3" hidden="1" customWidth="1"/>
    <col min="16" max="16" width="20.8515625" style="3" customWidth="1"/>
    <col min="17" max="17" width="18.57421875" style="3" hidden="1" customWidth="1"/>
    <col min="18" max="18" width="21.140625" style="3" hidden="1" customWidth="1"/>
    <col min="19" max="19" width="20.421875" style="3" hidden="1" customWidth="1"/>
    <col min="20" max="20" width="20.7109375" style="3" hidden="1" customWidth="1"/>
    <col min="21" max="21" width="20.57421875" style="3" hidden="1" customWidth="1"/>
    <col min="22" max="22" width="21.7109375" style="3" hidden="1" customWidth="1"/>
    <col min="23" max="23" width="17.28125" style="3" hidden="1" customWidth="1"/>
    <col min="24" max="24" width="17.7109375" style="3" hidden="1" customWidth="1"/>
    <col min="25" max="25" width="17.140625" style="3" hidden="1" customWidth="1"/>
    <col min="26" max="26" width="16.57421875" style="3" hidden="1" customWidth="1"/>
    <col min="27" max="27" width="21.00390625" style="3" customWidth="1"/>
    <col min="28" max="28" width="20.7109375" style="3" hidden="1" customWidth="1"/>
    <col min="29" max="29" width="21.57421875" style="3" customWidth="1"/>
    <col min="30" max="30" width="18.140625" style="3" hidden="1" customWidth="1"/>
    <col min="31" max="31" width="20.00390625" style="3" hidden="1" customWidth="1"/>
    <col min="32" max="32" width="19.57421875" style="3" hidden="1" customWidth="1"/>
    <col min="33" max="33" width="20.421875" style="3" hidden="1" customWidth="1"/>
    <col min="34" max="35" width="21.8515625" style="3" hidden="1" customWidth="1"/>
    <col min="36" max="36" width="20.00390625" style="3" hidden="1" customWidth="1"/>
    <col min="37" max="37" width="21.00390625" style="3" hidden="1" customWidth="1"/>
    <col min="38" max="38" width="21.8515625" style="3" hidden="1" customWidth="1"/>
    <col min="39" max="39" width="24.57421875" style="3" hidden="1" customWidth="1"/>
    <col min="40" max="40" width="21.28125" style="3" customWidth="1"/>
    <col min="41" max="41" width="20.7109375" style="3" hidden="1" customWidth="1"/>
    <col min="42" max="42" width="21.28125" style="3" bestFit="1" customWidth="1"/>
    <col min="43" max="43" width="21.28125" style="1" bestFit="1" customWidth="1"/>
    <col min="44" max="44" width="19.57421875" style="1" customWidth="1"/>
    <col min="45" max="45" width="17.7109375" style="2" customWidth="1"/>
    <col min="46" max="46" width="11.421875" style="3" customWidth="1"/>
    <col min="47" max="47" width="14.140625" style="3" customWidth="1"/>
    <col min="48" max="48" width="17.421875" style="3" bestFit="1" customWidth="1"/>
    <col min="49" max="16384" width="11.421875" style="3" customWidth="1"/>
  </cols>
  <sheetData>
    <row r="1" spans="1:42" ht="18">
      <c r="A1" s="223" t="s">
        <v>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  <c r="AO1" s="224"/>
      <c r="AP1" s="225"/>
    </row>
    <row r="2" spans="1:42" ht="15.75">
      <c r="A2" s="226" t="s">
        <v>1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8"/>
    </row>
    <row r="3" spans="1:42" ht="18">
      <c r="A3" s="229" t="s">
        <v>2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0"/>
      <c r="AF3" s="230"/>
      <c r="AG3" s="230"/>
      <c r="AH3" s="230"/>
      <c r="AI3" s="230"/>
      <c r="AJ3" s="230"/>
      <c r="AK3" s="230"/>
      <c r="AL3" s="230"/>
      <c r="AM3" s="230"/>
      <c r="AN3" s="230"/>
      <c r="AO3" s="230"/>
      <c r="AP3" s="231"/>
    </row>
    <row r="4" spans="1:42" ht="15.75">
      <c r="A4" s="226" t="s">
        <v>3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7"/>
      <c r="AI4" s="227"/>
      <c r="AJ4" s="227"/>
      <c r="AK4" s="227"/>
      <c r="AL4" s="227"/>
      <c r="AM4" s="227"/>
      <c r="AN4" s="227"/>
      <c r="AO4" s="227"/>
      <c r="AP4" s="228"/>
    </row>
    <row r="5" spans="1:42" ht="20.25">
      <c r="A5" s="232" t="s">
        <v>4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3"/>
      <c r="AO5" s="233"/>
      <c r="AP5" s="234"/>
    </row>
    <row r="6" spans="1:43" ht="1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8"/>
      <c r="AI6" s="6"/>
      <c r="AJ6" s="6"/>
      <c r="AK6" s="6"/>
      <c r="AL6" s="6"/>
      <c r="AM6" s="6"/>
      <c r="AN6" s="6"/>
      <c r="AO6" s="6"/>
      <c r="AP6" s="9"/>
      <c r="AQ6" s="10"/>
    </row>
    <row r="7" spans="1:43" ht="15.75">
      <c r="A7" s="235" t="s">
        <v>5</v>
      </c>
      <c r="B7" s="236"/>
      <c r="C7" s="12" t="s">
        <v>6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13" t="s">
        <v>7</v>
      </c>
      <c r="AD7" s="14"/>
      <c r="AE7" s="14"/>
      <c r="AF7" s="14"/>
      <c r="AG7" s="14"/>
      <c r="AH7" s="8"/>
      <c r="AI7" s="14"/>
      <c r="AJ7" s="14"/>
      <c r="AK7" s="14"/>
      <c r="AL7" s="14"/>
      <c r="AM7" s="14"/>
      <c r="AN7" s="14"/>
      <c r="AO7" s="14"/>
      <c r="AP7" s="15" t="s">
        <v>153</v>
      </c>
      <c r="AQ7" s="16"/>
    </row>
    <row r="8" spans="1:43" ht="20.25">
      <c r="A8" s="235" t="s">
        <v>9</v>
      </c>
      <c r="B8" s="236"/>
      <c r="C8" s="11" t="s">
        <v>10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17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13" t="s">
        <v>11</v>
      </c>
      <c r="AD8" s="14"/>
      <c r="AE8" s="14"/>
      <c r="AF8" s="14"/>
      <c r="AG8" s="14"/>
      <c r="AH8" s="8"/>
      <c r="AI8" s="14"/>
      <c r="AJ8" s="14"/>
      <c r="AK8" s="14"/>
      <c r="AL8" s="14"/>
      <c r="AM8" s="14"/>
      <c r="AN8" s="14"/>
      <c r="AO8" s="14"/>
      <c r="AP8" s="18">
        <v>2012</v>
      </c>
      <c r="AQ8" s="19"/>
    </row>
    <row r="9" spans="1:42" ht="15.75" thickBot="1">
      <c r="A9" s="20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3"/>
    </row>
    <row r="10" spans="1:42" ht="15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</row>
    <row r="11" spans="1:42" ht="15">
      <c r="A11" s="27" t="s">
        <v>12</v>
      </c>
      <c r="B11" s="27" t="s">
        <v>13</v>
      </c>
      <c r="C11" s="27" t="s">
        <v>14</v>
      </c>
      <c r="D11" s="27" t="s">
        <v>15</v>
      </c>
      <c r="E11" s="27" t="s">
        <v>15</v>
      </c>
      <c r="F11" s="27" t="s">
        <v>15</v>
      </c>
      <c r="G11" s="27" t="s">
        <v>15</v>
      </c>
      <c r="H11" s="27" t="s">
        <v>15</v>
      </c>
      <c r="I11" s="27" t="s">
        <v>15</v>
      </c>
      <c r="J11" s="27" t="s">
        <v>15</v>
      </c>
      <c r="K11" s="27" t="s">
        <v>15</v>
      </c>
      <c r="L11" s="27" t="s">
        <v>15</v>
      </c>
      <c r="M11" s="27" t="s">
        <v>15</v>
      </c>
      <c r="N11" s="27" t="s">
        <v>15</v>
      </c>
      <c r="O11" s="27" t="s">
        <v>15</v>
      </c>
      <c r="P11" s="27" t="s">
        <v>15</v>
      </c>
      <c r="Q11" s="27" t="s">
        <v>16</v>
      </c>
      <c r="R11" s="27" t="s">
        <v>16</v>
      </c>
      <c r="S11" s="27" t="s">
        <v>16</v>
      </c>
      <c r="T11" s="27" t="s">
        <v>16</v>
      </c>
      <c r="U11" s="27" t="s">
        <v>16</v>
      </c>
      <c r="V11" s="27" t="s">
        <v>16</v>
      </c>
      <c r="W11" s="27" t="s">
        <v>16</v>
      </c>
      <c r="X11" s="27" t="s">
        <v>16</v>
      </c>
      <c r="Y11" s="27" t="s">
        <v>16</v>
      </c>
      <c r="Z11" s="27" t="s">
        <v>16</v>
      </c>
      <c r="AA11" s="27" t="s">
        <v>16</v>
      </c>
      <c r="AB11" s="27" t="s">
        <v>16</v>
      </c>
      <c r="AC11" s="27" t="s">
        <v>16</v>
      </c>
      <c r="AD11" s="27" t="s">
        <v>17</v>
      </c>
      <c r="AE11" s="27" t="s">
        <v>17</v>
      </c>
      <c r="AF11" s="27" t="s">
        <v>17</v>
      </c>
      <c r="AG11" s="27" t="s">
        <v>17</v>
      </c>
      <c r="AH11" s="27" t="s">
        <v>17</v>
      </c>
      <c r="AI11" s="27" t="s">
        <v>17</v>
      </c>
      <c r="AJ11" s="27" t="s">
        <v>17</v>
      </c>
      <c r="AK11" s="27" t="s">
        <v>17</v>
      </c>
      <c r="AL11" s="27" t="s">
        <v>17</v>
      </c>
      <c r="AM11" s="27" t="s">
        <v>17</v>
      </c>
      <c r="AN11" s="27" t="s">
        <v>17</v>
      </c>
      <c r="AO11" s="27" t="s">
        <v>17</v>
      </c>
      <c r="AP11" s="27" t="s">
        <v>17</v>
      </c>
    </row>
    <row r="12" spans="1:49" ht="15.75" thickBot="1">
      <c r="A12" s="28" t="s">
        <v>18</v>
      </c>
      <c r="B12" s="28"/>
      <c r="C12" s="28" t="s">
        <v>19</v>
      </c>
      <c r="D12" s="28" t="s">
        <v>20</v>
      </c>
      <c r="E12" s="28" t="s">
        <v>21</v>
      </c>
      <c r="F12" s="28" t="s">
        <v>22</v>
      </c>
      <c r="G12" s="28" t="s">
        <v>23</v>
      </c>
      <c r="H12" s="28" t="s">
        <v>24</v>
      </c>
      <c r="I12" s="28" t="s">
        <v>25</v>
      </c>
      <c r="J12" s="28" t="s">
        <v>26</v>
      </c>
      <c r="K12" s="28" t="s">
        <v>27</v>
      </c>
      <c r="L12" s="28" t="s">
        <v>28</v>
      </c>
      <c r="M12" s="28" t="s">
        <v>29</v>
      </c>
      <c r="N12" s="28" t="s">
        <v>30</v>
      </c>
      <c r="O12" s="28" t="s">
        <v>31</v>
      </c>
      <c r="P12" s="28" t="s">
        <v>32</v>
      </c>
      <c r="Q12" s="28" t="s">
        <v>20</v>
      </c>
      <c r="R12" s="28" t="s">
        <v>21</v>
      </c>
      <c r="S12" s="28" t="s">
        <v>22</v>
      </c>
      <c r="T12" s="28" t="s">
        <v>33</v>
      </c>
      <c r="U12" s="28" t="s">
        <v>34</v>
      </c>
      <c r="V12" s="28" t="s">
        <v>35</v>
      </c>
      <c r="W12" s="28" t="s">
        <v>36</v>
      </c>
      <c r="X12" s="28" t="s">
        <v>27</v>
      </c>
      <c r="Y12" s="28" t="s">
        <v>28</v>
      </c>
      <c r="Z12" s="28" t="s">
        <v>37</v>
      </c>
      <c r="AA12" s="28" t="s">
        <v>30</v>
      </c>
      <c r="AB12" s="28" t="s">
        <v>31</v>
      </c>
      <c r="AC12" s="28" t="s">
        <v>38</v>
      </c>
      <c r="AD12" s="28" t="s">
        <v>20</v>
      </c>
      <c r="AE12" s="28" t="s">
        <v>21</v>
      </c>
      <c r="AF12" s="28" t="s">
        <v>22</v>
      </c>
      <c r="AG12" s="28" t="s">
        <v>33</v>
      </c>
      <c r="AH12" s="28" t="s">
        <v>34</v>
      </c>
      <c r="AI12" s="28" t="s">
        <v>35</v>
      </c>
      <c r="AJ12" s="28" t="s">
        <v>36</v>
      </c>
      <c r="AK12" s="28" t="s">
        <v>27</v>
      </c>
      <c r="AL12" s="28" t="s">
        <v>28</v>
      </c>
      <c r="AM12" s="28" t="s">
        <v>37</v>
      </c>
      <c r="AN12" s="28" t="s">
        <v>30</v>
      </c>
      <c r="AO12" s="28" t="s">
        <v>31</v>
      </c>
      <c r="AP12" s="28" t="s">
        <v>32</v>
      </c>
      <c r="AS12" s="1"/>
      <c r="AT12" s="1"/>
      <c r="AU12" s="1"/>
      <c r="AV12" s="1"/>
      <c r="AW12" s="1"/>
    </row>
    <row r="13" spans="1:49" ht="15.75" thickBot="1">
      <c r="A13" s="30">
        <v>1</v>
      </c>
      <c r="B13" s="31">
        <v>2</v>
      </c>
      <c r="C13" s="31"/>
      <c r="D13" s="31"/>
      <c r="E13" s="31"/>
      <c r="F13" s="31">
        <v>3</v>
      </c>
      <c r="G13" s="31">
        <v>3</v>
      </c>
      <c r="H13" s="31">
        <v>3</v>
      </c>
      <c r="I13" s="31">
        <v>3</v>
      </c>
      <c r="J13" s="31">
        <v>3</v>
      </c>
      <c r="K13" s="31">
        <v>3</v>
      </c>
      <c r="L13" s="31">
        <v>3</v>
      </c>
      <c r="M13" s="31">
        <v>3</v>
      </c>
      <c r="N13" s="31">
        <v>3</v>
      </c>
      <c r="O13" s="31">
        <v>3</v>
      </c>
      <c r="P13" s="31">
        <v>4</v>
      </c>
      <c r="Q13" s="31"/>
      <c r="R13" s="31"/>
      <c r="S13" s="31">
        <v>5</v>
      </c>
      <c r="T13" s="31">
        <v>5</v>
      </c>
      <c r="U13" s="31">
        <v>5</v>
      </c>
      <c r="V13" s="31">
        <v>5</v>
      </c>
      <c r="W13" s="31">
        <v>5</v>
      </c>
      <c r="X13" s="31">
        <v>5</v>
      </c>
      <c r="Y13" s="31">
        <v>5</v>
      </c>
      <c r="Z13" s="31">
        <v>5</v>
      </c>
      <c r="AA13" s="31">
        <v>5</v>
      </c>
      <c r="AB13" s="31">
        <v>5</v>
      </c>
      <c r="AC13" s="31">
        <v>6</v>
      </c>
      <c r="AD13" s="31"/>
      <c r="AE13" s="31"/>
      <c r="AF13" s="31">
        <v>7</v>
      </c>
      <c r="AG13" s="31">
        <v>7</v>
      </c>
      <c r="AH13" s="31">
        <v>7</v>
      </c>
      <c r="AI13" s="31">
        <v>7</v>
      </c>
      <c r="AJ13" s="31">
        <v>7</v>
      </c>
      <c r="AK13" s="31">
        <v>7</v>
      </c>
      <c r="AL13" s="31">
        <v>7</v>
      </c>
      <c r="AM13" s="31">
        <v>7</v>
      </c>
      <c r="AN13" s="31">
        <v>7</v>
      </c>
      <c r="AO13" s="31">
        <v>7</v>
      </c>
      <c r="AP13" s="32">
        <v>8</v>
      </c>
      <c r="AS13" s="1"/>
      <c r="AT13" s="1"/>
      <c r="AU13" s="1"/>
      <c r="AV13" s="1"/>
      <c r="AW13" s="1"/>
    </row>
    <row r="14" spans="1:49" s="37" customFormat="1" ht="16.5" thickBot="1">
      <c r="A14" s="33"/>
      <c r="B14" s="34" t="s">
        <v>221</v>
      </c>
      <c r="C14" s="35">
        <f>C16</f>
        <v>20788642</v>
      </c>
      <c r="D14" s="35">
        <f>D16</f>
        <v>0</v>
      </c>
      <c r="E14" s="35">
        <f aca="true" t="shared" si="0" ref="E14:AP14">E16</f>
        <v>0</v>
      </c>
      <c r="F14" s="35">
        <f t="shared" si="0"/>
        <v>0</v>
      </c>
      <c r="G14" s="35">
        <f t="shared" si="0"/>
        <v>0</v>
      </c>
      <c r="H14" s="35">
        <f t="shared" si="0"/>
        <v>0</v>
      </c>
      <c r="I14" s="35">
        <f t="shared" si="0"/>
        <v>0</v>
      </c>
      <c r="J14" s="35">
        <f t="shared" si="0"/>
        <v>0</v>
      </c>
      <c r="K14" s="35">
        <f t="shared" si="0"/>
        <v>0</v>
      </c>
      <c r="L14" s="35">
        <f t="shared" si="0"/>
        <v>0</v>
      </c>
      <c r="M14" s="35">
        <f t="shared" si="0"/>
        <v>0</v>
      </c>
      <c r="N14" s="35">
        <f t="shared" si="0"/>
        <v>0</v>
      </c>
      <c r="O14" s="35">
        <f t="shared" si="0"/>
        <v>0</v>
      </c>
      <c r="P14" s="35">
        <f t="shared" si="0"/>
        <v>0</v>
      </c>
      <c r="Q14" s="35">
        <f t="shared" si="0"/>
        <v>0</v>
      </c>
      <c r="R14" s="35">
        <f t="shared" si="0"/>
        <v>0</v>
      </c>
      <c r="S14" s="35">
        <f t="shared" si="0"/>
        <v>0</v>
      </c>
      <c r="T14" s="35">
        <f t="shared" si="0"/>
        <v>0</v>
      </c>
      <c r="U14" s="35">
        <f t="shared" si="0"/>
        <v>0</v>
      </c>
      <c r="V14" s="35">
        <f t="shared" si="0"/>
        <v>0</v>
      </c>
      <c r="W14" s="35">
        <f t="shared" si="0"/>
        <v>0</v>
      </c>
      <c r="X14" s="35">
        <f t="shared" si="0"/>
        <v>0</v>
      </c>
      <c r="Y14" s="35">
        <f t="shared" si="0"/>
        <v>0</v>
      </c>
      <c r="Z14" s="35">
        <f t="shared" si="0"/>
        <v>0</v>
      </c>
      <c r="AA14" s="35">
        <f t="shared" si="0"/>
        <v>0</v>
      </c>
      <c r="AB14" s="35">
        <f t="shared" si="0"/>
        <v>0</v>
      </c>
      <c r="AC14" s="35">
        <f t="shared" si="0"/>
        <v>0</v>
      </c>
      <c r="AD14" s="35">
        <f t="shared" si="0"/>
        <v>0</v>
      </c>
      <c r="AE14" s="35">
        <f t="shared" si="0"/>
        <v>0</v>
      </c>
      <c r="AF14" s="35">
        <f t="shared" si="0"/>
        <v>0</v>
      </c>
      <c r="AG14" s="35">
        <f t="shared" si="0"/>
        <v>0</v>
      </c>
      <c r="AH14" s="35">
        <f t="shared" si="0"/>
        <v>0</v>
      </c>
      <c r="AI14" s="35">
        <f t="shared" si="0"/>
        <v>0</v>
      </c>
      <c r="AJ14" s="35">
        <f t="shared" si="0"/>
        <v>0</v>
      </c>
      <c r="AK14" s="35">
        <f t="shared" si="0"/>
        <v>0</v>
      </c>
      <c r="AL14" s="35">
        <f t="shared" si="0"/>
        <v>0</v>
      </c>
      <c r="AM14" s="35">
        <f t="shared" si="0"/>
        <v>0</v>
      </c>
      <c r="AN14" s="35">
        <f t="shared" si="0"/>
        <v>0</v>
      </c>
      <c r="AO14" s="35">
        <f t="shared" si="0"/>
        <v>0</v>
      </c>
      <c r="AP14" s="35">
        <f t="shared" si="0"/>
        <v>0</v>
      </c>
      <c r="AQ14" s="1"/>
      <c r="AR14" s="1"/>
      <c r="AS14" s="1"/>
      <c r="AT14" s="1"/>
      <c r="AU14" s="1"/>
      <c r="AV14" s="1"/>
      <c r="AW14" s="1"/>
    </row>
    <row r="15" spans="1:49" s="72" customFormat="1" ht="16.5" thickBot="1">
      <c r="A15" s="71"/>
      <c r="B15" s="39" t="s">
        <v>78</v>
      </c>
      <c r="C15" s="40">
        <f aca="true" t="shared" si="1" ref="C15:AP15">SUM(C16:C17)</f>
        <v>20788642</v>
      </c>
      <c r="D15" s="40">
        <f t="shared" si="1"/>
        <v>0</v>
      </c>
      <c r="E15" s="40">
        <f t="shared" si="1"/>
        <v>0</v>
      </c>
      <c r="F15" s="40">
        <f t="shared" si="1"/>
        <v>0</v>
      </c>
      <c r="G15" s="40">
        <f t="shared" si="1"/>
        <v>0</v>
      </c>
      <c r="H15" s="40">
        <f t="shared" si="1"/>
        <v>0</v>
      </c>
      <c r="I15" s="40">
        <f t="shared" si="1"/>
        <v>0</v>
      </c>
      <c r="J15" s="40">
        <f t="shared" si="1"/>
        <v>0</v>
      </c>
      <c r="K15" s="40">
        <f t="shared" si="1"/>
        <v>0</v>
      </c>
      <c r="L15" s="40">
        <f t="shared" si="1"/>
        <v>0</v>
      </c>
      <c r="M15" s="40">
        <f t="shared" si="1"/>
        <v>0</v>
      </c>
      <c r="N15" s="40">
        <f t="shared" si="1"/>
        <v>0</v>
      </c>
      <c r="O15" s="40">
        <f t="shared" si="1"/>
        <v>0</v>
      </c>
      <c r="P15" s="40">
        <f t="shared" si="1"/>
        <v>0</v>
      </c>
      <c r="Q15" s="40">
        <f t="shared" si="1"/>
        <v>0</v>
      </c>
      <c r="R15" s="40">
        <f t="shared" si="1"/>
        <v>0</v>
      </c>
      <c r="S15" s="40">
        <f t="shared" si="1"/>
        <v>0</v>
      </c>
      <c r="T15" s="40">
        <f t="shared" si="1"/>
        <v>0</v>
      </c>
      <c r="U15" s="40">
        <f t="shared" si="1"/>
        <v>0</v>
      </c>
      <c r="V15" s="40">
        <f t="shared" si="1"/>
        <v>0</v>
      </c>
      <c r="W15" s="40">
        <f t="shared" si="1"/>
        <v>0</v>
      </c>
      <c r="X15" s="40">
        <f t="shared" si="1"/>
        <v>0</v>
      </c>
      <c r="Y15" s="40">
        <f t="shared" si="1"/>
        <v>0</v>
      </c>
      <c r="Z15" s="40">
        <f t="shared" si="1"/>
        <v>0</v>
      </c>
      <c r="AA15" s="40">
        <f t="shared" si="1"/>
        <v>0</v>
      </c>
      <c r="AB15" s="40">
        <f t="shared" si="1"/>
        <v>0</v>
      </c>
      <c r="AC15" s="40">
        <f t="shared" si="1"/>
        <v>0</v>
      </c>
      <c r="AD15" s="40">
        <f t="shared" si="1"/>
        <v>0</v>
      </c>
      <c r="AE15" s="40">
        <f t="shared" si="1"/>
        <v>0</v>
      </c>
      <c r="AF15" s="40">
        <f t="shared" si="1"/>
        <v>0</v>
      </c>
      <c r="AG15" s="40">
        <f t="shared" si="1"/>
        <v>0</v>
      </c>
      <c r="AH15" s="40">
        <f t="shared" si="1"/>
        <v>0</v>
      </c>
      <c r="AI15" s="40">
        <f t="shared" si="1"/>
        <v>0</v>
      </c>
      <c r="AJ15" s="40">
        <f t="shared" si="1"/>
        <v>0</v>
      </c>
      <c r="AK15" s="40">
        <f t="shared" si="1"/>
        <v>0</v>
      </c>
      <c r="AL15" s="40">
        <f t="shared" si="1"/>
        <v>0</v>
      </c>
      <c r="AM15" s="40">
        <f t="shared" si="1"/>
        <v>0</v>
      </c>
      <c r="AN15" s="40">
        <f t="shared" si="1"/>
        <v>0</v>
      </c>
      <c r="AO15" s="40">
        <f t="shared" si="1"/>
        <v>0</v>
      </c>
      <c r="AP15" s="40">
        <f t="shared" si="1"/>
        <v>0</v>
      </c>
      <c r="AQ15" s="1"/>
      <c r="AR15" s="1"/>
      <c r="AS15" s="1"/>
      <c r="AT15" s="1"/>
      <c r="AU15" s="1"/>
      <c r="AV15" s="1"/>
      <c r="AW15" s="1"/>
    </row>
    <row r="16" spans="1:49" s="50" customFormat="1" ht="15.75" thickBot="1">
      <c r="A16" s="73" t="s">
        <v>222</v>
      </c>
      <c r="B16" s="74" t="s">
        <v>223</v>
      </c>
      <c r="C16" s="67">
        <v>20788642</v>
      </c>
      <c r="D16" s="67">
        <v>0</v>
      </c>
      <c r="E16" s="67"/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/>
      <c r="N16" s="67"/>
      <c r="O16" s="67">
        <v>0</v>
      </c>
      <c r="P16" s="77">
        <f>SUM(D16:O16)</f>
        <v>0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>
        <v>0</v>
      </c>
      <c r="X16" s="45">
        <v>0</v>
      </c>
      <c r="Y16" s="67"/>
      <c r="Z16" s="67">
        <v>0</v>
      </c>
      <c r="AA16" s="67"/>
      <c r="AB16" s="67">
        <v>0</v>
      </c>
      <c r="AC16" s="77">
        <f>SUM(Q16:AB16)</f>
        <v>0</v>
      </c>
      <c r="AD16" s="67">
        <v>0</v>
      </c>
      <c r="AE16" s="67">
        <v>0</v>
      </c>
      <c r="AF16" s="67">
        <v>0</v>
      </c>
      <c r="AG16" s="67">
        <v>0</v>
      </c>
      <c r="AH16" s="67">
        <v>0</v>
      </c>
      <c r="AI16" s="67">
        <v>0</v>
      </c>
      <c r="AJ16" s="67"/>
      <c r="AK16" s="67">
        <v>0</v>
      </c>
      <c r="AL16" s="67">
        <v>0</v>
      </c>
      <c r="AM16" s="67">
        <v>0</v>
      </c>
      <c r="AN16" s="67"/>
      <c r="AO16" s="67">
        <v>0</v>
      </c>
      <c r="AP16" s="78">
        <f>SUM(AD16:AO16)</f>
        <v>0</v>
      </c>
      <c r="AQ16" s="1"/>
      <c r="AR16" s="1"/>
      <c r="AS16" s="1"/>
      <c r="AT16" s="1"/>
      <c r="AU16" s="1"/>
      <c r="AV16" s="1"/>
      <c r="AW16" s="1"/>
    </row>
    <row r="17" spans="1:49" s="50" customFormat="1" ht="15.75" hidden="1" thickBot="1">
      <c r="A17" s="73" t="s">
        <v>81</v>
      </c>
      <c r="B17" s="74" t="s">
        <v>82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77">
        <f>SUM(D17:O17)</f>
        <v>0</v>
      </c>
      <c r="Q17" s="45"/>
      <c r="R17" s="45"/>
      <c r="S17" s="45"/>
      <c r="T17" s="45"/>
      <c r="U17" s="45"/>
      <c r="V17" s="45"/>
      <c r="W17" s="45"/>
      <c r="X17" s="45">
        <v>0</v>
      </c>
      <c r="Y17" s="45"/>
      <c r="Z17" s="45"/>
      <c r="AA17" s="45"/>
      <c r="AB17" s="45"/>
      <c r="AC17" s="77">
        <f>SUM(Q17:AB17)</f>
        <v>0</v>
      </c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78">
        <f>SUM(AD17:AO17)</f>
        <v>0</v>
      </c>
      <c r="AQ17" s="1"/>
      <c r="AR17" s="1"/>
      <c r="AS17" s="1"/>
      <c r="AT17" s="1"/>
      <c r="AU17" s="1"/>
      <c r="AV17" s="1"/>
      <c r="AW17" s="1"/>
    </row>
    <row r="18" spans="1:49" s="50" customFormat="1" ht="31.5" customHeight="1" hidden="1" thickBot="1">
      <c r="A18" s="80" t="s">
        <v>224</v>
      </c>
      <c r="B18" s="84" t="s">
        <v>225</v>
      </c>
      <c r="C18" s="45"/>
      <c r="D18" s="81"/>
      <c r="E18" s="45"/>
      <c r="F18" s="45"/>
      <c r="G18" s="45"/>
      <c r="H18" s="48"/>
      <c r="I18" s="45"/>
      <c r="J18" s="45"/>
      <c r="K18" s="45"/>
      <c r="L18" s="45"/>
      <c r="M18" s="45"/>
      <c r="N18" s="45"/>
      <c r="O18" s="81"/>
      <c r="P18" s="81">
        <f>SUM(D18:O18)</f>
        <v>0</v>
      </c>
      <c r="Q18" s="81"/>
      <c r="R18" s="45"/>
      <c r="S18" s="45"/>
      <c r="T18" s="45"/>
      <c r="U18" s="48"/>
      <c r="V18" s="45"/>
      <c r="W18" s="45"/>
      <c r="X18" s="45"/>
      <c r="Y18" s="45"/>
      <c r="Z18" s="45"/>
      <c r="AA18" s="45"/>
      <c r="AB18" s="45"/>
      <c r="AC18" s="57">
        <f>SUM(Q18:AB18)</f>
        <v>0</v>
      </c>
      <c r="AD18" s="81"/>
      <c r="AE18" s="45"/>
      <c r="AF18" s="45"/>
      <c r="AG18" s="45"/>
      <c r="AH18" s="48"/>
      <c r="AI18" s="45"/>
      <c r="AJ18" s="45"/>
      <c r="AK18" s="45"/>
      <c r="AL18" s="45"/>
      <c r="AM18" s="45"/>
      <c r="AN18" s="45"/>
      <c r="AO18" s="45"/>
      <c r="AP18" s="85">
        <f>SUM(AD18:AO18)</f>
        <v>0</v>
      </c>
      <c r="AQ18" s="1"/>
      <c r="AR18" s="1"/>
      <c r="AS18" s="1"/>
      <c r="AT18" s="1"/>
      <c r="AU18" s="1"/>
      <c r="AV18" s="1"/>
      <c r="AW18" s="1"/>
    </row>
    <row r="19" spans="1:49" s="29" customFormat="1" ht="18.75" thickBot="1">
      <c r="A19" s="237" t="s">
        <v>90</v>
      </c>
      <c r="B19" s="238"/>
      <c r="C19" s="86">
        <f>C14</f>
        <v>20788642</v>
      </c>
      <c r="D19" s="86">
        <f aca="true" t="shared" si="2" ref="D19:AP19">D14</f>
        <v>0</v>
      </c>
      <c r="E19" s="86">
        <f t="shared" si="2"/>
        <v>0</v>
      </c>
      <c r="F19" s="86">
        <f t="shared" si="2"/>
        <v>0</v>
      </c>
      <c r="G19" s="86">
        <f t="shared" si="2"/>
        <v>0</v>
      </c>
      <c r="H19" s="86">
        <f t="shared" si="2"/>
        <v>0</v>
      </c>
      <c r="I19" s="86">
        <f t="shared" si="2"/>
        <v>0</v>
      </c>
      <c r="J19" s="86">
        <f t="shared" si="2"/>
        <v>0</v>
      </c>
      <c r="K19" s="86">
        <f t="shared" si="2"/>
        <v>0</v>
      </c>
      <c r="L19" s="86">
        <f t="shared" si="2"/>
        <v>0</v>
      </c>
      <c r="M19" s="86">
        <f t="shared" si="2"/>
        <v>0</v>
      </c>
      <c r="N19" s="86">
        <f t="shared" si="2"/>
        <v>0</v>
      </c>
      <c r="O19" s="86">
        <f t="shared" si="2"/>
        <v>0</v>
      </c>
      <c r="P19" s="86">
        <f t="shared" si="2"/>
        <v>0</v>
      </c>
      <c r="Q19" s="86">
        <f t="shared" si="2"/>
        <v>0</v>
      </c>
      <c r="R19" s="86">
        <f t="shared" si="2"/>
        <v>0</v>
      </c>
      <c r="S19" s="86">
        <f t="shared" si="2"/>
        <v>0</v>
      </c>
      <c r="T19" s="86">
        <f t="shared" si="2"/>
        <v>0</v>
      </c>
      <c r="U19" s="86">
        <f t="shared" si="2"/>
        <v>0</v>
      </c>
      <c r="V19" s="86">
        <f t="shared" si="2"/>
        <v>0</v>
      </c>
      <c r="W19" s="86">
        <f t="shared" si="2"/>
        <v>0</v>
      </c>
      <c r="X19" s="86">
        <f t="shared" si="2"/>
        <v>0</v>
      </c>
      <c r="Y19" s="86">
        <f t="shared" si="2"/>
        <v>0</v>
      </c>
      <c r="Z19" s="86">
        <f t="shared" si="2"/>
        <v>0</v>
      </c>
      <c r="AA19" s="86">
        <f t="shared" si="2"/>
        <v>0</v>
      </c>
      <c r="AB19" s="86">
        <f t="shared" si="2"/>
        <v>0</v>
      </c>
      <c r="AC19" s="86">
        <f t="shared" si="2"/>
        <v>0</v>
      </c>
      <c r="AD19" s="86">
        <f t="shared" si="2"/>
        <v>0</v>
      </c>
      <c r="AE19" s="86">
        <f t="shared" si="2"/>
        <v>0</v>
      </c>
      <c r="AF19" s="86">
        <f t="shared" si="2"/>
        <v>0</v>
      </c>
      <c r="AG19" s="86">
        <f t="shared" si="2"/>
        <v>0</v>
      </c>
      <c r="AH19" s="86">
        <f t="shared" si="2"/>
        <v>0</v>
      </c>
      <c r="AI19" s="86">
        <f t="shared" si="2"/>
        <v>0</v>
      </c>
      <c r="AJ19" s="86">
        <f t="shared" si="2"/>
        <v>0</v>
      </c>
      <c r="AK19" s="86">
        <f t="shared" si="2"/>
        <v>0</v>
      </c>
      <c r="AL19" s="86">
        <f t="shared" si="2"/>
        <v>0</v>
      </c>
      <c r="AM19" s="86">
        <f t="shared" si="2"/>
        <v>0</v>
      </c>
      <c r="AN19" s="86">
        <f t="shared" si="2"/>
        <v>0</v>
      </c>
      <c r="AO19" s="86">
        <f t="shared" si="2"/>
        <v>0</v>
      </c>
      <c r="AP19" s="86">
        <f t="shared" si="2"/>
        <v>0</v>
      </c>
      <c r="AQ19" s="1"/>
      <c r="AR19" s="1"/>
      <c r="AS19" s="1"/>
      <c r="AT19" s="1"/>
      <c r="AU19" s="1"/>
      <c r="AV19" s="1"/>
      <c r="AW19" s="1"/>
    </row>
    <row r="20" spans="1:49" ht="15">
      <c r="A20" s="88" t="s">
        <v>91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91"/>
      <c r="AS20" s="1"/>
      <c r="AT20" s="1"/>
      <c r="AU20" s="1"/>
      <c r="AV20" s="1"/>
      <c r="AW20" s="1"/>
    </row>
    <row r="21" spans="1:49" ht="15">
      <c r="A21" s="184"/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3"/>
      <c r="AS21" s="1"/>
      <c r="AT21" s="1"/>
      <c r="AU21" s="1"/>
      <c r="AV21" s="1"/>
      <c r="AW21" s="1"/>
    </row>
    <row r="22" spans="1:49" ht="15">
      <c r="A22" s="211"/>
      <c r="B22" s="221"/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  <c r="AH22" s="221"/>
      <c r="AI22" s="221"/>
      <c r="AJ22" s="221"/>
      <c r="AK22" s="221"/>
      <c r="AL22" s="221"/>
      <c r="AM22" s="221"/>
      <c r="AN22" s="221"/>
      <c r="AO22" s="221"/>
      <c r="AP22" s="222"/>
      <c r="AS22" s="1"/>
      <c r="AT22" s="1"/>
      <c r="AU22" s="1"/>
      <c r="AV22" s="1"/>
      <c r="AW22" s="1"/>
    </row>
    <row r="23" spans="1:49" ht="30.75" customHeight="1">
      <c r="A23" s="211"/>
      <c r="B23" s="221"/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O23" s="221"/>
      <c r="AP23" s="222"/>
      <c r="AS23" s="1"/>
      <c r="AT23" s="1"/>
      <c r="AU23" s="1"/>
      <c r="AV23" s="1"/>
      <c r="AW23" s="1"/>
    </row>
    <row r="24" spans="1:49" ht="15" hidden="1">
      <c r="A24" s="185">
        <f ca="1">TODAY()</f>
        <v>41262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3"/>
      <c r="AS24" s="1"/>
      <c r="AT24" s="1"/>
      <c r="AU24" s="1"/>
      <c r="AV24" s="1"/>
      <c r="AW24" s="1"/>
    </row>
    <row r="25" spans="1:49" ht="15" hidden="1">
      <c r="A25" s="185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3"/>
      <c r="AS25" s="1"/>
      <c r="AT25" s="1"/>
      <c r="AU25" s="1"/>
      <c r="AV25" s="1"/>
      <c r="AW25" s="1"/>
    </row>
    <row r="26" spans="1:49" ht="15" hidden="1">
      <c r="A26" s="185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3"/>
      <c r="AS26" s="1"/>
      <c r="AT26" s="1"/>
      <c r="AU26" s="1"/>
      <c r="AV26" s="1"/>
      <c r="AW26" s="1"/>
    </row>
    <row r="27" spans="1:49" ht="15">
      <c r="A27" s="99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3"/>
      <c r="AS27" s="1"/>
      <c r="AT27" s="1"/>
      <c r="AU27" s="1"/>
      <c r="AV27" s="1"/>
      <c r="AW27" s="1"/>
    </row>
    <row r="28" spans="1:49" ht="15.75" thickBot="1">
      <c r="A28" s="99"/>
      <c r="B28" s="100" t="s">
        <v>92</v>
      </c>
      <c r="C28" s="101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 t="s">
        <v>93</v>
      </c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1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3"/>
      <c r="AS28" s="1"/>
      <c r="AT28" s="1"/>
      <c r="AU28" s="1"/>
      <c r="AV28" s="1"/>
      <c r="AW28" s="1"/>
    </row>
    <row r="29" spans="1:42" ht="15.75">
      <c r="A29" s="99"/>
      <c r="B29" s="104"/>
      <c r="C29" s="243" t="s">
        <v>94</v>
      </c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102"/>
      <c r="R29" s="102"/>
      <c r="S29" s="102"/>
      <c r="T29" s="105"/>
      <c r="U29" s="102"/>
      <c r="V29" s="102"/>
      <c r="W29" s="102"/>
      <c r="X29" s="102"/>
      <c r="Y29" s="102"/>
      <c r="Z29" s="102"/>
      <c r="AA29" s="102"/>
      <c r="AB29" s="102"/>
      <c r="AC29" s="104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3"/>
    </row>
    <row r="30" spans="1:42" ht="15">
      <c r="A30" s="99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3"/>
    </row>
    <row r="31" spans="1:42" ht="15">
      <c r="A31" s="168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3"/>
    </row>
    <row r="32" spans="1:42" ht="15.75" thickBot="1">
      <c r="A32" s="107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9"/>
    </row>
    <row r="39" spans="6:18" ht="15"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</row>
    <row r="40" spans="6:18" ht="15"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8"/>
      <c r="R40" s="208"/>
    </row>
    <row r="41" spans="6:18" ht="15"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/>
      <c r="R41" s="208"/>
    </row>
    <row r="42" spans="6:18" ht="15"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</row>
    <row r="43" spans="6:18" ht="15"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</row>
    <row r="44" spans="6:18" ht="15"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08"/>
    </row>
    <row r="45" spans="6:18" ht="15">
      <c r="F45" s="208"/>
      <c r="G45" s="208"/>
      <c r="H45" s="208"/>
      <c r="I45" s="208"/>
      <c r="J45" s="208"/>
      <c r="K45" s="208"/>
      <c r="L45" s="208"/>
      <c r="M45" s="208"/>
      <c r="N45" s="208"/>
      <c r="O45" s="208"/>
      <c r="P45" s="208"/>
      <c r="Q45" s="208"/>
      <c r="R45" s="208"/>
    </row>
  </sheetData>
  <sheetProtection/>
  <mergeCells count="10">
    <mergeCell ref="A8:B8"/>
    <mergeCell ref="A19:B19"/>
    <mergeCell ref="A22:AP23"/>
    <mergeCell ref="C29:P29"/>
    <mergeCell ref="A1:AP1"/>
    <mergeCell ref="A2:AP2"/>
    <mergeCell ref="A3:AP3"/>
    <mergeCell ref="A4:AP4"/>
    <mergeCell ref="A5:AP5"/>
    <mergeCell ref="A7:B7"/>
  </mergeCells>
  <printOptions horizontalCentered="1" verticalCentered="1"/>
  <pageMargins left="1.04" right="0.1968503937007874" top="0.15748031496062992" bottom="0.1968503937007874" header="0" footer="0.1968503937007874"/>
  <pageSetup horizontalDpi="300" verticalDpi="300" orientation="landscape" paperSize="5" scale="75" r:id="rId1"/>
  <headerFooter alignWithMargins="0">
    <oddHeader>&amp;C&amp;F</oddHeader>
    <oddFooter>&amp;C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FTorresR</dc:creator>
  <cp:keywords/>
  <dc:description/>
  <cp:lastModifiedBy>FTorresR</cp:lastModifiedBy>
  <cp:lastPrinted>2012-12-19T17:11:12Z</cp:lastPrinted>
  <dcterms:created xsi:type="dcterms:W3CDTF">2012-12-18T21:13:57Z</dcterms:created>
  <dcterms:modified xsi:type="dcterms:W3CDTF">2012-12-19T17:15:43Z</dcterms:modified>
  <cp:category/>
  <cp:version/>
  <cp:contentType/>
  <cp:contentStatus/>
</cp:coreProperties>
</file>