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'!$A$1:$AP$50</definedName>
    <definedName name="_xlnm.Print_Area" localSheetId="4">'Gastos Fond APN'!$A$1:$AP$32</definedName>
    <definedName name="_xlnm.Print_Area" localSheetId="0">'Ingresos Fond. '!$A$1:$CJ$34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<sst xmlns="http://schemas.openxmlformats.org/spreadsheetml/2006/main" count="682" uniqueCount="181">
  <si>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</si>
  <si>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</si>
  <si>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</si>
  <si>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</si>
  <si>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</si>
  <si>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</si>
  <si>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</si>
  <si>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</si>
  <si>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</si>
  <si>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</si>
  <si>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</si>
  <si>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</si>
  <si>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</si>
  <si>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</si>
  <si>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</si>
  <si>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</si>
  <si>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</si>
  <si>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</si>
  <si>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</si>
  <si>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</si>
  <si>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</si>
  <si>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</si>
  <si>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</si>
  <si>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</si>
  <si>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</si>
  <si>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</si>
  <si>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</si>
  <si>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</si>
  <si>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</si>
  <si>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</si>
  <si>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</si>
  <si>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</si>
  <si>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</si>
  <si>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</si>
  <si>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</si>
  <si>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</si>
  <si>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</si>
  <si>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</si>
  <si>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</si>
  <si>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</si>
  <si>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</si>
  <si>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</si>
  <si>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</si>
  <si>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</si>
  <si>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</si>
  <si>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</si>
  <si>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</si>
  <si>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</si>
  <si>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</si>
  <si>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</si>
  <si>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</si>
  <si>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</si>
  <si>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</si>
  <si>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</si>
  <si>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</si>
  <si>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</si>
  <si>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</si>
  <si>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</si>
  <si>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</si>
  <si>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</si>
  <si>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</si>
  <si>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</si>
  <si>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</si>
  <si>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</si>
  <si>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</si>
  <si>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</si>
  <si>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</si>
  <si>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</si>
  <si>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</si>
  <si>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</si>
  <si>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</si>
  <si>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</si>
  <si>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</si>
  <si>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</si>
  <si>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</si>
  <si>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</si>
  <si>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</si>
  <si>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</si>
  <si>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</si>
  <si>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</si>
  <si>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</si>
  <si>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</si>
  <si>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</si>
  <si>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</si>
  <si>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</si>
  <si>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</si>
  <si>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</si>
  <si>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</si>
  <si>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</si>
  <si>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</si>
  <si>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</si>
  <si>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</si>
  <si>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</si>
  <si>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</si>
  <si>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</si>
  <si>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</si>
  <si>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</si>
  <si>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</si>
  <si>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</si>
  <si>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</si>
  <si>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</si>
  <si>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</si>
  <si>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</si>
  <si>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</si>
  <si>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</si>
  <si>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</si>
  <si>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</si>
  <si>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</si>
  <si>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</si>
  <si>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</si>
  <si>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</si>
  <si>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</si>
  <si>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</si>
  <si>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</si>
  <si>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</si>
  <si>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</si>
  <si>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</si>
  <si>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</si>
  <si>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</si>
  <si>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</si>
  <si>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</si>
  <si>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</si>
  <si>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</si>
  <si>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</si>
  <si>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</si>
  <si>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</si>
  <si>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</si>
  <si>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</si>
  <si>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</si>
  <si>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</si>
  <si>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</si>
  <si>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</si>
  <si>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</si>
  <si>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</si>
  <si>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</si>
  <si>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</si>
  <si>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</si>
  <si>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</si>
  <si>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</si>
  <si>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</si>
  <si>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</si>
  <si>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</si>
  <si>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</si>
  <si>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</si>
  <si>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</si>
  <si>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</si>
  <si>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</si>
  <si>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</si>
  <si>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VIATICOS Y GSTOS DE VIAJE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</si>
  <si>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</si>
  <si>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</si>
  <si>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</si>
  <si>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</si>
  <si>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</si>
  <si>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</si>
  <si>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</si>
  <si>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</si>
  <si>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</si>
  <si>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</si>
  <si>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</si>
  <si>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</si>
  <si>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</si>
  <si>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</si>
  <si>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</si>
  <si>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</si>
  <si>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</si>
  <si>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</si>
  <si>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</si>
  <si>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</si>
  <si>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</si>
  <si>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</si>
  <si>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</si>
  <si>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</si>
  <si>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</si>
  <si>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</si>
  <si>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Elaboró : R.CH.G</t>
  </si>
  <si>
    <t>Elaboró :R.CH.G</t>
  </si>
  <si>
    <t>A  NOVIEMBRE</t>
  </si>
  <si>
    <t>A NOVIEMBRE</t>
  </si>
  <si>
    <t xml:space="preserve"> A NOVIEMBRE</t>
  </si>
  <si>
    <t>Nota: se realizaron las siguientes modificaciones a la desagregacion del presupuesto de gastos de Funcionamiento : Contracredito: Impuestos y Multas $11,234,182. Sentencias y Cinciliaciones $ 62,618,260. Compra de Equipo  $ 400,000.
 Enseres y Equipo de Oficina$ 86,599. Mantenimiento $ 13,946,727,23. Impresos y Publicaciones $ 904,608       Credito: Materiales y suministros $ 3,234,182. Viaticos $ 8,000,000. Materiales y suministros $ 15,337,934,23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</si>
</sst>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9" fillId="0" borderId="30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9" fillId="34" borderId="21" xfId="0" applyNumberFormat="1" applyFont="1" applyFill="1" applyBorder="1" applyAlignment="1" applyProtection="1">
      <alignment horizontal="right"/>
      <protection/>
    </xf>
    <xf numFmtId="4" fontId="2" fillId="35" borderId="25" xfId="0" applyNumberFormat="1" applyFont="1" applyFill="1" applyBorder="1" applyAlignment="1">
      <alignment horizontal="right"/>
    </xf>
    <xf numFmtId="4" fontId="2" fillId="35" borderId="23" xfId="0" applyNumberFormat="1" applyFont="1" applyFill="1" applyBorder="1" applyAlignment="1">
      <alignment horizontal="right"/>
    </xf>
    <xf numFmtId="4" fontId="9" fillId="35" borderId="21" xfId="0" applyNumberFormat="1" applyFont="1" applyFill="1" applyBorder="1" applyAlignment="1" applyProtection="1">
      <alignment horizontal="right"/>
      <protection/>
    </xf>
    <xf numFmtId="4" fontId="2" fillId="35" borderId="23" xfId="0" applyNumberFormat="1" applyFont="1" applyFill="1" applyBorder="1" applyAlignment="1" applyProtection="1">
      <alignment horizontal="right"/>
      <protection locked="0"/>
    </xf>
    <xf numFmtId="4" fontId="2" fillId="35" borderId="21" xfId="0" applyNumberFormat="1" applyFont="1" applyFill="1" applyBorder="1" applyAlignment="1" applyProtection="1">
      <alignment horizontal="right"/>
      <protection locked="0"/>
    </xf>
    <xf numFmtId="4" fontId="2" fillId="35" borderId="18" xfId="0" applyNumberFormat="1" applyFont="1" applyFill="1" applyBorder="1" applyAlignment="1" applyProtection="1">
      <alignment horizontal="right"/>
      <protection locked="0"/>
    </xf>
    <xf numFmtId="4" fontId="9" fillId="35" borderId="18" xfId="0" applyNumberFormat="1" applyFont="1" applyFill="1" applyBorder="1" applyAlignment="1" applyProtection="1">
      <alignment horizontal="right"/>
      <protection/>
    </xf>
    <xf numFmtId="4" fontId="9" fillId="35" borderId="30" xfId="0" applyNumberFormat="1" applyFont="1" applyFill="1" applyBorder="1" applyAlignment="1" applyProtection="1">
      <alignment horizontal="right"/>
      <protection locked="0"/>
    </xf>
    <xf numFmtId="4" fontId="9" fillId="35" borderId="21" xfId="0" applyNumberFormat="1" applyFont="1" applyFill="1" applyBorder="1" applyAlignment="1" applyProtection="1">
      <alignment horizontal="right"/>
      <protection locked="0"/>
    </xf>
    <xf numFmtId="203" fontId="9" fillId="35" borderId="21" xfId="0" applyNumberFormat="1" applyFont="1" applyFill="1" applyBorder="1" applyAlignment="1" applyProtection="1">
      <alignment horizontal="right"/>
      <protection locked="0"/>
    </xf>
    <xf numFmtId="4" fontId="9" fillId="35" borderId="18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7"/>
  <sheetViews>
    <sheetView zoomScale="85" zoomScaleNormal="85" zoomScalePageLayoutView="0" workbookViewId="0" topLeftCell="A1">
      <selection activeCell="CJ13" sqref="CJ13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1" width="15.00390625" style="1" hidden="1" customWidth="1"/>
    <col min="12" max="14" width="16.57421875" style="1" hidden="1" customWidth="1"/>
    <col min="15" max="17" width="15.57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customWidth="1"/>
    <col min="27" max="27" width="20.57421875" style="1" hidden="1" customWidth="1"/>
    <col min="28" max="28" width="22.28125" style="1" customWidth="1"/>
    <col min="29" max="29" width="19.7109375" style="1" hidden="1" customWidth="1"/>
    <col min="30" max="30" width="17.57421875" style="1" hidden="1" customWidth="1"/>
    <col min="31" max="36" width="16.7109375" style="1" hidden="1" customWidth="1"/>
    <col min="37" max="37" width="15.421875" style="1" hidden="1" customWidth="1"/>
    <col min="38" max="41" width="18.421875" style="1" hidden="1" customWidth="1"/>
    <col min="42" max="44" width="17.28125" style="1" hidden="1" customWidth="1"/>
    <col min="45" max="47" width="17.8515625" style="1" hidden="1" customWidth="1"/>
    <col min="48" max="48" width="16.57421875" style="1" hidden="1" customWidth="1"/>
    <col min="49" max="49" width="18.140625" style="1" hidden="1" customWidth="1"/>
    <col min="50" max="50" width="19.421875" style="1" hidden="1" customWidth="1"/>
    <col min="51" max="51" width="21.140625" style="1" hidden="1" customWidth="1"/>
    <col min="52" max="52" width="19.140625" style="1" hidden="1" customWidth="1"/>
    <col min="53" max="55" width="16.57421875" style="1" hidden="1" customWidth="1"/>
    <col min="56" max="56" width="4.7109375" style="1" hidden="1" customWidth="1"/>
    <col min="57" max="57" width="17.28125" style="1" hidden="1" customWidth="1"/>
    <col min="58" max="58" width="14.28125" style="1" hidden="1" customWidth="1"/>
    <col min="59" max="59" width="14.8515625" style="1" hidden="1" customWidth="1"/>
    <col min="60" max="60" width="16.57421875" style="1" hidden="1" customWidth="1"/>
    <col min="61" max="61" width="6.28125" style="1" hidden="1" customWidth="1"/>
    <col min="62" max="62" width="17.8515625" style="1" hidden="1" customWidth="1"/>
    <col min="63" max="63" width="17.7109375" style="1" hidden="1" customWidth="1"/>
    <col min="64" max="64" width="16.421875" style="1" hidden="1" customWidth="1"/>
    <col min="65" max="65" width="11.8515625" style="1" hidden="1" customWidth="1"/>
    <col min="66" max="66" width="17.57421875" style="1" hidden="1" customWidth="1"/>
    <col min="67" max="67" width="16.57421875" style="1" hidden="1" customWidth="1"/>
    <col min="68" max="68" width="18.00390625" style="1" hidden="1" customWidth="1"/>
    <col min="69" max="69" width="11.8515625" style="1" hidden="1" customWidth="1"/>
    <col min="70" max="70" width="14.421875" style="1" customWidth="1"/>
    <col min="71" max="71" width="15.28125" style="1" hidden="1" customWidth="1"/>
    <col min="72" max="72" width="17.7109375" style="1" hidden="1" customWidth="1"/>
    <col min="73" max="73" width="19.28125" style="1" hidden="1" customWidth="1"/>
    <col min="74" max="74" width="19.421875" style="1" customWidth="1"/>
    <col min="75" max="75" width="13.7109375" style="1" hidden="1" customWidth="1"/>
    <col min="76" max="76" width="14.140625" style="1" hidden="1" customWidth="1"/>
    <col min="77" max="77" width="13.421875" style="1" hidden="1" customWidth="1"/>
    <col min="78" max="78" width="15.00390625" style="1" hidden="1" customWidth="1"/>
    <col min="79" max="79" width="15.8515625" style="1" hidden="1" customWidth="1"/>
    <col min="80" max="80" width="16.8515625" style="1" hidden="1" customWidth="1"/>
    <col min="81" max="81" width="25.8515625" style="1" hidden="1" customWidth="1"/>
    <col min="82" max="82" width="15.8515625" style="1" hidden="1" customWidth="1"/>
    <col min="83" max="83" width="17.140625" style="1" hidden="1" customWidth="1"/>
    <col min="84" max="84" width="19.421875" style="1" hidden="1" customWidth="1"/>
    <col min="85" max="85" width="16.421875" style="1" customWidth="1"/>
    <col min="86" max="86" width="17.00390625" style="1" hidden="1" customWidth="1"/>
    <col min="87" max="87" width="13.57421875" style="1" customWidth="1"/>
    <col min="88" max="88" width="15.00390625" style="1" customWidth="1"/>
    <col min="89" max="89" width="11.421875" style="1" customWidth="1"/>
    <col min="90" max="90" width="15.421875" style="1" bestFit="1" customWidth="1"/>
    <col min="91" max="91" width="12.421875" style="1" bestFit="1" customWidth="1"/>
    <col min="92" max="16384" width="11.421875" style="1" customWidth="1"/>
  </cols>
  <sheetData>
    <row r="1" spans="1:88" ht="18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7"/>
    </row>
    <row r="2" spans="1:90" ht="15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70"/>
      <c r="CL2" s="12"/>
    </row>
    <row r="3" spans="1:90" ht="18">
      <c r="A3" s="171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3"/>
      <c r="CL3" s="12"/>
    </row>
    <row r="4" spans="1:90" ht="20.25">
      <c r="A4" s="174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6"/>
      <c r="CL4" s="12"/>
    </row>
    <row r="5" spans="1:90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1"/>
      <c r="CL5" s="12"/>
    </row>
    <row r="6" spans="1:88" ht="12.75">
      <c r="A6" s="178" t="s">
        <v>4</v>
      </c>
      <c r="B6" s="179"/>
      <c r="C6" s="57"/>
      <c r="D6" s="57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2" t="s">
        <v>6</v>
      </c>
      <c r="AC6" s="52"/>
      <c r="AD6" s="52"/>
      <c r="AE6" s="52"/>
      <c r="AF6" s="52"/>
      <c r="AG6" s="52"/>
      <c r="AH6" s="52"/>
      <c r="AI6" s="52"/>
      <c r="AJ6" s="52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8" t="s">
        <v>129</v>
      </c>
      <c r="BW6" s="50"/>
      <c r="BX6" s="50"/>
      <c r="BY6" s="50"/>
      <c r="BZ6" s="50"/>
      <c r="CA6" s="87" t="s">
        <v>131</v>
      </c>
      <c r="CB6" s="137" t="s">
        <v>132</v>
      </c>
      <c r="CC6" s="50"/>
      <c r="CD6" s="50"/>
      <c r="CE6" s="50"/>
      <c r="CF6" s="50"/>
      <c r="CG6" s="50"/>
      <c r="CH6" s="50"/>
      <c r="CI6" s="87" t="s">
        <v>179</v>
      </c>
      <c r="CJ6" s="51"/>
    </row>
    <row r="7" spans="1:88" ht="12.75">
      <c r="A7" s="178" t="s">
        <v>5</v>
      </c>
      <c r="B7" s="179"/>
      <c r="C7" s="57"/>
      <c r="D7" s="57"/>
      <c r="E7" s="5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2" t="s">
        <v>7</v>
      </c>
      <c r="AC7" s="52"/>
      <c r="AD7" s="52"/>
      <c r="AE7" s="52"/>
      <c r="AF7" s="52"/>
      <c r="AG7" s="52"/>
      <c r="AH7" s="52"/>
      <c r="AI7" s="52"/>
      <c r="AJ7" s="52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8" t="s">
        <v>9</v>
      </c>
      <c r="BW7" s="50"/>
      <c r="BX7" s="50"/>
      <c r="BY7" s="50"/>
      <c r="BZ7" s="50"/>
      <c r="CA7" s="57">
        <v>2010</v>
      </c>
      <c r="CB7" s="58">
        <v>2010</v>
      </c>
      <c r="CC7" s="50"/>
      <c r="CD7" s="50"/>
      <c r="CE7" s="50"/>
      <c r="CF7" s="50"/>
      <c r="CG7" s="50"/>
      <c r="CH7" s="50"/>
      <c r="CI7" s="57">
        <v>2011</v>
      </c>
      <c r="CJ7" s="51"/>
    </row>
    <row r="8" spans="1:88" ht="13.5" thickBo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5"/>
    </row>
    <row r="9" spans="1:88" ht="12.75">
      <c r="A9" s="99" t="s">
        <v>78</v>
      </c>
      <c r="B9" s="91"/>
      <c r="C9" s="92" t="s">
        <v>66</v>
      </c>
      <c r="D9" s="92"/>
      <c r="E9" s="92" t="s">
        <v>162</v>
      </c>
      <c r="F9" s="91" t="s">
        <v>64</v>
      </c>
      <c r="G9" s="91"/>
      <c r="H9" s="92" t="s">
        <v>162</v>
      </c>
      <c r="I9" s="91" t="s">
        <v>64</v>
      </c>
      <c r="J9" s="91"/>
      <c r="K9" s="92" t="s">
        <v>162</v>
      </c>
      <c r="L9" s="91" t="s">
        <v>64</v>
      </c>
      <c r="M9" s="91"/>
      <c r="N9" s="92" t="s">
        <v>162</v>
      </c>
      <c r="O9" s="91" t="s">
        <v>64</v>
      </c>
      <c r="P9" s="91"/>
      <c r="Q9" s="92" t="s">
        <v>162</v>
      </c>
      <c r="R9" s="91" t="s">
        <v>64</v>
      </c>
      <c r="S9" s="91"/>
      <c r="T9" s="92" t="s">
        <v>162</v>
      </c>
      <c r="U9" s="91" t="s">
        <v>64</v>
      </c>
      <c r="V9" s="91" t="s">
        <v>64</v>
      </c>
      <c r="W9" s="91" t="s">
        <v>64</v>
      </c>
      <c r="X9" s="91" t="s">
        <v>64</v>
      </c>
      <c r="Y9" s="91" t="s">
        <v>64</v>
      </c>
      <c r="Z9" s="91" t="s">
        <v>64</v>
      </c>
      <c r="AA9" s="91" t="s">
        <v>64</v>
      </c>
      <c r="AB9" s="91" t="s">
        <v>64</v>
      </c>
      <c r="AC9" s="92" t="s">
        <v>68</v>
      </c>
      <c r="AD9" s="92" t="s">
        <v>68</v>
      </c>
      <c r="AE9" s="92" t="s">
        <v>68</v>
      </c>
      <c r="AF9" s="92" t="s">
        <v>68</v>
      </c>
      <c r="AG9" s="92" t="s">
        <v>68</v>
      </c>
      <c r="AH9" s="92" t="s">
        <v>68</v>
      </c>
      <c r="AI9" s="92"/>
      <c r="AJ9" s="92" t="s">
        <v>162</v>
      </c>
      <c r="AK9" s="91" t="s">
        <v>26</v>
      </c>
      <c r="AL9" s="92"/>
      <c r="AM9" s="92" t="s">
        <v>162</v>
      </c>
      <c r="AN9" s="92"/>
      <c r="AO9" s="92"/>
      <c r="AP9" s="91" t="s">
        <v>26</v>
      </c>
      <c r="AQ9" s="92" t="s">
        <v>68</v>
      </c>
      <c r="AR9" s="92" t="s">
        <v>68</v>
      </c>
      <c r="AS9" s="91" t="s">
        <v>68</v>
      </c>
      <c r="AT9" s="92"/>
      <c r="AU9" s="92"/>
      <c r="AV9" s="91" t="s">
        <v>26</v>
      </c>
      <c r="AW9" s="91" t="s">
        <v>68</v>
      </c>
      <c r="AX9" s="91" t="s">
        <v>26</v>
      </c>
      <c r="AY9" s="91" t="s">
        <v>26</v>
      </c>
      <c r="AZ9" s="91" t="s">
        <v>26</v>
      </c>
      <c r="BA9" s="91" t="s">
        <v>68</v>
      </c>
      <c r="BB9" s="92"/>
      <c r="BC9" s="92" t="s">
        <v>162</v>
      </c>
      <c r="BD9" s="91" t="s">
        <v>26</v>
      </c>
      <c r="BE9" s="91" t="s">
        <v>68</v>
      </c>
      <c r="BF9" s="92"/>
      <c r="BG9" s="92" t="s">
        <v>162</v>
      </c>
      <c r="BH9" s="91" t="s">
        <v>26</v>
      </c>
      <c r="BI9" s="91" t="s">
        <v>68</v>
      </c>
      <c r="BJ9" s="91" t="s">
        <v>26</v>
      </c>
      <c r="BK9" s="91" t="s">
        <v>68</v>
      </c>
      <c r="BL9" s="91" t="s">
        <v>26</v>
      </c>
      <c r="BM9" s="92" t="s">
        <v>68</v>
      </c>
      <c r="BN9" s="91" t="s">
        <v>26</v>
      </c>
      <c r="BO9" s="91" t="s">
        <v>68</v>
      </c>
      <c r="BP9" s="91" t="s">
        <v>26</v>
      </c>
      <c r="BQ9" s="91" t="s">
        <v>68</v>
      </c>
      <c r="BR9" s="91" t="s">
        <v>26</v>
      </c>
      <c r="BS9" s="91" t="s">
        <v>68</v>
      </c>
      <c r="BT9" s="91" t="s">
        <v>26</v>
      </c>
      <c r="BU9" s="91" t="s">
        <v>68</v>
      </c>
      <c r="BV9" s="91" t="s">
        <v>32</v>
      </c>
      <c r="BW9" s="91" t="s">
        <v>34</v>
      </c>
      <c r="BX9" s="91" t="s">
        <v>34</v>
      </c>
      <c r="BY9" s="91" t="s">
        <v>34</v>
      </c>
      <c r="BZ9" s="91" t="s">
        <v>34</v>
      </c>
      <c r="CA9" s="91" t="s">
        <v>34</v>
      </c>
      <c r="CB9" s="91" t="s">
        <v>34</v>
      </c>
      <c r="CC9" s="91" t="s">
        <v>34</v>
      </c>
      <c r="CD9" s="91" t="s">
        <v>34</v>
      </c>
      <c r="CE9" s="91" t="s">
        <v>34</v>
      </c>
      <c r="CF9" s="91" t="s">
        <v>34</v>
      </c>
      <c r="CG9" s="91" t="s">
        <v>34</v>
      </c>
      <c r="CH9" s="91" t="s">
        <v>34</v>
      </c>
      <c r="CI9" s="91" t="s">
        <v>34</v>
      </c>
      <c r="CJ9" s="91" t="s">
        <v>37</v>
      </c>
    </row>
    <row r="10" spans="1:88" ht="12.75">
      <c r="A10" s="100" t="s">
        <v>10</v>
      </c>
      <c r="B10" s="93" t="s">
        <v>11</v>
      </c>
      <c r="C10" s="94" t="s">
        <v>67</v>
      </c>
      <c r="D10" s="93" t="s">
        <v>161</v>
      </c>
      <c r="E10" s="93" t="s">
        <v>165</v>
      </c>
      <c r="F10" s="93" t="s">
        <v>65</v>
      </c>
      <c r="G10" s="94" t="s">
        <v>161</v>
      </c>
      <c r="H10" s="94" t="s">
        <v>165</v>
      </c>
      <c r="I10" s="93" t="s">
        <v>65</v>
      </c>
      <c r="J10" s="94" t="s">
        <v>161</v>
      </c>
      <c r="K10" s="94" t="s">
        <v>165</v>
      </c>
      <c r="L10" s="93" t="s">
        <v>65</v>
      </c>
      <c r="M10" s="94" t="s">
        <v>161</v>
      </c>
      <c r="N10" s="94" t="s">
        <v>165</v>
      </c>
      <c r="O10" s="93" t="s">
        <v>65</v>
      </c>
      <c r="P10" s="94" t="s">
        <v>161</v>
      </c>
      <c r="Q10" s="94" t="s">
        <v>165</v>
      </c>
      <c r="R10" s="93" t="s">
        <v>65</v>
      </c>
      <c r="S10" s="94" t="s">
        <v>161</v>
      </c>
      <c r="T10" s="94" t="s">
        <v>165</v>
      </c>
      <c r="U10" s="93" t="s">
        <v>65</v>
      </c>
      <c r="V10" s="93" t="s">
        <v>65</v>
      </c>
      <c r="W10" s="93" t="s">
        <v>65</v>
      </c>
      <c r="X10" s="93" t="s">
        <v>65</v>
      </c>
      <c r="Y10" s="93" t="s">
        <v>65</v>
      </c>
      <c r="Z10" s="93" t="s">
        <v>65</v>
      </c>
      <c r="AA10" s="93" t="s">
        <v>65</v>
      </c>
      <c r="AB10" s="93" t="s">
        <v>65</v>
      </c>
      <c r="AC10" s="94" t="s">
        <v>166</v>
      </c>
      <c r="AD10" s="94" t="s">
        <v>167</v>
      </c>
      <c r="AE10" s="94" t="s">
        <v>67</v>
      </c>
      <c r="AF10" s="94" t="s">
        <v>166</v>
      </c>
      <c r="AG10" s="94" t="s">
        <v>168</v>
      </c>
      <c r="AH10" s="94" t="s">
        <v>169</v>
      </c>
      <c r="AI10" s="93" t="s">
        <v>161</v>
      </c>
      <c r="AJ10" s="93" t="s">
        <v>165</v>
      </c>
      <c r="AK10" s="93" t="s">
        <v>27</v>
      </c>
      <c r="AL10" s="93" t="s">
        <v>161</v>
      </c>
      <c r="AM10" s="94" t="s">
        <v>163</v>
      </c>
      <c r="AN10" s="94" t="s">
        <v>171</v>
      </c>
      <c r="AO10" s="94" t="s">
        <v>165</v>
      </c>
      <c r="AP10" s="93" t="s">
        <v>27</v>
      </c>
      <c r="AQ10" s="94" t="s">
        <v>166</v>
      </c>
      <c r="AR10" s="94" t="s">
        <v>168</v>
      </c>
      <c r="AS10" s="93" t="s">
        <v>67</v>
      </c>
      <c r="AT10" s="94" t="s">
        <v>171</v>
      </c>
      <c r="AU10" s="94" t="s">
        <v>165</v>
      </c>
      <c r="AV10" s="93" t="s">
        <v>27</v>
      </c>
      <c r="AW10" s="93" t="s">
        <v>67</v>
      </c>
      <c r="AX10" s="93" t="s">
        <v>173</v>
      </c>
      <c r="AY10" s="93" t="s">
        <v>174</v>
      </c>
      <c r="AZ10" s="93" t="s">
        <v>27</v>
      </c>
      <c r="BA10" s="93" t="s">
        <v>67</v>
      </c>
      <c r="BB10" s="93" t="s">
        <v>161</v>
      </c>
      <c r="BC10" s="93" t="s">
        <v>165</v>
      </c>
      <c r="BD10" s="93" t="s">
        <v>27</v>
      </c>
      <c r="BE10" s="93" t="s">
        <v>67</v>
      </c>
      <c r="BF10" s="93" t="s">
        <v>161</v>
      </c>
      <c r="BG10" s="93" t="s">
        <v>165</v>
      </c>
      <c r="BH10" s="93" t="s">
        <v>27</v>
      </c>
      <c r="BI10" s="95" t="s">
        <v>67</v>
      </c>
      <c r="BJ10" s="95" t="s">
        <v>27</v>
      </c>
      <c r="BK10" s="93" t="s">
        <v>67</v>
      </c>
      <c r="BL10" s="93" t="s">
        <v>27</v>
      </c>
      <c r="BM10" s="94" t="s">
        <v>67</v>
      </c>
      <c r="BN10" s="93" t="s">
        <v>27</v>
      </c>
      <c r="BO10" s="93" t="s">
        <v>67</v>
      </c>
      <c r="BP10" s="93" t="s">
        <v>27</v>
      </c>
      <c r="BQ10" s="93" t="s">
        <v>67</v>
      </c>
      <c r="BR10" s="93" t="s">
        <v>27</v>
      </c>
      <c r="BS10" s="93" t="s">
        <v>67</v>
      </c>
      <c r="BT10" s="93" t="s">
        <v>27</v>
      </c>
      <c r="BU10" s="93" t="s">
        <v>67</v>
      </c>
      <c r="BV10" s="93" t="s">
        <v>27</v>
      </c>
      <c r="BW10" s="93" t="s">
        <v>35</v>
      </c>
      <c r="BX10" s="93" t="s">
        <v>35</v>
      </c>
      <c r="BY10" s="93" t="s">
        <v>35</v>
      </c>
      <c r="BZ10" s="93" t="s">
        <v>35</v>
      </c>
      <c r="CA10" s="93" t="s">
        <v>35</v>
      </c>
      <c r="CB10" s="93" t="s">
        <v>35</v>
      </c>
      <c r="CC10" s="93" t="s">
        <v>35</v>
      </c>
      <c r="CD10" s="93" t="s">
        <v>35</v>
      </c>
      <c r="CE10" s="93" t="s">
        <v>35</v>
      </c>
      <c r="CF10" s="93" t="s">
        <v>35</v>
      </c>
      <c r="CG10" s="93" t="s">
        <v>35</v>
      </c>
      <c r="CH10" s="93" t="s">
        <v>35</v>
      </c>
      <c r="CI10" s="93" t="s">
        <v>36</v>
      </c>
      <c r="CJ10" s="93" t="s">
        <v>38</v>
      </c>
    </row>
    <row r="11" spans="1:88" ht="13.5" thickBot="1">
      <c r="A11" s="101"/>
      <c r="B11" s="96" t="s">
        <v>12</v>
      </c>
      <c r="C11" s="96" t="s">
        <v>24</v>
      </c>
      <c r="D11" s="96" t="s">
        <v>13</v>
      </c>
      <c r="E11" s="96" t="s">
        <v>13</v>
      </c>
      <c r="F11" s="96" t="s">
        <v>13</v>
      </c>
      <c r="G11" s="96" t="s">
        <v>14</v>
      </c>
      <c r="H11" s="96" t="s">
        <v>164</v>
      </c>
      <c r="I11" s="96" t="s">
        <v>14</v>
      </c>
      <c r="J11" s="96" t="s">
        <v>15</v>
      </c>
      <c r="K11" s="96" t="s">
        <v>129</v>
      </c>
      <c r="L11" s="96" t="s">
        <v>15</v>
      </c>
      <c r="M11" s="96" t="s">
        <v>16</v>
      </c>
      <c r="N11" s="96" t="s">
        <v>16</v>
      </c>
      <c r="O11" s="96" t="s">
        <v>16</v>
      </c>
      <c r="P11" s="96" t="s">
        <v>28</v>
      </c>
      <c r="Q11" s="96" t="s">
        <v>28</v>
      </c>
      <c r="R11" s="96" t="s">
        <v>17</v>
      </c>
      <c r="S11" s="96" t="s">
        <v>29</v>
      </c>
      <c r="T11" s="96" t="s">
        <v>29</v>
      </c>
      <c r="U11" s="96" t="s">
        <v>18</v>
      </c>
      <c r="V11" s="96" t="s">
        <v>19</v>
      </c>
      <c r="W11" s="96" t="s">
        <v>20</v>
      </c>
      <c r="X11" s="96" t="s">
        <v>21</v>
      </c>
      <c r="Y11" s="96" t="s">
        <v>22</v>
      </c>
      <c r="Z11" s="96" t="s">
        <v>23</v>
      </c>
      <c r="AA11" s="96" t="s">
        <v>24</v>
      </c>
      <c r="AB11" s="96" t="s">
        <v>25</v>
      </c>
      <c r="AC11" s="96" t="s">
        <v>109</v>
      </c>
      <c r="AD11" s="96" t="s">
        <v>109</v>
      </c>
      <c r="AE11" s="96" t="s">
        <v>109</v>
      </c>
      <c r="AF11" s="96" t="s">
        <v>77</v>
      </c>
      <c r="AG11" s="96" t="s">
        <v>77</v>
      </c>
      <c r="AH11" s="96" t="s">
        <v>170</v>
      </c>
      <c r="AI11" s="96" t="s">
        <v>13</v>
      </c>
      <c r="AJ11" s="96" t="s">
        <v>13</v>
      </c>
      <c r="AK11" s="96" t="s">
        <v>13</v>
      </c>
      <c r="AL11" s="96" t="s">
        <v>14</v>
      </c>
      <c r="AM11" s="96" t="s">
        <v>164</v>
      </c>
      <c r="AN11" s="96" t="s">
        <v>14</v>
      </c>
      <c r="AO11" s="96" t="s">
        <v>14</v>
      </c>
      <c r="AP11" s="96" t="s">
        <v>14</v>
      </c>
      <c r="AQ11" s="96" t="s">
        <v>76</v>
      </c>
      <c r="AR11" s="96" t="s">
        <v>76</v>
      </c>
      <c r="AS11" s="96" t="s">
        <v>76</v>
      </c>
      <c r="AT11" s="96" t="s">
        <v>15</v>
      </c>
      <c r="AU11" s="96" t="s">
        <v>15</v>
      </c>
      <c r="AV11" s="96" t="s">
        <v>15</v>
      </c>
      <c r="AW11" s="96" t="s">
        <v>75</v>
      </c>
      <c r="AX11" s="96" t="s">
        <v>16</v>
      </c>
      <c r="AY11" s="96" t="s">
        <v>16</v>
      </c>
      <c r="AZ11" s="96" t="s">
        <v>16</v>
      </c>
      <c r="BA11" s="96" t="s">
        <v>74</v>
      </c>
      <c r="BB11" s="96" t="s">
        <v>28</v>
      </c>
      <c r="BC11" s="96" t="s">
        <v>28</v>
      </c>
      <c r="BD11" s="96" t="s">
        <v>28</v>
      </c>
      <c r="BE11" s="96" t="s">
        <v>73</v>
      </c>
      <c r="BF11" s="96" t="s">
        <v>29</v>
      </c>
      <c r="BG11" s="96" t="s">
        <v>29</v>
      </c>
      <c r="BH11" s="96" t="s">
        <v>29</v>
      </c>
      <c r="BI11" s="96" t="s">
        <v>19</v>
      </c>
      <c r="BJ11" s="96" t="s">
        <v>30</v>
      </c>
      <c r="BK11" s="96" t="s">
        <v>72</v>
      </c>
      <c r="BL11" s="96" t="s">
        <v>20</v>
      </c>
      <c r="BM11" s="96" t="s">
        <v>71</v>
      </c>
      <c r="BN11" s="96" t="s">
        <v>21</v>
      </c>
      <c r="BO11" s="96" t="s">
        <v>22</v>
      </c>
      <c r="BP11" s="96" t="s">
        <v>31</v>
      </c>
      <c r="BQ11" s="96" t="s">
        <v>70</v>
      </c>
      <c r="BR11" s="96" t="s">
        <v>23</v>
      </c>
      <c r="BS11" s="96" t="s">
        <v>69</v>
      </c>
      <c r="BT11" s="96" t="s">
        <v>24</v>
      </c>
      <c r="BU11" s="96" t="s">
        <v>33</v>
      </c>
      <c r="BV11" s="96" t="s">
        <v>33</v>
      </c>
      <c r="BW11" s="96" t="s">
        <v>29</v>
      </c>
      <c r="BX11" s="96" t="s">
        <v>14</v>
      </c>
      <c r="BY11" s="96" t="s">
        <v>15</v>
      </c>
      <c r="BZ11" s="96" t="s">
        <v>16</v>
      </c>
      <c r="CA11" s="96" t="s">
        <v>28</v>
      </c>
      <c r="CB11" s="96" t="s">
        <v>122</v>
      </c>
      <c r="CC11" s="96" t="s">
        <v>30</v>
      </c>
      <c r="CD11" s="96" t="s">
        <v>20</v>
      </c>
      <c r="CE11" s="96" t="s">
        <v>21</v>
      </c>
      <c r="CF11" s="96" t="s">
        <v>31</v>
      </c>
      <c r="CG11" s="96" t="s">
        <v>23</v>
      </c>
      <c r="CH11" s="96" t="s">
        <v>24</v>
      </c>
      <c r="CI11" s="96" t="s">
        <v>33</v>
      </c>
      <c r="CJ11" s="96" t="s">
        <v>39</v>
      </c>
    </row>
    <row r="12" spans="1:88" ht="13.5" thickBot="1">
      <c r="A12" s="97">
        <v>1</v>
      </c>
      <c r="B12" s="97">
        <v>2</v>
      </c>
      <c r="C12" s="97">
        <v>3</v>
      </c>
      <c r="D12" s="97"/>
      <c r="E12" s="97"/>
      <c r="F12" s="97">
        <v>3</v>
      </c>
      <c r="G12" s="97"/>
      <c r="H12" s="97"/>
      <c r="I12" s="98">
        <v>3</v>
      </c>
      <c r="J12" s="98"/>
      <c r="K12" s="98"/>
      <c r="L12" s="98">
        <v>3</v>
      </c>
      <c r="M12" s="98"/>
      <c r="N12" s="98"/>
      <c r="O12" s="98">
        <v>3</v>
      </c>
      <c r="P12" s="98"/>
      <c r="Q12" s="98"/>
      <c r="R12" s="98">
        <v>3</v>
      </c>
      <c r="S12" s="98"/>
      <c r="T12" s="98"/>
      <c r="U12" s="98">
        <v>3</v>
      </c>
      <c r="V12" s="98">
        <v>3</v>
      </c>
      <c r="W12" s="98">
        <v>3</v>
      </c>
      <c r="X12" s="98">
        <v>3</v>
      </c>
      <c r="Y12" s="98">
        <v>3</v>
      </c>
      <c r="Z12" s="98">
        <v>3</v>
      </c>
      <c r="AA12" s="98">
        <v>3</v>
      </c>
      <c r="AB12" s="97">
        <v>4</v>
      </c>
      <c r="AC12" s="97"/>
      <c r="AD12" s="97"/>
      <c r="AE12" s="97">
        <v>5</v>
      </c>
      <c r="AF12" s="97"/>
      <c r="AG12" s="97"/>
      <c r="AH12" s="97"/>
      <c r="AI12" s="97"/>
      <c r="AJ12" s="97"/>
      <c r="AK12" s="97">
        <v>5</v>
      </c>
      <c r="AL12" s="97"/>
      <c r="AM12" s="97"/>
      <c r="AN12" s="97"/>
      <c r="AO12" s="97"/>
      <c r="AP12" s="97">
        <v>5</v>
      </c>
      <c r="AQ12" s="97"/>
      <c r="AR12" s="97"/>
      <c r="AS12" s="97">
        <v>5</v>
      </c>
      <c r="AT12" s="97"/>
      <c r="AU12" s="97"/>
      <c r="AV12" s="97">
        <v>5</v>
      </c>
      <c r="AW12" s="97">
        <v>5</v>
      </c>
      <c r="AX12" s="97"/>
      <c r="AY12" s="97"/>
      <c r="AZ12" s="97">
        <v>5</v>
      </c>
      <c r="BA12" s="97">
        <v>5</v>
      </c>
      <c r="BB12" s="97"/>
      <c r="BC12" s="97"/>
      <c r="BD12" s="97">
        <v>5</v>
      </c>
      <c r="BE12" s="97">
        <v>5</v>
      </c>
      <c r="BF12" s="97"/>
      <c r="BG12" s="97"/>
      <c r="BH12" s="97">
        <v>5</v>
      </c>
      <c r="BI12" s="97">
        <v>5</v>
      </c>
      <c r="BJ12" s="97">
        <v>5</v>
      </c>
      <c r="BK12" s="97">
        <v>5</v>
      </c>
      <c r="BL12" s="97">
        <v>5</v>
      </c>
      <c r="BM12" s="97">
        <v>5</v>
      </c>
      <c r="BN12" s="97">
        <v>5</v>
      </c>
      <c r="BO12" s="97">
        <v>5</v>
      </c>
      <c r="BP12" s="97">
        <v>5</v>
      </c>
      <c r="BQ12" s="97">
        <v>5</v>
      </c>
      <c r="BR12" s="97">
        <v>5</v>
      </c>
      <c r="BS12" s="97">
        <v>5</v>
      </c>
      <c r="BT12" s="97">
        <v>5</v>
      </c>
      <c r="BU12" s="97"/>
      <c r="BV12" s="97">
        <v>6</v>
      </c>
      <c r="BW12" s="97">
        <v>7</v>
      </c>
      <c r="BX12" s="97">
        <v>7</v>
      </c>
      <c r="BY12" s="97">
        <v>7</v>
      </c>
      <c r="BZ12" s="97">
        <v>7</v>
      </c>
      <c r="CA12" s="97">
        <v>7</v>
      </c>
      <c r="CB12" s="97">
        <v>7</v>
      </c>
      <c r="CC12" s="97">
        <v>7</v>
      </c>
      <c r="CD12" s="97">
        <v>7</v>
      </c>
      <c r="CE12" s="97">
        <v>7</v>
      </c>
      <c r="CF12" s="97">
        <v>7</v>
      </c>
      <c r="CG12" s="97">
        <v>7</v>
      </c>
      <c r="CH12" s="97">
        <v>7</v>
      </c>
      <c r="CI12" s="97">
        <v>8</v>
      </c>
      <c r="CJ12" s="97">
        <v>9</v>
      </c>
    </row>
    <row r="13" spans="1:88" ht="24.75" customHeight="1">
      <c r="A13" s="62" t="s">
        <v>80</v>
      </c>
      <c r="B13" s="17">
        <v>10792865059</v>
      </c>
      <c r="C13" s="17">
        <f>297905962-137863</f>
        <v>297768099</v>
      </c>
      <c r="D13" s="17"/>
      <c r="E13" s="17">
        <v>12219955.02</v>
      </c>
      <c r="F13" s="17">
        <f>D13+E13</f>
        <v>12219955.02</v>
      </c>
      <c r="G13" s="17">
        <v>92400000</v>
      </c>
      <c r="H13" s="17">
        <v>19774351.79</v>
      </c>
      <c r="I13" s="17">
        <f>G13+H13</f>
        <v>112174351.78999999</v>
      </c>
      <c r="J13" s="17">
        <v>47600000</v>
      </c>
      <c r="K13" s="17">
        <v>15557990.51</v>
      </c>
      <c r="L13" s="17">
        <f>J13+K13</f>
        <v>63157990.51</v>
      </c>
      <c r="M13" s="17">
        <v>1097841379</v>
      </c>
      <c r="N13" s="17">
        <v>20406516.21</v>
      </c>
      <c r="O13" s="17">
        <f>M13+N13</f>
        <v>1118247895.21</v>
      </c>
      <c r="P13" s="17">
        <v>380000000</v>
      </c>
      <c r="Q13" s="17">
        <v>17584778.1</v>
      </c>
      <c r="R13" s="17">
        <f>P13+Q13</f>
        <v>397584778.1</v>
      </c>
      <c r="S13" s="17">
        <v>1126900000</v>
      </c>
      <c r="T13" s="17">
        <v>121201235.21</v>
      </c>
      <c r="U13" s="140">
        <f>+S13+T13</f>
        <v>1248101235.21</v>
      </c>
      <c r="V13" s="140">
        <v>762244625.74</v>
      </c>
      <c r="W13" s="140">
        <v>339811432.92</v>
      </c>
      <c r="X13" s="140">
        <v>3355820449.81</v>
      </c>
      <c r="Y13" s="140">
        <v>147628024.1</v>
      </c>
      <c r="Z13" s="140">
        <v>112993665.82</v>
      </c>
      <c r="AA13" s="140"/>
      <c r="AB13" s="16">
        <f>SUM(C13+F13+I13+L13+O13+R13+U13+V13+W13+X13+Y13+Z13)</f>
        <v>7967752503.23</v>
      </c>
      <c r="AC13" s="138"/>
      <c r="AD13" s="138">
        <v>11004022.5</v>
      </c>
      <c r="AE13" s="141">
        <f>AC13+AD13</f>
        <v>11004022.5</v>
      </c>
      <c r="AF13" s="141"/>
      <c r="AG13" s="141">
        <v>34076.5</v>
      </c>
      <c r="AH13" s="141">
        <f>AE13+AG13</f>
        <v>11038099</v>
      </c>
      <c r="AI13" s="141"/>
      <c r="AJ13" s="141">
        <v>12219955.02</v>
      </c>
      <c r="AK13" s="140">
        <f>AI13+AJ13</f>
        <v>12219955.02</v>
      </c>
      <c r="AL13" s="141">
        <v>18925884.79</v>
      </c>
      <c r="AM13" s="140"/>
      <c r="AN13" s="140">
        <v>92400000</v>
      </c>
      <c r="AO13" s="140">
        <v>18925884.79</v>
      </c>
      <c r="AP13" s="13">
        <f>AN13+AO13</f>
        <v>111325884.78999999</v>
      </c>
      <c r="AQ13" s="142">
        <v>286730000</v>
      </c>
      <c r="AR13" s="142"/>
      <c r="AS13" s="143">
        <v>286730000</v>
      </c>
      <c r="AT13" s="142"/>
      <c r="AU13" s="142">
        <v>12190940.51</v>
      </c>
      <c r="AV13" s="140">
        <f>AT13+AU13</f>
        <v>12190940.51</v>
      </c>
      <c r="AW13" s="140">
        <v>0</v>
      </c>
      <c r="AX13" s="140">
        <v>705600000</v>
      </c>
      <c r="AY13" s="140">
        <v>7761858.21</v>
      </c>
      <c r="AZ13" s="140">
        <f>AX13+AY13</f>
        <v>713361858.21</v>
      </c>
      <c r="BA13" s="140">
        <v>0</v>
      </c>
      <c r="BB13" s="140">
        <v>47600000</v>
      </c>
      <c r="BC13" s="140">
        <v>404422885.1</v>
      </c>
      <c r="BD13" s="140">
        <f>BB13+BC13</f>
        <v>452022885.1</v>
      </c>
      <c r="BE13" s="140">
        <v>0</v>
      </c>
      <c r="BF13" s="140">
        <v>176400000</v>
      </c>
      <c r="BG13" s="140">
        <v>127306471.21</v>
      </c>
      <c r="BH13" s="140">
        <f>BF13+BG13</f>
        <v>303706471.21</v>
      </c>
      <c r="BI13" s="140"/>
      <c r="BJ13" s="140">
        <v>1294148802.74</v>
      </c>
      <c r="BK13" s="140"/>
      <c r="BL13" s="140">
        <v>1153292184.92</v>
      </c>
      <c r="BM13" s="140"/>
      <c r="BN13" s="140">
        <v>2795762686.81</v>
      </c>
      <c r="BO13" s="140"/>
      <c r="BP13" s="140">
        <v>684645828.1</v>
      </c>
      <c r="BQ13" s="140"/>
      <c r="BR13" s="140">
        <v>28066457.82</v>
      </c>
      <c r="BS13" s="140"/>
      <c r="BT13" s="140"/>
      <c r="BU13" s="142">
        <f>AS13+AG13+AD13</f>
        <v>297768099</v>
      </c>
      <c r="BV13" s="14">
        <f>AP13+AK13+AH13+AV13+AS13+AZ13+BD13+BH13+BJ13+BL13:BL14+BN13+BP13+BR13</f>
        <v>7858512054.23</v>
      </c>
      <c r="BW13" s="17">
        <v>0</v>
      </c>
      <c r="BX13" s="17"/>
      <c r="BY13" s="17">
        <v>0</v>
      </c>
      <c r="BZ13" s="17"/>
      <c r="CA13" s="17"/>
      <c r="CB13" s="17">
        <v>0</v>
      </c>
      <c r="CC13" s="17">
        <v>0</v>
      </c>
      <c r="CD13" s="17"/>
      <c r="CE13" s="17">
        <v>0</v>
      </c>
      <c r="CF13" s="17">
        <v>0</v>
      </c>
      <c r="CG13" s="17">
        <v>0</v>
      </c>
      <c r="CH13" s="17">
        <v>0</v>
      </c>
      <c r="CI13" s="13">
        <f>SUM(BW13:CH13)</f>
        <v>0</v>
      </c>
      <c r="CJ13" s="15">
        <f>SUM(AB13-BV13-CI13)</f>
        <v>109240449</v>
      </c>
    </row>
    <row r="14" spans="1:88" ht="24.75" customHeight="1">
      <c r="A14" s="63" t="s">
        <v>81</v>
      </c>
      <c r="B14" s="18"/>
      <c r="C14" s="18">
        <v>6898672</v>
      </c>
      <c r="D14" s="18"/>
      <c r="E14" s="18"/>
      <c r="F14" s="18">
        <v>4545465</v>
      </c>
      <c r="G14" s="18"/>
      <c r="H14" s="18"/>
      <c r="I14" s="18">
        <v>10</v>
      </c>
      <c r="J14" s="18"/>
      <c r="K14" s="18"/>
      <c r="L14" s="18">
        <v>2272734</v>
      </c>
      <c r="M14" s="18"/>
      <c r="N14" s="18"/>
      <c r="O14" s="18">
        <v>5035938.16</v>
      </c>
      <c r="P14" s="18"/>
      <c r="Q14" s="18"/>
      <c r="R14" s="18">
        <v>2272762</v>
      </c>
      <c r="S14" s="18"/>
      <c r="T14" s="18"/>
      <c r="U14" s="143">
        <v>1428956</v>
      </c>
      <c r="V14" s="143">
        <v>2073431.62</v>
      </c>
      <c r="W14" s="143">
        <v>717322</v>
      </c>
      <c r="X14" s="143">
        <v>762247</v>
      </c>
      <c r="Y14" s="143">
        <v>290098</v>
      </c>
      <c r="Z14" s="143">
        <v>264344</v>
      </c>
      <c r="AA14" s="143"/>
      <c r="AB14" s="16">
        <f>SUM(C14+F14+I14+L14+O14+R14+U14+V14+W14+X14+Y14+Z14)</f>
        <v>26561979.78</v>
      </c>
      <c r="AC14" s="16"/>
      <c r="AD14" s="16">
        <v>6898672</v>
      </c>
      <c r="AE14" s="16">
        <v>6898672</v>
      </c>
      <c r="AF14" s="16"/>
      <c r="AG14" s="16"/>
      <c r="AH14" s="16"/>
      <c r="AI14" s="16"/>
      <c r="AJ14" s="16"/>
      <c r="AK14" s="143">
        <v>4545465</v>
      </c>
      <c r="AL14" s="143"/>
      <c r="AM14" s="143"/>
      <c r="AN14" s="143"/>
      <c r="AO14" s="143"/>
      <c r="AP14" s="142">
        <v>10</v>
      </c>
      <c r="AQ14" s="144"/>
      <c r="AR14" s="144"/>
      <c r="AS14" s="143"/>
      <c r="AT14" s="143"/>
      <c r="AU14" s="143"/>
      <c r="AV14" s="143">
        <v>2272734</v>
      </c>
      <c r="AW14" s="143">
        <v>0</v>
      </c>
      <c r="AX14" s="143"/>
      <c r="AY14" s="143"/>
      <c r="AZ14" s="143">
        <v>2763211.16</v>
      </c>
      <c r="BA14" s="143"/>
      <c r="BB14" s="143"/>
      <c r="BC14" s="143"/>
      <c r="BD14" s="143">
        <v>2272762</v>
      </c>
      <c r="BE14" s="143">
        <v>0</v>
      </c>
      <c r="BF14" s="143"/>
      <c r="BG14" s="143"/>
      <c r="BH14" s="143">
        <v>216835</v>
      </c>
      <c r="BI14" s="143"/>
      <c r="BJ14" s="143">
        <v>4773047.62</v>
      </c>
      <c r="BK14" s="143"/>
      <c r="BL14" s="143">
        <v>1502554</v>
      </c>
      <c r="BM14" s="143"/>
      <c r="BN14" s="143">
        <v>762247</v>
      </c>
      <c r="BO14" s="143"/>
      <c r="BP14" s="143">
        <v>290098</v>
      </c>
      <c r="BQ14" s="143"/>
      <c r="BR14" s="143">
        <v>264344</v>
      </c>
      <c r="BS14" s="143"/>
      <c r="BT14" s="143"/>
      <c r="BU14" s="144"/>
      <c r="BV14" s="77">
        <f>SUM(AE14:BT14)</f>
        <v>26561979.78</v>
      </c>
      <c r="BW14" s="18">
        <v>0</v>
      </c>
      <c r="BX14" s="18"/>
      <c r="BY14" s="18">
        <v>0</v>
      </c>
      <c r="BZ14" s="18"/>
      <c r="CA14" s="18"/>
      <c r="CB14" s="18">
        <v>0</v>
      </c>
      <c r="CC14" s="18">
        <v>0</v>
      </c>
      <c r="CD14" s="18"/>
      <c r="CE14" s="18">
        <v>0</v>
      </c>
      <c r="CF14" s="18">
        <v>0</v>
      </c>
      <c r="CG14" s="18">
        <v>0</v>
      </c>
      <c r="CH14" s="18">
        <v>0</v>
      </c>
      <c r="CI14" s="14">
        <f>SUM(BW14:CH14)</f>
        <v>0</v>
      </c>
      <c r="CJ14" s="15">
        <f>SUM(AB14-BV14-CI14)</f>
        <v>0</v>
      </c>
    </row>
    <row r="15" spans="1:90" ht="25.5" customHeight="1">
      <c r="A15" s="63" t="s">
        <v>112</v>
      </c>
      <c r="B15" s="18"/>
      <c r="C15" s="18">
        <v>0</v>
      </c>
      <c r="D15" s="18"/>
      <c r="E15" s="18"/>
      <c r="F15" s="18">
        <v>0</v>
      </c>
      <c r="G15" s="18"/>
      <c r="H15" s="18"/>
      <c r="I15" s="18"/>
      <c r="J15" s="18"/>
      <c r="K15" s="18"/>
      <c r="L15" s="18">
        <v>9833800</v>
      </c>
      <c r="M15" s="18"/>
      <c r="N15" s="18"/>
      <c r="O15" s="89"/>
      <c r="P15" s="89"/>
      <c r="Q15" s="89"/>
      <c r="R15" s="18"/>
      <c r="S15" s="18">
        <v>0</v>
      </c>
      <c r="T15" s="18"/>
      <c r="U15" s="143">
        <v>471322500</v>
      </c>
      <c r="V15" s="143">
        <v>0</v>
      </c>
      <c r="W15" s="143"/>
      <c r="X15" s="143"/>
      <c r="Y15" s="143">
        <v>155436500</v>
      </c>
      <c r="Z15" s="143">
        <v>0</v>
      </c>
      <c r="AA15" s="143"/>
      <c r="AB15" s="16">
        <f>SUM(C15+F15+I15+L15+O15+R15+U15+V15+W15+X15+Y15)</f>
        <v>636592800</v>
      </c>
      <c r="AC15" s="16"/>
      <c r="AD15" s="16"/>
      <c r="AE15" s="16">
        <v>0</v>
      </c>
      <c r="AF15" s="16"/>
      <c r="AG15" s="16"/>
      <c r="AH15" s="16"/>
      <c r="AI15" s="16"/>
      <c r="AJ15" s="16"/>
      <c r="AK15" s="143">
        <v>0</v>
      </c>
      <c r="AL15" s="143"/>
      <c r="AM15" s="143"/>
      <c r="AN15" s="143"/>
      <c r="AO15" s="143"/>
      <c r="AP15" s="143"/>
      <c r="AQ15" s="144"/>
      <c r="AR15" s="144"/>
      <c r="AS15" s="143"/>
      <c r="AT15" s="143"/>
      <c r="AU15" s="143"/>
      <c r="AV15" s="143">
        <v>9833800</v>
      </c>
      <c r="AW15" s="143">
        <v>0</v>
      </c>
      <c r="AX15" s="143"/>
      <c r="AY15" s="143"/>
      <c r="AZ15" s="143">
        <v>0</v>
      </c>
      <c r="BA15" s="143"/>
      <c r="BB15" s="143"/>
      <c r="BC15" s="143"/>
      <c r="BD15" s="143"/>
      <c r="BE15" s="143">
        <v>0</v>
      </c>
      <c r="BF15" s="143"/>
      <c r="BG15" s="143"/>
      <c r="BH15" s="143">
        <v>471322500</v>
      </c>
      <c r="BI15" s="143"/>
      <c r="BJ15" s="143">
        <v>0</v>
      </c>
      <c r="BK15" s="143"/>
      <c r="BL15" s="143"/>
      <c r="BM15" s="143"/>
      <c r="BN15" s="143">
        <v>0</v>
      </c>
      <c r="BO15" s="143"/>
      <c r="BP15" s="143">
        <v>155436500</v>
      </c>
      <c r="BQ15" s="143"/>
      <c r="BR15" s="143">
        <v>0</v>
      </c>
      <c r="BS15" s="143"/>
      <c r="BT15" s="143"/>
      <c r="BU15" s="144"/>
      <c r="BV15" s="77">
        <f>SUM(AE15:BT15)</f>
        <v>636592800</v>
      </c>
      <c r="BW15" s="18">
        <v>0</v>
      </c>
      <c r="BX15" s="18"/>
      <c r="BY15" s="18">
        <v>0</v>
      </c>
      <c r="BZ15" s="18"/>
      <c r="CA15" s="18"/>
      <c r="CB15" s="18">
        <v>0</v>
      </c>
      <c r="CC15" s="18">
        <v>0</v>
      </c>
      <c r="CD15" s="18"/>
      <c r="CE15" s="18">
        <v>0</v>
      </c>
      <c r="CF15" s="18">
        <v>0</v>
      </c>
      <c r="CG15" s="18">
        <v>0</v>
      </c>
      <c r="CH15" s="18">
        <v>0</v>
      </c>
      <c r="CI15" s="14">
        <f>SUM(BW15:CH15)</f>
        <v>0</v>
      </c>
      <c r="CJ15" s="15">
        <f>SUM(AB15-BV15-CI15)</f>
        <v>0</v>
      </c>
      <c r="CL15" s="12"/>
    </row>
    <row r="16" spans="1:88" ht="18" customHeight="1">
      <c r="A16" s="1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3"/>
      <c r="V16" s="143"/>
      <c r="W16" s="143"/>
      <c r="X16" s="143"/>
      <c r="Y16" s="143"/>
      <c r="Z16" s="143"/>
      <c r="AA16" s="143"/>
      <c r="AB16" s="16"/>
      <c r="AC16" s="16"/>
      <c r="AD16" s="16"/>
      <c r="AE16" s="16"/>
      <c r="AF16" s="16"/>
      <c r="AG16" s="16"/>
      <c r="AH16" s="16"/>
      <c r="AI16" s="16"/>
      <c r="AJ16" s="16"/>
      <c r="AK16" s="143"/>
      <c r="AL16" s="143"/>
      <c r="AM16" s="143"/>
      <c r="AN16" s="143"/>
      <c r="AO16" s="143"/>
      <c r="AP16" s="143"/>
      <c r="AQ16" s="144"/>
      <c r="AR16" s="144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4"/>
      <c r="BV16" s="77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4"/>
      <c r="CJ16" s="15"/>
    </row>
    <row r="17" spans="1:88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4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4"/>
      <c r="CJ17" s="15"/>
    </row>
    <row r="18" spans="1:91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4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4"/>
      <c r="CJ18" s="15"/>
      <c r="CL18" s="12"/>
      <c r="CM18" s="12"/>
    </row>
    <row r="19" spans="1:88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4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4"/>
      <c r="CJ19" s="15"/>
    </row>
    <row r="20" spans="1:88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4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4"/>
      <c r="CJ20" s="15"/>
    </row>
    <row r="21" spans="1:88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4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4"/>
      <c r="CJ21" s="15"/>
    </row>
    <row r="22" spans="1:88" ht="18" customHeight="1" thickBot="1">
      <c r="A22" s="84" t="s">
        <v>87</v>
      </c>
      <c r="B22" s="85">
        <f>SUM(B13:B21)</f>
        <v>10792865059</v>
      </c>
      <c r="C22" s="85">
        <f>SUM(C13:C21)</f>
        <v>304666771</v>
      </c>
      <c r="D22" s="85"/>
      <c r="E22" s="85"/>
      <c r="F22" s="85">
        <f>SUM(F13:F21)</f>
        <v>16765420.02</v>
      </c>
      <c r="G22" s="85"/>
      <c r="H22" s="85"/>
      <c r="I22" s="85">
        <f>SUM(I13:I21)</f>
        <v>112174361.78999999</v>
      </c>
      <c r="J22" s="85"/>
      <c r="K22" s="85"/>
      <c r="L22" s="85">
        <f>SUM(L13:L21)</f>
        <v>75264524.50999999</v>
      </c>
      <c r="M22" s="85"/>
      <c r="N22" s="85"/>
      <c r="O22" s="85">
        <f>SUM(O13:O21)</f>
        <v>1123283833.3700001</v>
      </c>
      <c r="P22" s="85"/>
      <c r="Q22" s="85"/>
      <c r="R22" s="85">
        <f>SUM(R13:R21)</f>
        <v>399857540.1</v>
      </c>
      <c r="S22" s="85"/>
      <c r="T22" s="85"/>
      <c r="U22" s="85">
        <f aca="true" t="shared" si="0" ref="U22:AB22">SUM(U13:U21)</f>
        <v>1720852691.21</v>
      </c>
      <c r="V22" s="85">
        <f t="shared" si="0"/>
        <v>764318057.36</v>
      </c>
      <c r="W22" s="85">
        <f t="shared" si="0"/>
        <v>340528754.92</v>
      </c>
      <c r="X22" s="85">
        <f t="shared" si="0"/>
        <v>3356582696.81</v>
      </c>
      <c r="Y22" s="85">
        <f t="shared" si="0"/>
        <v>303354622.1</v>
      </c>
      <c r="Z22" s="85">
        <f t="shared" si="0"/>
        <v>113258009.82</v>
      </c>
      <c r="AA22" s="85">
        <f t="shared" si="0"/>
        <v>0</v>
      </c>
      <c r="AB22" s="85">
        <f t="shared" si="0"/>
        <v>8630907283.009998</v>
      </c>
      <c r="AC22" s="85"/>
      <c r="AD22" s="85"/>
      <c r="AE22" s="85">
        <f>SUM(AE13:AE21)</f>
        <v>17902694.5</v>
      </c>
      <c r="AF22" s="85"/>
      <c r="AG22" s="85"/>
      <c r="AH22" s="85"/>
      <c r="AI22" s="85"/>
      <c r="AJ22" s="85"/>
      <c r="AK22" s="85">
        <f>SUM(AK13:AK21)</f>
        <v>16765420.02</v>
      </c>
      <c r="AL22" s="85"/>
      <c r="AM22" s="85"/>
      <c r="AN22" s="85"/>
      <c r="AO22" s="85"/>
      <c r="AP22" s="85">
        <f>SUM(AP13:AP21)</f>
        <v>111325894.78999999</v>
      </c>
      <c r="AQ22" s="85"/>
      <c r="AR22" s="85"/>
      <c r="AS22" s="85">
        <f>SUM(AS13:AS21)</f>
        <v>286730000</v>
      </c>
      <c r="AT22" s="85"/>
      <c r="AU22" s="85"/>
      <c r="AV22" s="85">
        <f>SUM(AV13:AV21)</f>
        <v>24297474.509999998</v>
      </c>
      <c r="AW22" s="85">
        <f>SUM(AW13:AW21)</f>
        <v>0</v>
      </c>
      <c r="AX22" s="85"/>
      <c r="AY22" s="85"/>
      <c r="AZ22" s="85">
        <f>SUM(AZ13:AZ21)</f>
        <v>716125069.37</v>
      </c>
      <c r="BA22" s="85">
        <f>SUM(BA13:BA21)</f>
        <v>0</v>
      </c>
      <c r="BB22" s="85"/>
      <c r="BC22" s="85"/>
      <c r="BD22" s="85">
        <f>SUM(BD13:BD21)</f>
        <v>454295647.1</v>
      </c>
      <c r="BE22" s="85">
        <f>SUM(BE13:BE21)</f>
        <v>0</v>
      </c>
      <c r="BF22" s="85"/>
      <c r="BG22" s="85"/>
      <c r="BH22" s="85">
        <f aca="true" t="shared" si="1" ref="BH22:BM22">SUM(BH13:BH21)</f>
        <v>775245806.21</v>
      </c>
      <c r="BI22" s="85">
        <f t="shared" si="1"/>
        <v>0</v>
      </c>
      <c r="BJ22" s="85">
        <f t="shared" si="1"/>
        <v>1298921850.36</v>
      </c>
      <c r="BK22" s="85">
        <f t="shared" si="1"/>
        <v>0</v>
      </c>
      <c r="BL22" s="85">
        <f t="shared" si="1"/>
        <v>1154794738.92</v>
      </c>
      <c r="BM22" s="85">
        <f t="shared" si="1"/>
        <v>0</v>
      </c>
      <c r="BN22" s="85">
        <f aca="true" t="shared" si="2" ref="BN22:CJ22">SUM(BN13:BN21)</f>
        <v>2796524933.81</v>
      </c>
      <c r="BO22" s="85">
        <f t="shared" si="2"/>
        <v>0</v>
      </c>
      <c r="BP22" s="85">
        <f t="shared" si="2"/>
        <v>840372426.1</v>
      </c>
      <c r="BQ22" s="85">
        <f t="shared" si="2"/>
        <v>0</v>
      </c>
      <c r="BR22" s="85">
        <f t="shared" si="2"/>
        <v>28330801.82</v>
      </c>
      <c r="BS22" s="85">
        <f t="shared" si="2"/>
        <v>0</v>
      </c>
      <c r="BT22" s="85">
        <f t="shared" si="2"/>
        <v>0</v>
      </c>
      <c r="BU22" s="85"/>
      <c r="BV22" s="109">
        <f t="shared" si="2"/>
        <v>8521666834.009999</v>
      </c>
      <c r="BW22" s="85">
        <f t="shared" si="2"/>
        <v>0</v>
      </c>
      <c r="BX22" s="85">
        <f t="shared" si="2"/>
        <v>0</v>
      </c>
      <c r="BY22" s="85">
        <f t="shared" si="2"/>
        <v>0</v>
      </c>
      <c r="BZ22" s="85">
        <f t="shared" si="2"/>
        <v>0</v>
      </c>
      <c r="CA22" s="85">
        <f t="shared" si="2"/>
        <v>0</v>
      </c>
      <c r="CB22" s="85">
        <f t="shared" si="2"/>
        <v>0</v>
      </c>
      <c r="CC22" s="85">
        <f t="shared" si="2"/>
        <v>0</v>
      </c>
      <c r="CD22" s="85">
        <f t="shared" si="2"/>
        <v>0</v>
      </c>
      <c r="CE22" s="85">
        <f t="shared" si="2"/>
        <v>0</v>
      </c>
      <c r="CF22" s="85">
        <f t="shared" si="2"/>
        <v>0</v>
      </c>
      <c r="CG22" s="85">
        <f t="shared" si="2"/>
        <v>0</v>
      </c>
      <c r="CH22" s="85">
        <f t="shared" si="2"/>
        <v>0</v>
      </c>
      <c r="CI22" s="85">
        <f t="shared" si="2"/>
        <v>0</v>
      </c>
      <c r="CJ22" s="86">
        <f t="shared" si="2"/>
        <v>109240449</v>
      </c>
    </row>
    <row r="23" spans="1:88" ht="12.75">
      <c r="A23" s="79" t="s">
        <v>176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1"/>
    </row>
    <row r="24" spans="1:88" ht="12.75">
      <c r="A24" s="9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6"/>
    </row>
    <row r="25" spans="1:88" ht="15.7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1"/>
    </row>
    <row r="26" spans="1:88" ht="19.5" customHeight="1" hidden="1">
      <c r="A26" s="162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1"/>
    </row>
    <row r="27" spans="1:88" ht="12.75" customHeight="1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1"/>
    </row>
    <row r="28" spans="1:88" ht="8.25" customHeight="1">
      <c r="A28" s="162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1"/>
    </row>
    <row r="29" spans="1:8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6"/>
    </row>
    <row r="30" spans="1:88" ht="13.5" thickBot="1">
      <c r="A30" s="35"/>
      <c r="B30" s="41"/>
      <c r="C30" s="41"/>
      <c r="D30" s="41"/>
      <c r="E30" s="41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8"/>
      <c r="Z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2"/>
      <c r="CJ30" s="6"/>
    </row>
    <row r="31" spans="1:88" ht="12.75">
      <c r="A31" s="35"/>
      <c r="B31" s="180" t="s">
        <v>116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5"/>
      <c r="CI31" s="2"/>
      <c r="CJ31" s="6"/>
    </row>
    <row r="32" spans="1:88" ht="12.75">
      <c r="A32" s="4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5"/>
      <c r="CI32" s="5"/>
      <c r="CJ32" s="6"/>
    </row>
    <row r="33" spans="1:88" ht="12.75">
      <c r="A33" s="7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7"/>
      <c r="AF33" s="37"/>
      <c r="AG33" s="37"/>
      <c r="AH33" s="37"/>
      <c r="AI33" s="37"/>
      <c r="AJ33" s="37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6"/>
    </row>
    <row r="34" spans="1:88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9"/>
    </row>
    <row r="36" ht="12.75">
      <c r="B36" s="2"/>
    </row>
    <row r="38" spans="19:28" ht="15">
      <c r="S38" s="130"/>
      <c r="T38" s="139"/>
      <c r="U38" s="139"/>
      <c r="V38" s="139"/>
      <c r="W38" s="139"/>
      <c r="X38" s="139"/>
      <c r="Y38" s="139"/>
      <c r="Z38" s="139"/>
      <c r="AA38" s="139"/>
      <c r="AB38" s="139"/>
    </row>
    <row r="39" spans="19:98" ht="15">
      <c r="S39" s="130"/>
      <c r="T39" s="130"/>
      <c r="U39" s="139"/>
      <c r="V39" s="139"/>
      <c r="W39" s="139"/>
      <c r="X39" s="139"/>
      <c r="Y39" s="139"/>
      <c r="Z39" s="139"/>
      <c r="AA39" s="139"/>
      <c r="AB39" s="130"/>
      <c r="BE39" s="159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4"/>
    </row>
    <row r="40" spans="19:98" ht="15">
      <c r="S40" s="130"/>
      <c r="T40" s="130"/>
      <c r="U40" s="139"/>
      <c r="V40" s="139"/>
      <c r="W40" s="139"/>
      <c r="X40" s="139"/>
      <c r="Y40" s="139"/>
      <c r="Z40" s="139"/>
      <c r="AA40" s="139"/>
      <c r="AB40" s="130"/>
      <c r="BE40" s="159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4"/>
    </row>
    <row r="41" spans="19:59" ht="15">
      <c r="S41" s="130"/>
      <c r="T41" s="130"/>
      <c r="U41" s="139"/>
      <c r="V41" s="139"/>
      <c r="W41" s="139"/>
      <c r="X41" s="139"/>
      <c r="Y41" s="139"/>
      <c r="Z41" s="139"/>
      <c r="AA41" s="139"/>
      <c r="AB41" s="130"/>
      <c r="BE41" s="111"/>
      <c r="BF41" s="40"/>
      <c r="BG41" s="131"/>
    </row>
    <row r="42" spans="19:59" ht="15">
      <c r="S42" s="130"/>
      <c r="T42" s="130"/>
      <c r="U42" s="139"/>
      <c r="V42" s="139"/>
      <c r="W42" s="139"/>
      <c r="X42" s="139"/>
      <c r="Y42" s="139"/>
      <c r="Z42" s="139"/>
      <c r="AA42" s="139"/>
      <c r="AB42" s="130"/>
      <c r="BE42" s="111"/>
      <c r="BF42" s="40"/>
      <c r="BG42" s="131"/>
    </row>
    <row r="43" spans="19:59" ht="15">
      <c r="S43" s="130"/>
      <c r="T43" s="130"/>
      <c r="U43" s="139"/>
      <c r="V43" s="139"/>
      <c r="W43" s="139"/>
      <c r="X43" s="139"/>
      <c r="Y43" s="139"/>
      <c r="Z43" s="139"/>
      <c r="AA43" s="139"/>
      <c r="AB43" s="130"/>
      <c r="BE43" s="111"/>
      <c r="BF43" s="40"/>
      <c r="BG43" s="131"/>
    </row>
    <row r="44" spans="19:59" ht="15">
      <c r="S44" s="130"/>
      <c r="T44" s="130"/>
      <c r="U44" s="139"/>
      <c r="V44" s="139"/>
      <c r="W44" s="139"/>
      <c r="X44" s="139"/>
      <c r="Y44" s="139"/>
      <c r="Z44" s="139"/>
      <c r="AA44" s="139"/>
      <c r="AB44" s="130"/>
      <c r="BE44" s="111"/>
      <c r="BF44" s="111"/>
      <c r="BG44" s="131"/>
    </row>
    <row r="45" spans="19:74" ht="15">
      <c r="S45" s="139"/>
      <c r="T45" s="139"/>
      <c r="U45" s="139"/>
      <c r="V45" s="139"/>
      <c r="W45" s="139"/>
      <c r="X45" s="139"/>
      <c r="Y45" s="139"/>
      <c r="Z45" s="139"/>
      <c r="AA45" s="139"/>
      <c r="AB45" s="130"/>
      <c r="BP45" s="130"/>
      <c r="BQ45" s="130"/>
      <c r="BR45" s="130"/>
      <c r="BS45" s="130"/>
      <c r="BT45" s="130"/>
      <c r="BU45" s="130"/>
      <c r="BV45" s="130"/>
    </row>
    <row r="46" spans="19:28" ht="12.75">
      <c r="S46" s="139"/>
      <c r="T46" s="139"/>
      <c r="U46" s="139"/>
      <c r="V46" s="139"/>
      <c r="W46" s="139"/>
      <c r="X46" s="139"/>
      <c r="Y46" s="139"/>
      <c r="Z46" s="139"/>
      <c r="AA46" s="139"/>
      <c r="AB46" s="139"/>
    </row>
    <row r="47" spans="19:28" ht="12.75">
      <c r="S47" s="139"/>
      <c r="T47" s="139"/>
      <c r="U47" s="139"/>
      <c r="V47" s="139"/>
      <c r="W47" s="139"/>
      <c r="X47" s="139"/>
      <c r="Y47" s="139"/>
      <c r="Z47" s="139"/>
      <c r="AA47" s="139"/>
      <c r="AB47" s="139"/>
    </row>
  </sheetData>
  <sheetProtection/>
  <mergeCells count="11">
    <mergeCell ref="B31:Z31"/>
    <mergeCell ref="A25:CJ26"/>
    <mergeCell ref="BE39:CT40"/>
    <mergeCell ref="A1:CJ1"/>
    <mergeCell ref="A2:CJ2"/>
    <mergeCell ref="A3:CJ3"/>
    <mergeCell ref="A4:CJ4"/>
    <mergeCell ref="A27:CJ28"/>
    <mergeCell ref="B32:Z32"/>
    <mergeCell ref="A6:B6"/>
    <mergeCell ref="A7:B7"/>
  </mergeCells>
  <printOptions horizontalCentered="1" verticalCentered="1"/>
  <pageMargins left="0.984251968503937" right="0.15748031496062992" top="0.31496062992125984" bottom="0.5905511811023623" header="0" footer="0.1968503937007874"/>
  <pageSetup horizontalDpi="300" verticalDpi="300" orientation="landscape" paperSize="5" scale="8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C77"/>
  <sheetViews>
    <sheetView zoomScale="75" zoomScaleNormal="75" zoomScalePageLayoutView="0" workbookViewId="0" topLeftCell="P8">
      <selection activeCell="AQ8" sqref="AQ1:BI16384"/>
    </sheetView>
  </sheetViews>
  <sheetFormatPr defaultColWidth="11.421875" defaultRowHeight="12.75"/>
  <cols>
    <col min="1" max="1" width="15.8515625" style="1" customWidth="1"/>
    <col min="2" max="2" width="42.28125" style="1" customWidth="1"/>
    <col min="3" max="3" width="20.8515625" style="1" customWidth="1"/>
    <col min="4" max="5" width="19.71093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hidden="1" customWidth="1"/>
    <col min="14" max="14" width="17.8515625" style="1" bestFit="1" customWidth="1"/>
    <col min="15" max="15" width="21.8515625" style="1" hidden="1" customWidth="1"/>
    <col min="16" max="16" width="19.710937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3.00390625" style="1" hidden="1" customWidth="1"/>
    <col min="27" max="27" width="18.57421875" style="1" bestFit="1" customWidth="1"/>
    <col min="28" max="28" width="22.8515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7" width="18.57421875" style="1" hidden="1" customWidth="1"/>
    <col min="38" max="38" width="18.421875" style="1" hidden="1" customWidth="1"/>
    <col min="39" max="39" width="20.421875" style="1" hidden="1" customWidth="1"/>
    <col min="40" max="40" width="20.00390625" style="1" customWidth="1"/>
    <col min="41" max="41" width="21.8515625" style="1" hidden="1" customWidth="1"/>
    <col min="42" max="42" width="20.7109375" style="1" bestFit="1" customWidth="1"/>
    <col min="43" max="16384" width="11.421875" style="1" customWidth="1"/>
  </cols>
  <sheetData>
    <row r="1" spans="1:42" ht="18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7"/>
    </row>
    <row r="2" spans="1:42" ht="15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70"/>
    </row>
    <row r="3" spans="1:42" ht="18">
      <c r="A3" s="171" t="s">
        <v>51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3"/>
    </row>
    <row r="4" spans="1:42" ht="15.75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70"/>
    </row>
    <row r="5" spans="1:42" ht="20.25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</row>
    <row r="6" spans="1:42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</row>
    <row r="7" spans="1:42" ht="15.75">
      <c r="A7" s="182" t="s">
        <v>4</v>
      </c>
      <c r="B7" s="183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177</v>
      </c>
    </row>
    <row r="8" spans="1:42" ht="20.25">
      <c r="A8" s="182" t="s">
        <v>5</v>
      </c>
      <c r="B8" s="183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2011</v>
      </c>
    </row>
    <row r="9" spans="1:42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2.7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14.25" customHeight="1">
      <c r="A11" s="104" t="s">
        <v>40</v>
      </c>
      <c r="B11" s="104" t="s">
        <v>42</v>
      </c>
      <c r="C11" s="104" t="s">
        <v>43</v>
      </c>
      <c r="D11" s="104" t="s">
        <v>44</v>
      </c>
      <c r="E11" s="104" t="s">
        <v>44</v>
      </c>
      <c r="F11" s="104" t="s">
        <v>44</v>
      </c>
      <c r="G11" s="104" t="s">
        <v>44</v>
      </c>
      <c r="H11" s="104" t="s">
        <v>44</v>
      </c>
      <c r="I11" s="104" t="s">
        <v>44</v>
      </c>
      <c r="J11" s="104" t="s">
        <v>44</v>
      </c>
      <c r="K11" s="104" t="s">
        <v>44</v>
      </c>
      <c r="L11" s="104" t="s">
        <v>44</v>
      </c>
      <c r="M11" s="104" t="s">
        <v>44</v>
      </c>
      <c r="N11" s="104" t="s">
        <v>44</v>
      </c>
      <c r="O11" s="104" t="s">
        <v>44</v>
      </c>
      <c r="P11" s="104" t="s">
        <v>44</v>
      </c>
      <c r="Q11" s="104" t="s">
        <v>45</v>
      </c>
      <c r="R11" s="104" t="s">
        <v>45</v>
      </c>
      <c r="S11" s="104" t="s">
        <v>45</v>
      </c>
      <c r="T11" s="104" t="s">
        <v>45</v>
      </c>
      <c r="U11" s="104" t="s">
        <v>45</v>
      </c>
      <c r="V11" s="104" t="s">
        <v>45</v>
      </c>
      <c r="W11" s="104" t="s">
        <v>45</v>
      </c>
      <c r="X11" s="104" t="s">
        <v>45</v>
      </c>
      <c r="Y11" s="104" t="s">
        <v>45</v>
      </c>
      <c r="Z11" s="104" t="s">
        <v>45</v>
      </c>
      <c r="AA11" s="104" t="s">
        <v>45</v>
      </c>
      <c r="AB11" s="104" t="s">
        <v>45</v>
      </c>
      <c r="AC11" s="104" t="s">
        <v>45</v>
      </c>
      <c r="AD11" s="104" t="s">
        <v>46</v>
      </c>
      <c r="AE11" s="104" t="s">
        <v>46</v>
      </c>
      <c r="AF11" s="104" t="s">
        <v>46</v>
      </c>
      <c r="AG11" s="104" t="s">
        <v>46</v>
      </c>
      <c r="AH11" s="104" t="s">
        <v>46</v>
      </c>
      <c r="AI11" s="104" t="s">
        <v>46</v>
      </c>
      <c r="AJ11" s="104" t="s">
        <v>46</v>
      </c>
      <c r="AK11" s="104" t="s">
        <v>46</v>
      </c>
      <c r="AL11" s="104" t="s">
        <v>46</v>
      </c>
      <c r="AM11" s="104" t="s">
        <v>46</v>
      </c>
      <c r="AN11" s="104" t="s">
        <v>46</v>
      </c>
      <c r="AO11" s="104" t="s">
        <v>46</v>
      </c>
      <c r="AP11" s="104" t="s">
        <v>46</v>
      </c>
    </row>
    <row r="12" spans="1:42" ht="13.5" thickBot="1">
      <c r="A12" s="105" t="s">
        <v>41</v>
      </c>
      <c r="B12" s="105"/>
      <c r="C12" s="105" t="s">
        <v>12</v>
      </c>
      <c r="D12" s="105" t="s">
        <v>13</v>
      </c>
      <c r="E12" s="105" t="s">
        <v>14</v>
      </c>
      <c r="F12" s="105" t="s">
        <v>15</v>
      </c>
      <c r="G12" s="105" t="s">
        <v>82</v>
      </c>
      <c r="H12" s="105" t="s">
        <v>17</v>
      </c>
      <c r="I12" s="105" t="s">
        <v>18</v>
      </c>
      <c r="J12" s="105" t="s">
        <v>19</v>
      </c>
      <c r="K12" s="105" t="s">
        <v>20</v>
      </c>
      <c r="L12" s="105" t="s">
        <v>21</v>
      </c>
      <c r="M12" s="105" t="s">
        <v>22</v>
      </c>
      <c r="N12" s="105" t="s">
        <v>23</v>
      </c>
      <c r="O12" s="105" t="s">
        <v>24</v>
      </c>
      <c r="P12" s="105" t="s">
        <v>25</v>
      </c>
      <c r="Q12" s="105" t="s">
        <v>13</v>
      </c>
      <c r="R12" s="105" t="s">
        <v>14</v>
      </c>
      <c r="S12" s="105" t="s">
        <v>15</v>
      </c>
      <c r="T12" s="105" t="s">
        <v>16</v>
      </c>
      <c r="U12" s="105" t="s">
        <v>28</v>
      </c>
      <c r="V12" s="105" t="s">
        <v>29</v>
      </c>
      <c r="W12" s="105" t="s">
        <v>30</v>
      </c>
      <c r="X12" s="105" t="s">
        <v>20</v>
      </c>
      <c r="Y12" s="105" t="s">
        <v>21</v>
      </c>
      <c r="Z12" s="105" t="s">
        <v>31</v>
      </c>
      <c r="AA12" s="105" t="s">
        <v>23</v>
      </c>
      <c r="AB12" s="105" t="s">
        <v>24</v>
      </c>
      <c r="AC12" s="105" t="s">
        <v>47</v>
      </c>
      <c r="AD12" s="105" t="s">
        <v>13</v>
      </c>
      <c r="AE12" s="105" t="s">
        <v>14</v>
      </c>
      <c r="AF12" s="105" t="s">
        <v>15</v>
      </c>
      <c r="AG12" s="105" t="s">
        <v>16</v>
      </c>
      <c r="AH12" s="105" t="s">
        <v>28</v>
      </c>
      <c r="AI12" s="105" t="s">
        <v>29</v>
      </c>
      <c r="AJ12" s="105" t="s">
        <v>30</v>
      </c>
      <c r="AK12" s="105" t="s">
        <v>20</v>
      </c>
      <c r="AL12" s="105" t="s">
        <v>21</v>
      </c>
      <c r="AM12" s="105" t="s">
        <v>31</v>
      </c>
      <c r="AN12" s="105" t="s">
        <v>23</v>
      </c>
      <c r="AO12" s="105" t="s">
        <v>24</v>
      </c>
      <c r="AP12" s="105" t="s">
        <v>25</v>
      </c>
    </row>
    <row r="13" spans="1:42" ht="13.5" thickBot="1">
      <c r="A13" s="106">
        <v>1</v>
      </c>
      <c r="B13" s="107">
        <v>2</v>
      </c>
      <c r="C13" s="107"/>
      <c r="D13" s="107"/>
      <c r="E13" s="107"/>
      <c r="F13" s="107">
        <v>3</v>
      </c>
      <c r="G13" s="107">
        <v>3</v>
      </c>
      <c r="H13" s="107">
        <v>3</v>
      </c>
      <c r="I13" s="107">
        <v>3</v>
      </c>
      <c r="J13" s="107">
        <v>3</v>
      </c>
      <c r="K13" s="107">
        <v>3</v>
      </c>
      <c r="L13" s="107">
        <v>3</v>
      </c>
      <c r="M13" s="107">
        <v>3</v>
      </c>
      <c r="N13" s="107">
        <v>3</v>
      </c>
      <c r="O13" s="107">
        <v>3</v>
      </c>
      <c r="P13" s="107">
        <v>4</v>
      </c>
      <c r="Q13" s="107"/>
      <c r="R13" s="107"/>
      <c r="S13" s="107">
        <v>5</v>
      </c>
      <c r="T13" s="107">
        <v>5</v>
      </c>
      <c r="U13" s="107">
        <v>5</v>
      </c>
      <c r="V13" s="107">
        <v>5</v>
      </c>
      <c r="W13" s="107">
        <v>5</v>
      </c>
      <c r="X13" s="107">
        <v>5</v>
      </c>
      <c r="Y13" s="107">
        <v>5</v>
      </c>
      <c r="Z13" s="107">
        <v>5</v>
      </c>
      <c r="AA13" s="107">
        <v>5</v>
      </c>
      <c r="AB13" s="107">
        <v>5</v>
      </c>
      <c r="AC13" s="107">
        <v>6</v>
      </c>
      <c r="AD13" s="107"/>
      <c r="AE13" s="107"/>
      <c r="AF13" s="107">
        <v>7</v>
      </c>
      <c r="AG13" s="107">
        <v>7</v>
      </c>
      <c r="AH13" s="107">
        <v>7</v>
      </c>
      <c r="AI13" s="107">
        <v>7</v>
      </c>
      <c r="AJ13" s="107">
        <v>7</v>
      </c>
      <c r="AK13" s="107">
        <v>7</v>
      </c>
      <c r="AL13" s="107">
        <v>7</v>
      </c>
      <c r="AM13" s="107">
        <v>7</v>
      </c>
      <c r="AN13" s="107">
        <v>7</v>
      </c>
      <c r="AO13" s="107">
        <v>7</v>
      </c>
      <c r="AP13" s="108">
        <v>8</v>
      </c>
    </row>
    <row r="14" spans="1:42" s="29" customFormat="1" ht="16.5" thickBot="1">
      <c r="A14" s="31"/>
      <c r="B14" s="70" t="s">
        <v>60</v>
      </c>
      <c r="C14" s="32">
        <f>SUM(C15,C17,C32,)</f>
        <v>1044246799</v>
      </c>
      <c r="D14" s="32">
        <f aca="true" t="shared" si="0" ref="D14:AP14">SUM(D15,D17,D32)</f>
        <v>28780335</v>
      </c>
      <c r="E14" s="32">
        <f t="shared" si="0"/>
        <v>74818522.85</v>
      </c>
      <c r="F14" s="32">
        <f t="shared" si="0"/>
        <v>44270925.7</v>
      </c>
      <c r="G14" s="32">
        <f t="shared" si="0"/>
        <v>128322359.78</v>
      </c>
      <c r="H14" s="32">
        <f t="shared" si="0"/>
        <v>68114110.35</v>
      </c>
      <c r="I14" s="32">
        <f t="shared" si="0"/>
        <v>49407856.120000005</v>
      </c>
      <c r="J14" s="32">
        <f t="shared" si="0"/>
        <v>71264224.72</v>
      </c>
      <c r="K14" s="32">
        <f t="shared" si="0"/>
        <v>59216088.660000004</v>
      </c>
      <c r="L14" s="148">
        <f t="shared" si="0"/>
        <v>92650167.38</v>
      </c>
      <c r="M14" s="32">
        <f t="shared" si="0"/>
        <v>73476248.47</v>
      </c>
      <c r="N14" s="32">
        <f t="shared" si="0"/>
        <v>83441543.04</v>
      </c>
      <c r="O14" s="32">
        <f t="shared" si="0"/>
        <v>0</v>
      </c>
      <c r="P14" s="148">
        <f t="shared" si="0"/>
        <v>773762382.07</v>
      </c>
      <c r="Q14" s="32">
        <f t="shared" si="0"/>
        <v>11642319</v>
      </c>
      <c r="R14" s="32">
        <f t="shared" si="0"/>
        <v>38723062.92</v>
      </c>
      <c r="S14" s="32">
        <f t="shared" si="0"/>
        <v>49543023.63</v>
      </c>
      <c r="T14" s="32">
        <f t="shared" si="0"/>
        <v>112184522.78</v>
      </c>
      <c r="U14" s="32">
        <f t="shared" si="0"/>
        <v>60921204.57000001</v>
      </c>
      <c r="V14" s="32">
        <f t="shared" si="0"/>
        <v>59939631.2</v>
      </c>
      <c r="W14" s="32">
        <f t="shared" si="0"/>
        <v>86036441.82</v>
      </c>
      <c r="X14" s="32">
        <f t="shared" si="0"/>
        <v>67166100.66</v>
      </c>
      <c r="Y14" s="148">
        <f t="shared" si="0"/>
        <v>82925977.38000001</v>
      </c>
      <c r="Z14" s="32">
        <f t="shared" si="0"/>
        <v>88667035.47</v>
      </c>
      <c r="AA14" s="32">
        <f t="shared" si="0"/>
        <v>67943238.66000001</v>
      </c>
      <c r="AB14" s="32">
        <f t="shared" si="0"/>
        <v>0</v>
      </c>
      <c r="AC14" s="32">
        <f t="shared" si="0"/>
        <v>725692558.09</v>
      </c>
      <c r="AD14" s="32">
        <f t="shared" si="0"/>
        <v>2560728</v>
      </c>
      <c r="AE14" s="32">
        <f t="shared" si="0"/>
        <v>33005511.92</v>
      </c>
      <c r="AF14" s="32">
        <f t="shared" si="0"/>
        <v>64266636.94</v>
      </c>
      <c r="AG14" s="32">
        <f t="shared" si="0"/>
        <v>107088787.47</v>
      </c>
      <c r="AH14" s="32">
        <f t="shared" si="0"/>
        <v>61834768.57000001</v>
      </c>
      <c r="AI14" s="32">
        <f t="shared" si="0"/>
        <v>60194331.2</v>
      </c>
      <c r="AJ14" s="32">
        <f t="shared" si="0"/>
        <v>75649181.82</v>
      </c>
      <c r="AK14" s="32">
        <f t="shared" si="0"/>
        <v>73207141.46</v>
      </c>
      <c r="AL14" s="32">
        <f t="shared" si="0"/>
        <v>83854206.58000001</v>
      </c>
      <c r="AM14" s="32">
        <f t="shared" si="0"/>
        <v>88667035.47</v>
      </c>
      <c r="AN14" s="32">
        <f t="shared" si="0"/>
        <v>67570638.66000001</v>
      </c>
      <c r="AO14" s="32">
        <f t="shared" si="0"/>
        <v>0</v>
      </c>
      <c r="AP14" s="32">
        <f t="shared" si="0"/>
        <v>717898968.09</v>
      </c>
    </row>
    <row r="15" spans="1:42" s="29" customFormat="1" ht="16.5" thickBot="1">
      <c r="A15" s="73"/>
      <c r="B15" s="71" t="s">
        <v>62</v>
      </c>
      <c r="C15" s="33">
        <f aca="true" t="shared" si="1" ref="C15:AP15">SUM(C16)</f>
        <v>12729255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4860000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149">
        <f t="shared" si="1"/>
        <v>0</v>
      </c>
      <c r="M15" s="33">
        <f t="shared" si="1"/>
        <v>0</v>
      </c>
      <c r="N15" s="33">
        <f t="shared" si="1"/>
        <v>11884.08</v>
      </c>
      <c r="O15" s="33">
        <f t="shared" si="1"/>
        <v>0</v>
      </c>
      <c r="P15" s="149">
        <f t="shared" si="1"/>
        <v>4871884.08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3240000</v>
      </c>
      <c r="X15" s="33">
        <f t="shared" si="1"/>
        <v>0</v>
      </c>
      <c r="Y15" s="149">
        <f t="shared" si="1"/>
        <v>1620000</v>
      </c>
      <c r="Z15" s="33">
        <f t="shared" si="1"/>
        <v>0</v>
      </c>
      <c r="AA15" s="33">
        <f t="shared" si="1"/>
        <v>11884.08</v>
      </c>
      <c r="AB15" s="33">
        <f t="shared" si="1"/>
        <v>0</v>
      </c>
      <c r="AC15" s="33">
        <f t="shared" si="1"/>
        <v>4871884.08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3240000</v>
      </c>
      <c r="AK15" s="33">
        <f t="shared" si="1"/>
        <v>0</v>
      </c>
      <c r="AL15" s="33">
        <f t="shared" si="1"/>
        <v>1620000</v>
      </c>
      <c r="AM15" s="33">
        <f t="shared" si="1"/>
        <v>0</v>
      </c>
      <c r="AN15" s="33">
        <f t="shared" si="1"/>
        <v>11884.08</v>
      </c>
      <c r="AO15" s="33">
        <f t="shared" si="1"/>
        <v>0</v>
      </c>
      <c r="AP15" s="34">
        <f t="shared" si="1"/>
        <v>4871884.08</v>
      </c>
    </row>
    <row r="16" spans="1:42" s="12" customFormat="1" ht="15.75" thickBot="1">
      <c r="A16" s="82" t="s">
        <v>134</v>
      </c>
      <c r="B16" s="38" t="s">
        <v>49</v>
      </c>
      <c r="C16" s="47">
        <v>12729255</v>
      </c>
      <c r="D16" s="47">
        <v>0</v>
      </c>
      <c r="E16" s="47">
        <v>0</v>
      </c>
      <c r="F16" s="47">
        <v>0</v>
      </c>
      <c r="G16" s="47">
        <v>0</v>
      </c>
      <c r="H16" s="47">
        <v>4860000</v>
      </c>
      <c r="I16" s="47">
        <v>0</v>
      </c>
      <c r="J16" s="47">
        <v>0</v>
      </c>
      <c r="K16" s="47"/>
      <c r="L16" s="155">
        <v>0</v>
      </c>
      <c r="M16" s="47">
        <v>0</v>
      </c>
      <c r="N16" s="47">
        <v>11884.08</v>
      </c>
      <c r="O16" s="47"/>
      <c r="P16" s="150">
        <f>SUM(D16:O16)</f>
        <v>4871884.08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3240000</v>
      </c>
      <c r="X16" s="47"/>
      <c r="Y16" s="155">
        <v>1620000</v>
      </c>
      <c r="Z16" s="47">
        <v>0</v>
      </c>
      <c r="AA16" s="47">
        <v>11884.08</v>
      </c>
      <c r="AB16" s="47">
        <v>0</v>
      </c>
      <c r="AC16" s="48">
        <f>SUM(Q16:AB16)</f>
        <v>4871884.08</v>
      </c>
      <c r="AD16" s="47"/>
      <c r="AE16" s="47">
        <v>0</v>
      </c>
      <c r="AF16" s="47">
        <v>0</v>
      </c>
      <c r="AG16" s="47">
        <v>0</v>
      </c>
      <c r="AH16" s="47">
        <v>0</v>
      </c>
      <c r="AI16" s="47"/>
      <c r="AJ16" s="47">
        <v>3240000</v>
      </c>
      <c r="AK16" s="47">
        <v>0</v>
      </c>
      <c r="AL16" s="47">
        <v>1620000</v>
      </c>
      <c r="AM16" s="47">
        <v>0</v>
      </c>
      <c r="AN16" s="47">
        <v>11884.08</v>
      </c>
      <c r="AO16" s="47"/>
      <c r="AP16" s="74">
        <f>SUM(AD16:AO16)</f>
        <v>4871884.08</v>
      </c>
    </row>
    <row r="17" spans="1:42" s="12" customFormat="1" ht="16.5" thickBot="1">
      <c r="A17" s="73"/>
      <c r="B17" s="71" t="s">
        <v>63</v>
      </c>
      <c r="C17" s="42">
        <f>SUM(C18,C30)</f>
        <v>1008583004</v>
      </c>
      <c r="D17" s="42">
        <f>SUM(D18,D30)</f>
        <v>28780335</v>
      </c>
      <c r="E17" s="42">
        <f aca="true" t="shared" si="2" ref="E17:AB17">SUM(E18,E30)</f>
        <v>74818522.85</v>
      </c>
      <c r="F17" s="42">
        <f t="shared" si="2"/>
        <v>44270925.7</v>
      </c>
      <c r="G17" s="42">
        <f t="shared" si="2"/>
        <v>128322359.78</v>
      </c>
      <c r="H17" s="42">
        <f t="shared" si="2"/>
        <v>63254110.35</v>
      </c>
      <c r="I17" s="42">
        <f t="shared" si="2"/>
        <v>49407856.120000005</v>
      </c>
      <c r="J17" s="42">
        <f t="shared" si="2"/>
        <v>65418868.720000006</v>
      </c>
      <c r="K17" s="42">
        <f t="shared" si="2"/>
        <v>59216088.660000004</v>
      </c>
      <c r="L17" s="151">
        <f t="shared" si="2"/>
        <v>92650167.38</v>
      </c>
      <c r="M17" s="42">
        <f t="shared" si="2"/>
        <v>72405048.47</v>
      </c>
      <c r="N17" s="42">
        <f t="shared" si="2"/>
        <v>81901756.54</v>
      </c>
      <c r="O17" s="42">
        <f t="shared" si="2"/>
        <v>0</v>
      </c>
      <c r="P17" s="151">
        <f t="shared" si="2"/>
        <v>760446039.57</v>
      </c>
      <c r="Q17" s="42">
        <f t="shared" si="2"/>
        <v>11642319</v>
      </c>
      <c r="R17" s="42">
        <f t="shared" si="2"/>
        <v>38723062.92</v>
      </c>
      <c r="S17" s="42">
        <f t="shared" si="2"/>
        <v>49543023.63</v>
      </c>
      <c r="T17" s="42">
        <f t="shared" si="2"/>
        <v>112184522.78</v>
      </c>
      <c r="U17" s="42">
        <f t="shared" si="2"/>
        <v>60921204.57000001</v>
      </c>
      <c r="V17" s="42">
        <f t="shared" si="2"/>
        <v>59939631.2</v>
      </c>
      <c r="W17" s="42">
        <f t="shared" si="2"/>
        <v>76951085.82</v>
      </c>
      <c r="X17" s="42">
        <f t="shared" si="2"/>
        <v>67166100.66</v>
      </c>
      <c r="Y17" s="151">
        <f t="shared" si="2"/>
        <v>81305977.38000001</v>
      </c>
      <c r="Z17" s="42">
        <f t="shared" si="2"/>
        <v>87595835.47</v>
      </c>
      <c r="AA17" s="42">
        <f t="shared" si="2"/>
        <v>67907973.16000001</v>
      </c>
      <c r="AB17" s="42">
        <f t="shared" si="2"/>
        <v>0</v>
      </c>
      <c r="AC17" s="42">
        <f aca="true" t="shared" si="3" ref="AC17:AP17">SUM(AC18,AC30)</f>
        <v>713880736.59</v>
      </c>
      <c r="AD17" s="42">
        <f t="shared" si="3"/>
        <v>2560728</v>
      </c>
      <c r="AE17" s="42">
        <f t="shared" si="3"/>
        <v>33005511.92</v>
      </c>
      <c r="AF17" s="42">
        <f t="shared" si="3"/>
        <v>64266636.94</v>
      </c>
      <c r="AG17" s="42">
        <f t="shared" si="3"/>
        <v>107088787.47</v>
      </c>
      <c r="AH17" s="42">
        <f t="shared" si="3"/>
        <v>61834768.57000001</v>
      </c>
      <c r="AI17" s="42">
        <f t="shared" si="3"/>
        <v>60194331.2</v>
      </c>
      <c r="AJ17" s="42">
        <f t="shared" si="3"/>
        <v>66563825.82</v>
      </c>
      <c r="AK17" s="42">
        <f t="shared" si="3"/>
        <v>73207141.46</v>
      </c>
      <c r="AL17" s="42">
        <f t="shared" si="3"/>
        <v>82234206.58000001</v>
      </c>
      <c r="AM17" s="42">
        <f t="shared" si="3"/>
        <v>87595835.47</v>
      </c>
      <c r="AN17" s="42">
        <f t="shared" si="3"/>
        <v>67535373.16000001</v>
      </c>
      <c r="AO17" s="42">
        <f t="shared" si="3"/>
        <v>0</v>
      </c>
      <c r="AP17" s="42">
        <f t="shared" si="3"/>
        <v>706087146.59</v>
      </c>
    </row>
    <row r="18" spans="1:42" s="12" customFormat="1" ht="15.75">
      <c r="A18" s="43" t="s">
        <v>96</v>
      </c>
      <c r="B18" s="119" t="s">
        <v>95</v>
      </c>
      <c r="C18" s="123">
        <f>SUM(C19:C29)</f>
        <v>903399170</v>
      </c>
      <c r="D18" s="123">
        <f>SUM(D21:D28)</f>
        <v>19259935</v>
      </c>
      <c r="E18" s="123">
        <f>SUM(E19:E28)</f>
        <v>59140631.85</v>
      </c>
      <c r="F18" s="123">
        <f>SUM(F21:F28)</f>
        <v>43635717.14</v>
      </c>
      <c r="G18" s="123">
        <f>SUM(G19:G29)</f>
        <v>68999873.89999999</v>
      </c>
      <c r="H18" s="123">
        <f>SUM(H19:H29)</f>
        <v>58280529.800000004</v>
      </c>
      <c r="I18" s="123">
        <f aca="true" t="shared" si="4" ref="I18:AP18">SUM(I19:I29)</f>
        <v>48914802.730000004</v>
      </c>
      <c r="J18" s="123">
        <f t="shared" si="4"/>
        <v>61920105.300000004</v>
      </c>
      <c r="K18" s="123">
        <f t="shared" si="4"/>
        <v>57628246.46</v>
      </c>
      <c r="L18" s="152">
        <f t="shared" si="4"/>
        <v>91266462.28999999</v>
      </c>
      <c r="M18" s="123">
        <f t="shared" si="4"/>
        <v>70051224.61</v>
      </c>
      <c r="N18" s="123">
        <f t="shared" si="4"/>
        <v>80965591.53</v>
      </c>
      <c r="O18" s="123">
        <f t="shared" si="4"/>
        <v>0</v>
      </c>
      <c r="P18" s="152">
        <f t="shared" si="4"/>
        <v>660063120.61</v>
      </c>
      <c r="Q18" s="123">
        <f t="shared" si="4"/>
        <v>2121919</v>
      </c>
      <c r="R18" s="123">
        <f t="shared" si="4"/>
        <v>31886821.92</v>
      </c>
      <c r="S18" s="123">
        <f t="shared" si="4"/>
        <v>40066165.07</v>
      </c>
      <c r="T18" s="123">
        <f t="shared" si="4"/>
        <v>54361704.89999999</v>
      </c>
      <c r="U18" s="123">
        <f>SUM(U19:U28)</f>
        <v>55986523.620000005</v>
      </c>
      <c r="V18" s="123">
        <f t="shared" si="4"/>
        <v>57943384.81</v>
      </c>
      <c r="W18" s="123">
        <f t="shared" si="4"/>
        <v>73453924.39999999</v>
      </c>
      <c r="X18" s="123">
        <f t="shared" si="4"/>
        <v>65578258.46</v>
      </c>
      <c r="Y18" s="152">
        <f t="shared" si="4"/>
        <v>79922272.29</v>
      </c>
      <c r="Z18" s="123">
        <f t="shared" si="4"/>
        <v>85242011.61</v>
      </c>
      <c r="AA18" s="123">
        <f t="shared" si="4"/>
        <v>66971946.150000006</v>
      </c>
      <c r="AB18" s="123">
        <f t="shared" si="4"/>
        <v>0</v>
      </c>
      <c r="AC18" s="123">
        <f t="shared" si="4"/>
        <v>613534932.23</v>
      </c>
      <c r="AD18" s="123">
        <f t="shared" si="4"/>
        <v>1966328</v>
      </c>
      <c r="AE18" s="123">
        <f t="shared" si="4"/>
        <v>17253270.92</v>
      </c>
      <c r="AF18" s="123">
        <f t="shared" si="4"/>
        <v>54779778.379999995</v>
      </c>
      <c r="AG18" s="123">
        <f t="shared" si="4"/>
        <v>51588430.59</v>
      </c>
      <c r="AH18" s="123">
        <f t="shared" si="4"/>
        <v>58580626.620000005</v>
      </c>
      <c r="AI18" s="123">
        <f t="shared" si="4"/>
        <v>58198084.81</v>
      </c>
      <c r="AJ18" s="123">
        <f t="shared" si="4"/>
        <v>64202664.4</v>
      </c>
      <c r="AK18" s="123">
        <f t="shared" si="4"/>
        <v>71619299.46</v>
      </c>
      <c r="AL18" s="123">
        <f t="shared" si="4"/>
        <v>80850501.29</v>
      </c>
      <c r="AM18" s="123">
        <f t="shared" si="4"/>
        <v>85242011.61</v>
      </c>
      <c r="AN18" s="123">
        <f t="shared" si="4"/>
        <v>66599346.150000006</v>
      </c>
      <c r="AO18" s="123">
        <f t="shared" si="4"/>
        <v>0</v>
      </c>
      <c r="AP18" s="123">
        <f t="shared" si="4"/>
        <v>610880342.23</v>
      </c>
    </row>
    <row r="19" spans="1:42" s="12" customFormat="1" ht="15">
      <c r="A19" s="43" t="s">
        <v>135</v>
      </c>
      <c r="B19" s="25" t="s">
        <v>110</v>
      </c>
      <c r="C19" s="127">
        <f>200000+1600000+1500000+150000-400000</f>
        <v>3050000</v>
      </c>
      <c r="D19" s="26">
        <v>0</v>
      </c>
      <c r="E19" s="26">
        <v>0</v>
      </c>
      <c r="F19" s="26">
        <v>0</v>
      </c>
      <c r="G19" s="127">
        <v>0</v>
      </c>
      <c r="H19" s="26">
        <v>0</v>
      </c>
      <c r="I19" s="26">
        <v>0</v>
      </c>
      <c r="J19" s="26">
        <v>0</v>
      </c>
      <c r="K19" s="83">
        <v>768688</v>
      </c>
      <c r="L19" s="156">
        <v>0</v>
      </c>
      <c r="M19" s="26">
        <v>0</v>
      </c>
      <c r="N19" s="26">
        <v>1323074.75</v>
      </c>
      <c r="O19" s="26"/>
      <c r="P19" s="150">
        <f aca="true" t="shared" si="5" ref="P19:P28">SUM(D19:O19)</f>
        <v>2091762.75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768688</v>
      </c>
      <c r="Y19" s="156">
        <v>0</v>
      </c>
      <c r="Z19" s="26">
        <v>0</v>
      </c>
      <c r="AA19" s="26">
        <v>3074.75</v>
      </c>
      <c r="AB19" s="26"/>
      <c r="AC19" s="26">
        <f aca="true" t="shared" si="6" ref="AC19:AC31">SUM(Q19:AB19)</f>
        <v>771762.75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768688</v>
      </c>
      <c r="AL19" s="26">
        <v>0</v>
      </c>
      <c r="AM19" s="26">
        <v>0</v>
      </c>
      <c r="AN19" s="26">
        <v>3074.75</v>
      </c>
      <c r="AO19" s="26"/>
      <c r="AP19" s="26">
        <f aca="true" t="shared" si="7" ref="AP19:AP31">SUM(AD19:AO19)</f>
        <v>771762.75</v>
      </c>
    </row>
    <row r="20" spans="1:42" s="12" customFormat="1" ht="15">
      <c r="A20" s="43" t="s">
        <v>123</v>
      </c>
      <c r="B20" s="25" t="s">
        <v>124</v>
      </c>
      <c r="C20" s="127">
        <f>36793000-26853000+2400000+2231421.03-86599</f>
        <v>14484822.03</v>
      </c>
      <c r="D20" s="26">
        <v>0</v>
      </c>
      <c r="E20" s="26">
        <v>0</v>
      </c>
      <c r="F20" s="26">
        <v>0</v>
      </c>
      <c r="G20" s="127">
        <v>2680000</v>
      </c>
      <c r="H20" s="26">
        <v>3460884</v>
      </c>
      <c r="I20" s="26">
        <v>0</v>
      </c>
      <c r="J20" s="26">
        <v>1133.92</v>
      </c>
      <c r="K20" s="83">
        <v>439713.03</v>
      </c>
      <c r="L20" s="156">
        <v>2537399</v>
      </c>
      <c r="M20" s="26">
        <v>1740000</v>
      </c>
      <c r="N20" s="26">
        <v>504686</v>
      </c>
      <c r="O20" s="26"/>
      <c r="P20" s="150">
        <f t="shared" si="5"/>
        <v>11363815.95</v>
      </c>
      <c r="Q20" s="26">
        <v>0</v>
      </c>
      <c r="R20" s="26">
        <v>0</v>
      </c>
      <c r="S20" s="26">
        <v>0</v>
      </c>
      <c r="T20" s="26">
        <v>0</v>
      </c>
      <c r="U20" s="26">
        <v>2680000</v>
      </c>
      <c r="V20" s="26">
        <v>3460884</v>
      </c>
      <c r="W20" s="26">
        <v>1133.92</v>
      </c>
      <c r="X20" s="26">
        <v>439713.03</v>
      </c>
      <c r="Y20" s="156">
        <v>0</v>
      </c>
      <c r="Z20" s="26">
        <v>2537399</v>
      </c>
      <c r="AA20" s="26">
        <v>1740000</v>
      </c>
      <c r="AB20" s="26"/>
      <c r="AC20" s="26">
        <f t="shared" si="6"/>
        <v>10859129.95</v>
      </c>
      <c r="AD20" s="26">
        <v>0</v>
      </c>
      <c r="AE20" s="26">
        <v>0</v>
      </c>
      <c r="AF20" s="26">
        <v>0</v>
      </c>
      <c r="AG20" s="26">
        <v>0</v>
      </c>
      <c r="AH20" s="26">
        <v>2680000</v>
      </c>
      <c r="AI20" s="26">
        <v>3460884</v>
      </c>
      <c r="AJ20" s="26">
        <v>1133.92</v>
      </c>
      <c r="AK20" s="26">
        <v>439713.03</v>
      </c>
      <c r="AL20" s="26">
        <v>0</v>
      </c>
      <c r="AM20" s="26">
        <v>2537399</v>
      </c>
      <c r="AN20" s="26">
        <v>1740000</v>
      </c>
      <c r="AO20" s="26"/>
      <c r="AP20" s="26">
        <f t="shared" si="7"/>
        <v>10859129.95</v>
      </c>
    </row>
    <row r="21" spans="1:42" s="12" customFormat="1" ht="15">
      <c r="A21" s="43" t="s">
        <v>136</v>
      </c>
      <c r="B21" s="25" t="s">
        <v>98</v>
      </c>
      <c r="C21" s="127">
        <f>64920000-1600000+68000+4000000+8271281.66+3234182+15337934.23</f>
        <v>94231397.89</v>
      </c>
      <c r="D21" s="26">
        <v>2380000</v>
      </c>
      <c r="E21" s="26">
        <v>12927990</v>
      </c>
      <c r="F21" s="26">
        <v>4805935.11</v>
      </c>
      <c r="G21" s="127">
        <v>21931221.27</v>
      </c>
      <c r="H21" s="26">
        <v>6980142.7</v>
      </c>
      <c r="I21" s="26">
        <v>64</v>
      </c>
      <c r="J21" s="26">
        <v>6627.07</v>
      </c>
      <c r="K21" s="83">
        <v>2859577.18</v>
      </c>
      <c r="L21" s="156">
        <v>-99437</v>
      </c>
      <c r="M21" s="26">
        <v>1748157</v>
      </c>
      <c r="N21" s="26">
        <v>8045849.3</v>
      </c>
      <c r="O21" s="26"/>
      <c r="P21" s="150">
        <f t="shared" si="5"/>
        <v>61586126.629999995</v>
      </c>
      <c r="Q21" s="26">
        <v>0</v>
      </c>
      <c r="R21" s="26">
        <v>8227955</v>
      </c>
      <c r="S21" s="26">
        <v>5555039.11</v>
      </c>
      <c r="T21" s="26">
        <v>11537944.27</v>
      </c>
      <c r="U21" s="26">
        <v>392978.76</v>
      </c>
      <c r="V21" s="26">
        <v>7575698</v>
      </c>
      <c r="W21" s="26">
        <v>9164800</v>
      </c>
      <c r="X21" s="26">
        <v>1587139.18</v>
      </c>
      <c r="Y21" s="156">
        <v>400000</v>
      </c>
      <c r="Z21" s="26">
        <v>5955405</v>
      </c>
      <c r="AA21" s="26">
        <v>761043.32</v>
      </c>
      <c r="AB21" s="26"/>
      <c r="AC21" s="26">
        <f t="shared" si="6"/>
        <v>51158002.64</v>
      </c>
      <c r="AD21" s="26">
        <v>0</v>
      </c>
      <c r="AE21" s="26">
        <v>1600000</v>
      </c>
      <c r="AF21" s="26">
        <v>12168539.12</v>
      </c>
      <c r="AG21" s="26">
        <v>9384883.26</v>
      </c>
      <c r="AH21" s="26">
        <v>2560494.76</v>
      </c>
      <c r="AI21" s="26">
        <v>7575698</v>
      </c>
      <c r="AJ21" s="26">
        <v>9164800</v>
      </c>
      <c r="AK21" s="26">
        <v>1587139.18</v>
      </c>
      <c r="AL21" s="26">
        <v>400000</v>
      </c>
      <c r="AM21" s="26">
        <v>5955405</v>
      </c>
      <c r="AN21" s="26">
        <v>761043.32</v>
      </c>
      <c r="AO21" s="26"/>
      <c r="AP21" s="26">
        <f t="shared" si="7"/>
        <v>51158002.64</v>
      </c>
    </row>
    <row r="22" spans="1:42" s="12" customFormat="1" ht="15">
      <c r="A22" s="43" t="s">
        <v>104</v>
      </c>
      <c r="B22" s="25" t="s">
        <v>99</v>
      </c>
      <c r="C22" s="127">
        <f>187270000+25285000-2400000+3663292.6-13946727.23</f>
        <v>199871565.37</v>
      </c>
      <c r="D22" s="26">
        <v>14618016</v>
      </c>
      <c r="E22" s="26">
        <v>21808725</v>
      </c>
      <c r="F22" s="26">
        <v>10320899.03</v>
      </c>
      <c r="G22" s="26">
        <v>8401213.11</v>
      </c>
      <c r="H22" s="26">
        <v>8663831.87</v>
      </c>
      <c r="I22" s="26">
        <v>5399623.84</v>
      </c>
      <c r="J22" s="26">
        <v>65633.11</v>
      </c>
      <c r="K22" s="83">
        <v>996403.19</v>
      </c>
      <c r="L22" s="157">
        <v>19056149</v>
      </c>
      <c r="M22" s="26">
        <v>557108.26</v>
      </c>
      <c r="N22" s="26">
        <v>11691632.83</v>
      </c>
      <c r="O22" s="26"/>
      <c r="P22" s="150">
        <f t="shared" si="5"/>
        <v>101579235.24</v>
      </c>
      <c r="Q22" s="26">
        <v>0</v>
      </c>
      <c r="R22" s="26">
        <v>12081756</v>
      </c>
      <c r="S22" s="26">
        <v>6736340.03</v>
      </c>
      <c r="T22" s="26">
        <v>6449555.11</v>
      </c>
      <c r="U22" s="26">
        <v>9471958.1</v>
      </c>
      <c r="V22" s="26">
        <v>2716320.92</v>
      </c>
      <c r="W22" s="26">
        <v>1341194.11</v>
      </c>
      <c r="X22" s="26">
        <v>8526326.19</v>
      </c>
      <c r="Y22" s="156">
        <v>8767521</v>
      </c>
      <c r="Z22" s="26">
        <v>7065858.26</v>
      </c>
      <c r="AA22" s="26">
        <v>5185437.43</v>
      </c>
      <c r="AB22" s="26"/>
      <c r="AC22" s="26">
        <f t="shared" si="6"/>
        <v>68342267.15</v>
      </c>
      <c r="AD22" s="26">
        <v>0</v>
      </c>
      <c r="AE22" s="26">
        <v>6600000</v>
      </c>
      <c r="AF22" s="26">
        <v>12218096.03</v>
      </c>
      <c r="AG22" s="26">
        <v>6337795.11</v>
      </c>
      <c r="AH22" s="26">
        <v>9583718.1</v>
      </c>
      <c r="AI22" s="26">
        <v>2716320.92</v>
      </c>
      <c r="AJ22" s="26">
        <v>1341194.11</v>
      </c>
      <c r="AK22" s="26">
        <v>8526326.19</v>
      </c>
      <c r="AL22" s="26">
        <v>8767521</v>
      </c>
      <c r="AM22" s="26">
        <v>7065858.26</v>
      </c>
      <c r="AN22" s="26">
        <v>4812837.43</v>
      </c>
      <c r="AO22" s="26"/>
      <c r="AP22" s="26">
        <f t="shared" si="7"/>
        <v>67969667.15</v>
      </c>
    </row>
    <row r="23" spans="1:42" s="12" customFormat="1" ht="15">
      <c r="A23" s="43" t="s">
        <v>105</v>
      </c>
      <c r="B23" s="25" t="s">
        <v>102</v>
      </c>
      <c r="C23" s="127">
        <f>15500000-4000000-2200666.57</f>
        <v>9299333.43</v>
      </c>
      <c r="D23" s="26">
        <v>0</v>
      </c>
      <c r="E23" s="26">
        <v>6008781.93</v>
      </c>
      <c r="F23" s="26">
        <v>2320266.09</v>
      </c>
      <c r="G23" s="26">
        <v>720378</v>
      </c>
      <c r="H23" s="26">
        <v>204614.14</v>
      </c>
      <c r="I23" s="26">
        <v>2.4</v>
      </c>
      <c r="J23" s="26">
        <v>120</v>
      </c>
      <c r="K23" s="83">
        <v>5.28</v>
      </c>
      <c r="L23" s="156">
        <v>36000</v>
      </c>
      <c r="M23" s="26">
        <v>6.48</v>
      </c>
      <c r="N23" s="26">
        <v>0</v>
      </c>
      <c r="O23" s="26"/>
      <c r="P23" s="150">
        <f t="shared" si="5"/>
        <v>9290174.32</v>
      </c>
      <c r="Q23" s="26">
        <v>0</v>
      </c>
      <c r="R23" s="26">
        <v>3067000</v>
      </c>
      <c r="S23" s="26">
        <v>2680782.02</v>
      </c>
      <c r="T23" s="26">
        <v>1107144</v>
      </c>
      <c r="U23" s="26">
        <v>507677.6</v>
      </c>
      <c r="V23" s="26">
        <v>242002.4</v>
      </c>
      <c r="W23" s="26">
        <v>278000</v>
      </c>
      <c r="X23" s="26">
        <v>352005.28</v>
      </c>
      <c r="Y23" s="156">
        <v>276000</v>
      </c>
      <c r="Z23" s="26">
        <v>303506.48</v>
      </c>
      <c r="AA23" s="26">
        <v>190000</v>
      </c>
      <c r="AB23" s="26"/>
      <c r="AC23" s="26">
        <f t="shared" si="6"/>
        <v>9004117.780000001</v>
      </c>
      <c r="AD23" s="26">
        <v>0</v>
      </c>
      <c r="AE23" s="26">
        <v>3067000</v>
      </c>
      <c r="AF23" s="26">
        <v>2680514.02</v>
      </c>
      <c r="AG23" s="26">
        <v>1107412</v>
      </c>
      <c r="AH23" s="26">
        <v>507677.6</v>
      </c>
      <c r="AI23" s="26">
        <v>242002.4</v>
      </c>
      <c r="AJ23" s="26">
        <v>278000</v>
      </c>
      <c r="AK23" s="26">
        <v>352005.28</v>
      </c>
      <c r="AL23" s="26">
        <v>276000</v>
      </c>
      <c r="AM23" s="26">
        <v>303506.48</v>
      </c>
      <c r="AN23" s="26">
        <v>190000</v>
      </c>
      <c r="AO23" s="26"/>
      <c r="AP23" s="26">
        <f t="shared" si="7"/>
        <v>9004117.780000001</v>
      </c>
    </row>
    <row r="24" spans="1:42" s="12" customFormat="1" ht="15">
      <c r="A24" s="43" t="s">
        <v>106</v>
      </c>
      <c r="B24" s="25" t="s">
        <v>103</v>
      </c>
      <c r="C24" s="127">
        <f>17000000-3975328.72-904608</f>
        <v>12120063.28</v>
      </c>
      <c r="D24" s="26">
        <v>0</v>
      </c>
      <c r="E24" s="26">
        <v>1681200</v>
      </c>
      <c r="F24" s="26">
        <v>2497846.4</v>
      </c>
      <c r="G24" s="26">
        <v>278.4</v>
      </c>
      <c r="H24" s="26">
        <v>256313.6</v>
      </c>
      <c r="I24" s="26">
        <v>901700</v>
      </c>
      <c r="J24" s="26">
        <v>571488</v>
      </c>
      <c r="K24" s="83">
        <v>1508614.58</v>
      </c>
      <c r="L24" s="156">
        <v>1197164.4</v>
      </c>
      <c r="M24" s="26">
        <v>838000</v>
      </c>
      <c r="N24" s="26">
        <v>2603392.64</v>
      </c>
      <c r="O24" s="26"/>
      <c r="P24" s="150">
        <f t="shared" si="5"/>
        <v>12055998.02</v>
      </c>
      <c r="Q24" s="26">
        <v>0</v>
      </c>
      <c r="R24" s="26">
        <v>1681200</v>
      </c>
      <c r="S24" s="26">
        <v>403846.4</v>
      </c>
      <c r="T24" s="26">
        <v>278.4</v>
      </c>
      <c r="U24" s="26">
        <v>2348872.4</v>
      </c>
      <c r="V24" s="26">
        <v>372000</v>
      </c>
      <c r="W24" s="26">
        <v>531188</v>
      </c>
      <c r="X24" s="26">
        <v>2078614.58</v>
      </c>
      <c r="Y24" s="156">
        <v>446.4</v>
      </c>
      <c r="Z24" s="26">
        <v>1794718</v>
      </c>
      <c r="AA24" s="26">
        <v>2568392.64</v>
      </c>
      <c r="AB24" s="26"/>
      <c r="AC24" s="26">
        <f t="shared" si="6"/>
        <v>11779556.82</v>
      </c>
      <c r="AD24" s="26">
        <v>0</v>
      </c>
      <c r="AE24" s="26">
        <v>1569600</v>
      </c>
      <c r="AF24" s="26">
        <v>472346.4</v>
      </c>
      <c r="AG24" s="26">
        <v>43378.4</v>
      </c>
      <c r="AH24" s="26">
        <v>2094172.4</v>
      </c>
      <c r="AI24" s="26">
        <v>626700</v>
      </c>
      <c r="AJ24" s="26">
        <v>531188</v>
      </c>
      <c r="AK24" s="26">
        <v>1534614.58</v>
      </c>
      <c r="AL24" s="26">
        <v>544446.4</v>
      </c>
      <c r="AM24" s="26">
        <v>1794718</v>
      </c>
      <c r="AN24" s="26">
        <v>2568392.64</v>
      </c>
      <c r="AO24" s="26"/>
      <c r="AP24" s="26">
        <f t="shared" si="7"/>
        <v>11779556.82</v>
      </c>
    </row>
    <row r="25" spans="1:42" s="12" customFormat="1" ht="15">
      <c r="A25" s="43" t="s">
        <v>107</v>
      </c>
      <c r="B25" s="25" t="s">
        <v>100</v>
      </c>
      <c r="C25" s="127">
        <f>554341988-7000000</f>
        <v>547341988</v>
      </c>
      <c r="D25" s="26">
        <v>2106895</v>
      </c>
      <c r="E25" s="26">
        <v>5699841.92</v>
      </c>
      <c r="F25" s="26">
        <v>23149630.51</v>
      </c>
      <c r="G25" s="26">
        <v>34708487.12</v>
      </c>
      <c r="H25" s="26">
        <v>37773538.93</v>
      </c>
      <c r="I25" s="26">
        <v>41682918.49</v>
      </c>
      <c r="J25" s="26">
        <v>61275103.2</v>
      </c>
      <c r="K25" s="83">
        <v>50476084.03</v>
      </c>
      <c r="L25" s="156">
        <v>68539186.89</v>
      </c>
      <c r="M25" s="26">
        <v>65167952.87</v>
      </c>
      <c r="N25" s="26">
        <v>56788875.13</v>
      </c>
      <c r="O25" s="26"/>
      <c r="P25" s="150">
        <f t="shared" si="5"/>
        <v>447368514.09000003</v>
      </c>
      <c r="Q25" s="26">
        <v>1966895</v>
      </c>
      <c r="R25" s="26">
        <v>5839841.92</v>
      </c>
      <c r="S25" s="26">
        <v>23149630.51</v>
      </c>
      <c r="T25" s="26">
        <v>34708487.12</v>
      </c>
      <c r="U25" s="26">
        <v>37606651.2</v>
      </c>
      <c r="V25" s="26">
        <v>41687998.49</v>
      </c>
      <c r="W25" s="26">
        <v>60882081.37</v>
      </c>
      <c r="X25" s="26">
        <v>51028500.03</v>
      </c>
      <c r="Y25" s="156">
        <v>68539186.89</v>
      </c>
      <c r="Z25" s="26">
        <v>65167952.87</v>
      </c>
      <c r="AA25" s="26">
        <v>56515917.13</v>
      </c>
      <c r="AB25" s="26"/>
      <c r="AC25" s="26">
        <f t="shared" si="6"/>
        <v>447093142.53000003</v>
      </c>
      <c r="AD25" s="26">
        <v>1811304</v>
      </c>
      <c r="AE25" s="26">
        <v>3570458.92</v>
      </c>
      <c r="AF25" s="26">
        <v>25556898.81</v>
      </c>
      <c r="AG25" s="26">
        <v>34156665.82</v>
      </c>
      <c r="AH25" s="26">
        <v>38176178.2</v>
      </c>
      <c r="AI25" s="26">
        <v>41687998.49</v>
      </c>
      <c r="AJ25" s="26">
        <v>51630821.37</v>
      </c>
      <c r="AK25" s="26">
        <v>57613541.03</v>
      </c>
      <c r="AL25" s="26">
        <v>68923415.89</v>
      </c>
      <c r="AM25" s="26">
        <v>65167952.87</v>
      </c>
      <c r="AN25" s="26">
        <v>56515917.13</v>
      </c>
      <c r="AO25" s="26"/>
      <c r="AP25" s="26">
        <f t="shared" si="7"/>
        <v>444811152.53000003</v>
      </c>
    </row>
    <row r="26" spans="1:42" s="12" customFormat="1" ht="15">
      <c r="A26" s="43" t="s">
        <v>137</v>
      </c>
      <c r="B26" s="25" t="s">
        <v>101</v>
      </c>
      <c r="C26" s="127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3"/>
      <c r="L26" s="156"/>
      <c r="M26" s="26">
        <v>0</v>
      </c>
      <c r="N26" s="26">
        <v>0</v>
      </c>
      <c r="O26" s="26"/>
      <c r="P26" s="150">
        <f t="shared" si="5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156"/>
      <c r="Z26" s="26">
        <v>0</v>
      </c>
      <c r="AA26" s="26">
        <v>0</v>
      </c>
      <c r="AB26" s="26"/>
      <c r="AC26" s="26">
        <f t="shared" si="6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>
        <v>0</v>
      </c>
      <c r="AN26" s="26">
        <v>0</v>
      </c>
      <c r="AO26" s="26"/>
      <c r="AP26" s="26">
        <f t="shared" si="7"/>
        <v>0</v>
      </c>
    </row>
    <row r="27" spans="1:42" s="12" customFormat="1" ht="15">
      <c r="A27" s="43" t="s">
        <v>113</v>
      </c>
      <c r="B27" s="25" t="s">
        <v>97</v>
      </c>
      <c r="C27" s="118">
        <f>1140000-1140000</f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83"/>
      <c r="L27" s="156">
        <v>0</v>
      </c>
      <c r="M27" s="26">
        <v>0</v>
      </c>
      <c r="N27" s="26">
        <v>0</v>
      </c>
      <c r="O27" s="26"/>
      <c r="P27" s="150">
        <f t="shared" si="5"/>
        <v>0</v>
      </c>
      <c r="Q27" s="26">
        <v>0</v>
      </c>
      <c r="R27" s="26">
        <v>0</v>
      </c>
      <c r="S27" s="26"/>
      <c r="T27" s="26">
        <v>0</v>
      </c>
      <c r="U27" s="26">
        <v>0</v>
      </c>
      <c r="V27" s="26">
        <v>0</v>
      </c>
      <c r="W27" s="26"/>
      <c r="X27" s="26"/>
      <c r="Y27" s="156">
        <v>0</v>
      </c>
      <c r="Z27" s="26">
        <v>0</v>
      </c>
      <c r="AA27" s="26">
        <v>0</v>
      </c>
      <c r="AB27" s="26"/>
      <c r="AC27" s="26">
        <f t="shared" si="6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/>
      <c r="AK27" s="26"/>
      <c r="AL27" s="26">
        <v>0</v>
      </c>
      <c r="AM27" s="26">
        <v>0</v>
      </c>
      <c r="AN27" s="26">
        <v>0</v>
      </c>
      <c r="AO27" s="26"/>
      <c r="AP27" s="26">
        <f t="shared" si="7"/>
        <v>0</v>
      </c>
    </row>
    <row r="28" spans="1:42" s="12" customFormat="1" ht="15">
      <c r="A28" s="43" t="s">
        <v>138</v>
      </c>
      <c r="B28" s="25" t="s">
        <v>114</v>
      </c>
      <c r="C28" s="118">
        <f>15000000+8000000</f>
        <v>23000000</v>
      </c>
      <c r="D28" s="26">
        <v>155024</v>
      </c>
      <c r="E28" s="26">
        <v>11014093</v>
      </c>
      <c r="F28" s="26">
        <v>541140</v>
      </c>
      <c r="G28" s="26">
        <v>558296</v>
      </c>
      <c r="H28" s="26">
        <v>941204.56</v>
      </c>
      <c r="I28" s="26">
        <v>930494</v>
      </c>
      <c r="J28" s="26">
        <v>0</v>
      </c>
      <c r="K28" s="83">
        <v>579161.17</v>
      </c>
      <c r="L28" s="156">
        <v>0</v>
      </c>
      <c r="M28" s="26"/>
      <c r="N28" s="26">
        <v>8080.88</v>
      </c>
      <c r="O28" s="26"/>
      <c r="P28" s="150">
        <f t="shared" si="5"/>
        <v>14727493.610000001</v>
      </c>
      <c r="Q28" s="26">
        <v>155024</v>
      </c>
      <c r="R28" s="26">
        <v>989069</v>
      </c>
      <c r="S28" s="26">
        <v>1540527</v>
      </c>
      <c r="T28" s="26">
        <v>558296</v>
      </c>
      <c r="U28" s="26">
        <v>2978385.56</v>
      </c>
      <c r="V28" s="26">
        <v>1888481</v>
      </c>
      <c r="W28" s="26">
        <v>1255527</v>
      </c>
      <c r="X28" s="26">
        <v>797272.17</v>
      </c>
      <c r="Y28" s="156">
        <v>1939118</v>
      </c>
      <c r="Z28" s="26">
        <v>2417172</v>
      </c>
      <c r="AA28" s="26">
        <v>8080.88</v>
      </c>
      <c r="AB28" s="26"/>
      <c r="AC28" s="26">
        <f t="shared" si="6"/>
        <v>14526952.610000001</v>
      </c>
      <c r="AD28" s="26">
        <v>155024</v>
      </c>
      <c r="AE28" s="26">
        <v>846212</v>
      </c>
      <c r="AF28" s="26">
        <v>1683384</v>
      </c>
      <c r="AG28" s="26">
        <v>558296</v>
      </c>
      <c r="AH28" s="26">
        <v>2978385.56</v>
      </c>
      <c r="AI28" s="26">
        <v>1888481</v>
      </c>
      <c r="AJ28" s="26">
        <v>1255527</v>
      </c>
      <c r="AK28" s="26">
        <v>797272.17</v>
      </c>
      <c r="AL28" s="26">
        <v>1939118</v>
      </c>
      <c r="AM28" s="26">
        <v>2417172</v>
      </c>
      <c r="AN28" s="26">
        <v>8080.88</v>
      </c>
      <c r="AO28" s="26"/>
      <c r="AP28" s="26">
        <f t="shared" si="7"/>
        <v>14526952.610000001</v>
      </c>
    </row>
    <row r="29" spans="1:42" s="12" customFormat="1" ht="15" hidden="1">
      <c r="A29" s="43" t="s">
        <v>139</v>
      </c>
      <c r="B29" s="25" t="s">
        <v>130</v>
      </c>
      <c r="C29" s="118">
        <v>0</v>
      </c>
      <c r="D29" s="26">
        <v>0</v>
      </c>
      <c r="E29" s="26">
        <v>0</v>
      </c>
      <c r="F29" s="26"/>
      <c r="G29" s="26"/>
      <c r="H29" s="26"/>
      <c r="I29" s="26"/>
      <c r="J29" s="26"/>
      <c r="K29" s="83"/>
      <c r="L29" s="156"/>
      <c r="M29" s="26"/>
      <c r="N29" s="26"/>
      <c r="O29" s="26"/>
      <c r="P29" s="150">
        <f>SUM(D29:O29)</f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156"/>
      <c r="Z29" s="26"/>
      <c r="AA29" s="26"/>
      <c r="AB29" s="26"/>
      <c r="AC29" s="26">
        <f>SUM(Q29:AB29)</f>
        <v>0</v>
      </c>
      <c r="AD29" s="26">
        <v>0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>SUM(AD29:AO29)</f>
        <v>0</v>
      </c>
    </row>
    <row r="30" spans="1:42" s="12" customFormat="1" ht="15.75">
      <c r="A30" s="43" t="s">
        <v>140</v>
      </c>
      <c r="B30" s="120" t="s">
        <v>58</v>
      </c>
      <c r="C30" s="121">
        <f>C31</f>
        <v>105183834</v>
      </c>
      <c r="D30" s="121">
        <f aca="true" t="shared" si="8" ref="D30:AP30">D31</f>
        <v>9520400</v>
      </c>
      <c r="E30" s="121">
        <f t="shared" si="8"/>
        <v>15677891</v>
      </c>
      <c r="F30" s="121">
        <f t="shared" si="8"/>
        <v>635208.56</v>
      </c>
      <c r="G30" s="121">
        <f t="shared" si="8"/>
        <v>59322485.88</v>
      </c>
      <c r="H30" s="121">
        <f t="shared" si="8"/>
        <v>4973580.55</v>
      </c>
      <c r="I30" s="121">
        <f>I31</f>
        <v>493053.39</v>
      </c>
      <c r="J30" s="121">
        <f t="shared" si="8"/>
        <v>3498763.42</v>
      </c>
      <c r="K30" s="121">
        <f t="shared" si="8"/>
        <v>1587842.2</v>
      </c>
      <c r="L30" s="153">
        <f t="shared" si="8"/>
        <v>1383705.09</v>
      </c>
      <c r="M30" s="121">
        <f t="shared" si="8"/>
        <v>2353823.86</v>
      </c>
      <c r="N30" s="121">
        <f t="shared" si="8"/>
        <v>936165.01</v>
      </c>
      <c r="O30" s="126">
        <f t="shared" si="8"/>
        <v>0</v>
      </c>
      <c r="P30" s="153">
        <f t="shared" si="8"/>
        <v>100382918.96000001</v>
      </c>
      <c r="Q30" s="121">
        <f t="shared" si="8"/>
        <v>9520400</v>
      </c>
      <c r="R30" s="121">
        <f t="shared" si="8"/>
        <v>6836241</v>
      </c>
      <c r="S30" s="121">
        <f t="shared" si="8"/>
        <v>9476858.56</v>
      </c>
      <c r="T30" s="121">
        <f t="shared" si="8"/>
        <v>57822817.88</v>
      </c>
      <c r="U30" s="121">
        <f t="shared" si="8"/>
        <v>4934680.95</v>
      </c>
      <c r="V30" s="121">
        <f t="shared" si="8"/>
        <v>1996246.39</v>
      </c>
      <c r="W30" s="121">
        <f t="shared" si="8"/>
        <v>3497161.42</v>
      </c>
      <c r="X30" s="121">
        <f t="shared" si="8"/>
        <v>1587842.2</v>
      </c>
      <c r="Y30" s="153">
        <f t="shared" si="8"/>
        <v>1383705.09</v>
      </c>
      <c r="Z30" s="121">
        <f t="shared" si="8"/>
        <v>2353823.86</v>
      </c>
      <c r="AA30" s="121">
        <f t="shared" si="8"/>
        <v>936027.01</v>
      </c>
      <c r="AB30" s="121">
        <f t="shared" si="8"/>
        <v>0</v>
      </c>
      <c r="AC30" s="121">
        <f t="shared" si="8"/>
        <v>100345804.36000001</v>
      </c>
      <c r="AD30" s="121">
        <f t="shared" si="8"/>
        <v>594400</v>
      </c>
      <c r="AE30" s="121">
        <f t="shared" si="8"/>
        <v>15752241</v>
      </c>
      <c r="AF30" s="121">
        <f t="shared" si="8"/>
        <v>9486858.56</v>
      </c>
      <c r="AG30" s="121">
        <f t="shared" si="8"/>
        <v>55500356.88</v>
      </c>
      <c r="AH30" s="121">
        <f t="shared" si="8"/>
        <v>3254141.95</v>
      </c>
      <c r="AI30" s="121">
        <f t="shared" si="8"/>
        <v>1996246.39</v>
      </c>
      <c r="AJ30" s="121">
        <f t="shared" si="8"/>
        <v>2361161.42</v>
      </c>
      <c r="AK30" s="121">
        <f t="shared" si="8"/>
        <v>1587842</v>
      </c>
      <c r="AL30" s="121">
        <f t="shared" si="8"/>
        <v>1383705.29</v>
      </c>
      <c r="AM30" s="121">
        <f t="shared" si="8"/>
        <v>2353823.86</v>
      </c>
      <c r="AN30" s="121">
        <f t="shared" si="8"/>
        <v>936027.01</v>
      </c>
      <c r="AO30" s="121">
        <f t="shared" si="8"/>
        <v>0</v>
      </c>
      <c r="AP30" s="122">
        <f t="shared" si="8"/>
        <v>95206804.36000001</v>
      </c>
    </row>
    <row r="31" spans="1:42" s="12" customFormat="1" ht="15.75" thickBot="1">
      <c r="A31" s="43" t="s">
        <v>141</v>
      </c>
      <c r="B31" s="116" t="s">
        <v>108</v>
      </c>
      <c r="C31" s="21">
        <f>116418016-11234182</f>
        <v>105183834</v>
      </c>
      <c r="D31" s="21">
        <v>9520400</v>
      </c>
      <c r="E31" s="47">
        <v>15677891</v>
      </c>
      <c r="F31" s="47">
        <v>635208.56</v>
      </c>
      <c r="G31" s="117">
        <v>59322485.88</v>
      </c>
      <c r="H31" s="47">
        <v>4973580.55</v>
      </c>
      <c r="I31" s="118">
        <v>493053.39</v>
      </c>
      <c r="J31" s="47">
        <v>3498763.42</v>
      </c>
      <c r="K31" s="47">
        <v>1587842.2</v>
      </c>
      <c r="L31" s="155">
        <v>1383705.09</v>
      </c>
      <c r="M31" s="47">
        <v>2353823.86</v>
      </c>
      <c r="N31" s="47">
        <v>936165.01</v>
      </c>
      <c r="O31" s="125"/>
      <c r="P31" s="150">
        <f>SUM(D31:O31)</f>
        <v>100382918.96000001</v>
      </c>
      <c r="Q31" s="21">
        <v>9520400</v>
      </c>
      <c r="R31" s="47">
        <v>6836241</v>
      </c>
      <c r="S31" s="47">
        <v>9476858.56</v>
      </c>
      <c r="T31" s="88">
        <v>57822817.88</v>
      </c>
      <c r="U31" s="47">
        <v>4934680.95</v>
      </c>
      <c r="V31" s="47">
        <v>1996246.39</v>
      </c>
      <c r="W31" s="47">
        <v>3497161.42</v>
      </c>
      <c r="X31" s="47">
        <v>1587842.2</v>
      </c>
      <c r="Y31" s="155">
        <v>1383705.09</v>
      </c>
      <c r="Z31" s="47">
        <v>2353823.86</v>
      </c>
      <c r="AA31" s="47">
        <v>936027.01</v>
      </c>
      <c r="AB31" s="47"/>
      <c r="AC31" s="48">
        <f t="shared" si="6"/>
        <v>100345804.36000001</v>
      </c>
      <c r="AD31" s="21">
        <v>594400</v>
      </c>
      <c r="AE31" s="47">
        <v>15752241</v>
      </c>
      <c r="AF31" s="47">
        <v>9486858.56</v>
      </c>
      <c r="AG31" s="88">
        <v>55500356.88</v>
      </c>
      <c r="AH31" s="47">
        <v>3254141.95</v>
      </c>
      <c r="AI31" s="47">
        <v>1996246.39</v>
      </c>
      <c r="AJ31" s="47">
        <v>2361161.42</v>
      </c>
      <c r="AK31" s="47">
        <v>1587842</v>
      </c>
      <c r="AL31" s="26">
        <f>1383705.09+0.2</f>
        <v>1383705.29</v>
      </c>
      <c r="AM31" s="47">
        <v>2353823.86</v>
      </c>
      <c r="AN31" s="47">
        <v>936027.01</v>
      </c>
      <c r="AO31" s="47"/>
      <c r="AP31" s="74">
        <f t="shared" si="7"/>
        <v>95206804.36000001</v>
      </c>
    </row>
    <row r="32" spans="1:42" s="45" customFormat="1" ht="16.5" thickBot="1">
      <c r="A32" s="36"/>
      <c r="B32" s="71" t="s">
        <v>84</v>
      </c>
      <c r="C32" s="33">
        <f>SUM(C33:C35)</f>
        <v>22934540</v>
      </c>
      <c r="D32" s="33">
        <f aca="true" t="shared" si="9" ref="D32:M32">SUM(D33:D35)</f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  <c r="I32" s="33">
        <f t="shared" si="9"/>
        <v>0</v>
      </c>
      <c r="J32" s="33">
        <f t="shared" si="9"/>
        <v>5845356</v>
      </c>
      <c r="K32" s="33">
        <f t="shared" si="9"/>
        <v>0</v>
      </c>
      <c r="L32" s="149">
        <f t="shared" si="9"/>
        <v>0</v>
      </c>
      <c r="M32" s="33">
        <f t="shared" si="9"/>
        <v>1071200</v>
      </c>
      <c r="N32" s="33">
        <f aca="true" t="shared" si="10" ref="N32:AP32">SUM(N33:N35)</f>
        <v>1527902.42</v>
      </c>
      <c r="O32" s="33">
        <f t="shared" si="10"/>
        <v>0</v>
      </c>
      <c r="P32" s="149">
        <f t="shared" si="10"/>
        <v>8444458.42</v>
      </c>
      <c r="Q32" s="33">
        <f t="shared" si="10"/>
        <v>0</v>
      </c>
      <c r="R32" s="33">
        <f t="shared" si="10"/>
        <v>0</v>
      </c>
      <c r="S32" s="33">
        <f t="shared" si="10"/>
        <v>0</v>
      </c>
      <c r="T32" s="33">
        <f t="shared" si="10"/>
        <v>0</v>
      </c>
      <c r="U32" s="33">
        <f t="shared" si="10"/>
        <v>0</v>
      </c>
      <c r="V32" s="33">
        <f t="shared" si="10"/>
        <v>0</v>
      </c>
      <c r="W32" s="33">
        <f t="shared" si="10"/>
        <v>5845356</v>
      </c>
      <c r="X32" s="33">
        <f t="shared" si="10"/>
        <v>0</v>
      </c>
      <c r="Y32" s="149">
        <f t="shared" si="10"/>
        <v>0</v>
      </c>
      <c r="Z32" s="33">
        <f t="shared" si="10"/>
        <v>1071200</v>
      </c>
      <c r="AA32" s="33">
        <f t="shared" si="10"/>
        <v>23381.42</v>
      </c>
      <c r="AB32" s="33">
        <f t="shared" si="10"/>
        <v>0</v>
      </c>
      <c r="AC32" s="33">
        <f t="shared" si="10"/>
        <v>6939937.42</v>
      </c>
      <c r="AD32" s="33">
        <f t="shared" si="10"/>
        <v>0</v>
      </c>
      <c r="AE32" s="33">
        <f t="shared" si="10"/>
        <v>0</v>
      </c>
      <c r="AF32" s="33">
        <f t="shared" si="10"/>
        <v>0</v>
      </c>
      <c r="AG32" s="33">
        <f t="shared" si="10"/>
        <v>0</v>
      </c>
      <c r="AH32" s="33">
        <f t="shared" si="10"/>
        <v>0</v>
      </c>
      <c r="AI32" s="33">
        <f t="shared" si="10"/>
        <v>0</v>
      </c>
      <c r="AJ32" s="33">
        <f t="shared" si="10"/>
        <v>5845356</v>
      </c>
      <c r="AK32" s="33">
        <f t="shared" si="10"/>
        <v>0</v>
      </c>
      <c r="AL32" s="33">
        <f t="shared" si="10"/>
        <v>0</v>
      </c>
      <c r="AM32" s="33">
        <f t="shared" si="10"/>
        <v>1071200</v>
      </c>
      <c r="AN32" s="33">
        <f t="shared" si="10"/>
        <v>23381.42</v>
      </c>
      <c r="AO32" s="33">
        <f t="shared" si="10"/>
        <v>0</v>
      </c>
      <c r="AP32" s="33">
        <f t="shared" si="10"/>
        <v>6939937.42</v>
      </c>
    </row>
    <row r="33" spans="1:42" s="12" customFormat="1" ht="15">
      <c r="A33" s="80" t="s">
        <v>142</v>
      </c>
      <c r="B33" s="20" t="s">
        <v>83</v>
      </c>
      <c r="C33" s="21">
        <v>20352800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5845356</v>
      </c>
      <c r="K33" s="21">
        <v>0</v>
      </c>
      <c r="L33" s="158">
        <v>0</v>
      </c>
      <c r="M33" s="21"/>
      <c r="N33" s="21">
        <v>23381.42</v>
      </c>
      <c r="O33" s="21"/>
      <c r="P33" s="154">
        <f>SUM(D33:O33)</f>
        <v>5868737.42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5845356</v>
      </c>
      <c r="X33" s="47">
        <v>0</v>
      </c>
      <c r="Y33" s="158">
        <v>0</v>
      </c>
      <c r="Z33" s="21"/>
      <c r="AA33" s="21">
        <v>23381.42</v>
      </c>
      <c r="AB33" s="21">
        <v>0</v>
      </c>
      <c r="AC33" s="22">
        <f>SUM(Q33:AB33)</f>
        <v>5868737.42</v>
      </c>
      <c r="AD33" s="21"/>
      <c r="AE33" s="21">
        <v>0</v>
      </c>
      <c r="AF33" s="21"/>
      <c r="AG33" s="21"/>
      <c r="AH33" s="26">
        <v>0</v>
      </c>
      <c r="AI33" s="21">
        <v>0</v>
      </c>
      <c r="AJ33" s="21">
        <v>5845356</v>
      </c>
      <c r="AK33" s="21">
        <v>0</v>
      </c>
      <c r="AL33" s="21">
        <v>0</v>
      </c>
      <c r="AM33" s="21"/>
      <c r="AN33" s="21">
        <v>23381.42</v>
      </c>
      <c r="AO33" s="21"/>
      <c r="AP33" s="23">
        <f>SUM(AD33:AO33)</f>
        <v>5868737.42</v>
      </c>
    </row>
    <row r="34" spans="1:42" s="12" customFormat="1" ht="15" hidden="1">
      <c r="A34" s="80" t="s">
        <v>93</v>
      </c>
      <c r="B34" s="20" t="s">
        <v>94</v>
      </c>
      <c r="C34" s="47"/>
      <c r="D34" s="47"/>
      <c r="E34" s="47"/>
      <c r="F34" s="47"/>
      <c r="G34" s="47"/>
      <c r="H34" s="47"/>
      <c r="I34" s="47"/>
      <c r="J34" s="47"/>
      <c r="K34" s="47"/>
      <c r="L34" s="155"/>
      <c r="M34" s="47"/>
      <c r="N34" s="47"/>
      <c r="O34" s="47"/>
      <c r="P34" s="154">
        <f>SUM(D34:O34)</f>
        <v>0</v>
      </c>
      <c r="Q34" s="47"/>
      <c r="R34" s="47"/>
      <c r="S34" s="47"/>
      <c r="T34" s="47"/>
      <c r="U34" s="47"/>
      <c r="V34" s="47"/>
      <c r="W34" s="47"/>
      <c r="X34" s="47">
        <v>0</v>
      </c>
      <c r="Y34" s="155"/>
      <c r="Z34" s="47"/>
      <c r="AA34" s="47"/>
      <c r="AB34" s="47"/>
      <c r="AC34" s="22">
        <f>SUM(Q34:AB34)</f>
        <v>0</v>
      </c>
      <c r="AD34" s="47"/>
      <c r="AE34" s="47"/>
      <c r="AF34" s="47"/>
      <c r="AG34" s="47"/>
      <c r="AH34" s="26">
        <v>0</v>
      </c>
      <c r="AI34" s="47"/>
      <c r="AJ34" s="47"/>
      <c r="AK34" s="47"/>
      <c r="AL34" s="47"/>
      <c r="AM34" s="47"/>
      <c r="AN34" s="47"/>
      <c r="AO34" s="47"/>
      <c r="AP34" s="23">
        <f>SUM(AD34:AO34)</f>
        <v>0</v>
      </c>
    </row>
    <row r="35" spans="1:42" s="12" customFormat="1" ht="16.5" thickBot="1">
      <c r="A35" s="80" t="s">
        <v>143</v>
      </c>
      <c r="B35" s="116" t="s">
        <v>111</v>
      </c>
      <c r="C35" s="47">
        <f>65200000-62618260</f>
        <v>2581740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155">
        <v>0</v>
      </c>
      <c r="M35" s="47">
        <v>1071200</v>
      </c>
      <c r="N35" s="47">
        <v>1504521</v>
      </c>
      <c r="O35" s="47"/>
      <c r="P35" s="150">
        <f>SUM(D35:O35)</f>
        <v>2575721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121">
        <v>0</v>
      </c>
      <c r="Y35" s="155">
        <v>0</v>
      </c>
      <c r="Z35" s="47">
        <v>1071200</v>
      </c>
      <c r="AA35" s="47"/>
      <c r="AB35" s="47">
        <v>0</v>
      </c>
      <c r="AC35" s="22">
        <f>SUM(Q35:AB35)</f>
        <v>1071200</v>
      </c>
      <c r="AD35" s="47"/>
      <c r="AE35" s="47">
        <v>0</v>
      </c>
      <c r="AF35" s="47"/>
      <c r="AG35" s="47"/>
      <c r="AH35" s="26">
        <v>0</v>
      </c>
      <c r="AI35" s="47">
        <v>0</v>
      </c>
      <c r="AJ35" s="47"/>
      <c r="AK35" s="47">
        <v>0</v>
      </c>
      <c r="AL35" s="47">
        <v>0</v>
      </c>
      <c r="AM35" s="47">
        <v>1071200</v>
      </c>
      <c r="AN35" s="47"/>
      <c r="AO35" s="47"/>
      <c r="AP35" s="22">
        <f>SUM(AD35:AO35)</f>
        <v>1071200</v>
      </c>
    </row>
    <row r="36" spans="1:42" s="29" customFormat="1" ht="16.5" thickBot="1">
      <c r="A36" s="81"/>
      <c r="B36" s="71" t="s">
        <v>61</v>
      </c>
      <c r="C36" s="33">
        <f aca="true" t="shared" si="11" ref="C36:AP36">SUM(C37:C38)</f>
        <v>9686000000</v>
      </c>
      <c r="D36" s="33">
        <f t="shared" si="11"/>
        <v>79701875</v>
      </c>
      <c r="E36" s="33">
        <f t="shared" si="11"/>
        <v>2051896500</v>
      </c>
      <c r="F36" s="33">
        <f t="shared" si="11"/>
        <v>26578282</v>
      </c>
      <c r="G36" s="33">
        <f t="shared" si="11"/>
        <v>39775345.99</v>
      </c>
      <c r="H36" s="33">
        <f t="shared" si="11"/>
        <v>113108577.44</v>
      </c>
      <c r="I36" s="33">
        <f t="shared" si="11"/>
        <v>97025672.14</v>
      </c>
      <c r="J36" s="33">
        <f t="shared" si="11"/>
        <v>761082788.97</v>
      </c>
      <c r="K36" s="33">
        <f t="shared" si="11"/>
        <v>671690906.09</v>
      </c>
      <c r="L36" s="149">
        <f t="shared" si="11"/>
        <v>350116306.63</v>
      </c>
      <c r="M36" s="33">
        <f t="shared" si="11"/>
        <v>1522368769.26</v>
      </c>
      <c r="N36" s="33">
        <f t="shared" si="11"/>
        <v>554258437.89</v>
      </c>
      <c r="O36" s="33">
        <f t="shared" si="11"/>
        <v>0</v>
      </c>
      <c r="P36" s="149">
        <f t="shared" si="11"/>
        <v>6267603461.410001</v>
      </c>
      <c r="Q36" s="33">
        <f t="shared" si="11"/>
        <v>0</v>
      </c>
      <c r="R36" s="33">
        <f t="shared" si="11"/>
        <v>265491848</v>
      </c>
      <c r="S36" s="33">
        <f t="shared" si="11"/>
        <v>655766590</v>
      </c>
      <c r="T36" s="33">
        <f t="shared" si="11"/>
        <v>347791134.98</v>
      </c>
      <c r="U36" s="33">
        <f t="shared" si="11"/>
        <v>758194400.44</v>
      </c>
      <c r="V36" s="33">
        <f t="shared" si="11"/>
        <v>94916051.15</v>
      </c>
      <c r="W36" s="33">
        <f t="shared" si="11"/>
        <v>112002056.97</v>
      </c>
      <c r="X36" s="33">
        <f t="shared" si="11"/>
        <v>340011656.09</v>
      </c>
      <c r="Y36" s="149">
        <f t="shared" si="11"/>
        <v>395237035.09</v>
      </c>
      <c r="Z36" s="33">
        <f t="shared" si="11"/>
        <v>598206251.26</v>
      </c>
      <c r="AA36" s="33">
        <f t="shared" si="11"/>
        <v>795375566.89</v>
      </c>
      <c r="AB36" s="33">
        <f t="shared" si="11"/>
        <v>0</v>
      </c>
      <c r="AC36" s="33">
        <f t="shared" si="11"/>
        <v>4362992590.870001</v>
      </c>
      <c r="AD36" s="33">
        <f t="shared" si="11"/>
        <v>0</v>
      </c>
      <c r="AE36" s="33">
        <f t="shared" si="11"/>
        <v>16774068</v>
      </c>
      <c r="AF36" s="33">
        <f t="shared" si="11"/>
        <v>904484370</v>
      </c>
      <c r="AG36" s="33">
        <f t="shared" si="11"/>
        <v>341494734.98</v>
      </c>
      <c r="AH36" s="33">
        <f t="shared" si="11"/>
        <v>764490800.44</v>
      </c>
      <c r="AI36" s="33">
        <f t="shared" si="11"/>
        <v>94916051.15</v>
      </c>
      <c r="AJ36" s="33">
        <f t="shared" si="11"/>
        <v>112002056.97</v>
      </c>
      <c r="AK36" s="33">
        <f t="shared" si="11"/>
        <v>336471252.09</v>
      </c>
      <c r="AL36" s="33">
        <f t="shared" si="11"/>
        <v>398777439.09</v>
      </c>
      <c r="AM36" s="33">
        <f t="shared" si="11"/>
        <v>567437098.26</v>
      </c>
      <c r="AN36" s="33">
        <f t="shared" si="11"/>
        <v>817450229.89</v>
      </c>
      <c r="AO36" s="33">
        <f t="shared" si="11"/>
        <v>0</v>
      </c>
      <c r="AP36" s="33">
        <f t="shared" si="11"/>
        <v>4354298100.870001</v>
      </c>
    </row>
    <row r="37" spans="1:42" s="12" customFormat="1" ht="23.25" customHeight="1" thickBot="1">
      <c r="A37" s="46" t="s">
        <v>79</v>
      </c>
      <c r="B37" s="25" t="s">
        <v>59</v>
      </c>
      <c r="C37" s="26">
        <v>9686000000</v>
      </c>
      <c r="D37" s="27">
        <v>79701875</v>
      </c>
      <c r="E37" s="26">
        <v>2051896500</v>
      </c>
      <c r="F37" s="26">
        <v>26578282</v>
      </c>
      <c r="G37" s="26">
        <v>39775345.99</v>
      </c>
      <c r="H37" s="27">
        <v>113108577.44</v>
      </c>
      <c r="I37" s="26">
        <v>97025672.14</v>
      </c>
      <c r="J37" s="26">
        <v>761082788.97</v>
      </c>
      <c r="K37" s="124">
        <v>671690906.09</v>
      </c>
      <c r="L37" s="156">
        <v>350116306.63</v>
      </c>
      <c r="M37" s="26">
        <v>1522368769.26</v>
      </c>
      <c r="N37" s="26">
        <v>554258437.89</v>
      </c>
      <c r="O37" s="27"/>
      <c r="P37" s="154">
        <f>SUM(D37:O37)</f>
        <v>6267603461.410001</v>
      </c>
      <c r="Q37" s="27">
        <v>0</v>
      </c>
      <c r="R37" s="26">
        <v>265491848</v>
      </c>
      <c r="S37" s="26">
        <v>655766590</v>
      </c>
      <c r="T37" s="26">
        <v>347791134.98</v>
      </c>
      <c r="U37" s="26">
        <v>758194400.44</v>
      </c>
      <c r="V37" s="26">
        <v>94916051.15</v>
      </c>
      <c r="W37" s="26">
        <v>112002056.97</v>
      </c>
      <c r="X37" s="26">
        <v>340011656.09</v>
      </c>
      <c r="Y37" s="156">
        <v>395237035.09</v>
      </c>
      <c r="Z37" s="26">
        <v>598206251.26</v>
      </c>
      <c r="AA37" s="26">
        <v>795375566.89</v>
      </c>
      <c r="AB37" s="26"/>
      <c r="AC37" s="48">
        <f>SUM(Q37:AB37)</f>
        <v>4362992590.870001</v>
      </c>
      <c r="AD37" s="27">
        <v>0</v>
      </c>
      <c r="AE37" s="26">
        <v>16774068</v>
      </c>
      <c r="AF37" s="26">
        <v>904484370</v>
      </c>
      <c r="AG37" s="26">
        <v>341494734.98</v>
      </c>
      <c r="AH37" s="26">
        <v>764490800.44</v>
      </c>
      <c r="AI37" s="26">
        <v>94916051.15</v>
      </c>
      <c r="AJ37" s="26">
        <v>112002056.97</v>
      </c>
      <c r="AK37" s="26">
        <v>336471252.09</v>
      </c>
      <c r="AL37" s="26">
        <v>398777439.09</v>
      </c>
      <c r="AM37" s="26">
        <v>567437098.26</v>
      </c>
      <c r="AN37" s="26">
        <v>817450229.89</v>
      </c>
      <c r="AO37" s="26"/>
      <c r="AP37" s="22">
        <f>SUM(AD37:AO37)</f>
        <v>4354298100.870001</v>
      </c>
    </row>
    <row r="38" spans="1:42" s="12" customFormat="1" ht="31.5" customHeight="1" hidden="1" thickBot="1">
      <c r="A38" s="46" t="s">
        <v>92</v>
      </c>
      <c r="B38" s="113" t="s">
        <v>91</v>
      </c>
      <c r="C38" s="47"/>
      <c r="D38" s="27"/>
      <c r="E38" s="47"/>
      <c r="F38" s="47"/>
      <c r="G38" s="47"/>
      <c r="H38" s="48"/>
      <c r="I38" s="47"/>
      <c r="J38" s="47"/>
      <c r="K38" s="47"/>
      <c r="L38" s="47"/>
      <c r="M38" s="47"/>
      <c r="N38" s="47"/>
      <c r="O38" s="27"/>
      <c r="P38" s="147">
        <f>SUM(D38:O38)</f>
        <v>0</v>
      </c>
      <c r="Q38" s="27"/>
      <c r="R38" s="47"/>
      <c r="S38" s="47"/>
      <c r="T38" s="47"/>
      <c r="U38" s="48"/>
      <c r="V38" s="47"/>
      <c r="W38" s="47"/>
      <c r="X38" s="47"/>
      <c r="Y38" s="47"/>
      <c r="Z38" s="47"/>
      <c r="AA38" s="47"/>
      <c r="AB38" s="47"/>
      <c r="AC38" s="26">
        <f>SUM(Q38:AB38)</f>
        <v>0</v>
      </c>
      <c r="AD38" s="27"/>
      <c r="AE38" s="47"/>
      <c r="AF38" s="47"/>
      <c r="AG38" s="47"/>
      <c r="AH38" s="48"/>
      <c r="AI38" s="47"/>
      <c r="AJ38" s="47"/>
      <c r="AK38" s="47"/>
      <c r="AL38" s="47"/>
      <c r="AM38" s="47"/>
      <c r="AN38" s="47"/>
      <c r="AO38" s="47"/>
      <c r="AP38" s="28">
        <f>SUM(AD38:AO38)</f>
        <v>0</v>
      </c>
    </row>
    <row r="39" spans="1:42" s="24" customFormat="1" ht="18.75" thickBot="1">
      <c r="A39" s="184" t="s">
        <v>50</v>
      </c>
      <c r="B39" s="185"/>
      <c r="C39" s="30">
        <f aca="true" t="shared" si="12" ref="C39:O39">SUM(C14+C36)</f>
        <v>10730246799</v>
      </c>
      <c r="D39" s="30">
        <f t="shared" si="12"/>
        <v>108482210</v>
      </c>
      <c r="E39" s="30">
        <f t="shared" si="12"/>
        <v>2126715022.85</v>
      </c>
      <c r="F39" s="30">
        <f t="shared" si="12"/>
        <v>70849207.7</v>
      </c>
      <c r="G39" s="30">
        <f t="shared" si="12"/>
        <v>168097705.77</v>
      </c>
      <c r="H39" s="30">
        <f t="shared" si="12"/>
        <v>181222687.79</v>
      </c>
      <c r="I39" s="30">
        <f t="shared" si="12"/>
        <v>146433528.26</v>
      </c>
      <c r="J39" s="30">
        <f t="shared" si="12"/>
        <v>832347013.69</v>
      </c>
      <c r="K39" s="30">
        <f t="shared" si="12"/>
        <v>730906994.75</v>
      </c>
      <c r="L39" s="30">
        <f t="shared" si="12"/>
        <v>442766474.01</v>
      </c>
      <c r="M39" s="30">
        <f t="shared" si="12"/>
        <v>1595845017.73</v>
      </c>
      <c r="N39" s="30">
        <f t="shared" si="12"/>
        <v>637699980.93</v>
      </c>
      <c r="O39" s="112">
        <f t="shared" si="12"/>
        <v>0</v>
      </c>
      <c r="P39" s="154">
        <f aca="true" t="shared" si="13" ref="P39:AP39">SUM(P14+P36)</f>
        <v>7041365843.4800005</v>
      </c>
      <c r="Q39" s="112">
        <f t="shared" si="13"/>
        <v>11642319</v>
      </c>
      <c r="R39" s="112">
        <f t="shared" si="13"/>
        <v>304214910.92</v>
      </c>
      <c r="S39" s="112">
        <f t="shared" si="13"/>
        <v>705309613.63</v>
      </c>
      <c r="T39" s="112">
        <f t="shared" si="13"/>
        <v>459975657.76</v>
      </c>
      <c r="U39" s="112">
        <f t="shared" si="13"/>
        <v>819115605.0100001</v>
      </c>
      <c r="V39" s="112">
        <f t="shared" si="13"/>
        <v>154855682.35000002</v>
      </c>
      <c r="W39" s="112">
        <f t="shared" si="13"/>
        <v>198038498.79</v>
      </c>
      <c r="X39" s="112">
        <f t="shared" si="13"/>
        <v>407177756.75</v>
      </c>
      <c r="Y39" s="112">
        <f t="shared" si="13"/>
        <v>478163012.46999997</v>
      </c>
      <c r="Z39" s="112">
        <f t="shared" si="13"/>
        <v>686873286.73</v>
      </c>
      <c r="AA39" s="112">
        <f t="shared" si="13"/>
        <v>863318805.55</v>
      </c>
      <c r="AB39" s="112">
        <f t="shared" si="13"/>
        <v>0</v>
      </c>
      <c r="AC39" s="112">
        <f t="shared" si="13"/>
        <v>5088685148.960001</v>
      </c>
      <c r="AD39" s="112">
        <f t="shared" si="13"/>
        <v>2560728</v>
      </c>
      <c r="AE39" s="112">
        <f t="shared" si="13"/>
        <v>49779579.92</v>
      </c>
      <c r="AF39" s="112">
        <f t="shared" si="13"/>
        <v>968751006.94</v>
      </c>
      <c r="AG39" s="112">
        <f t="shared" si="13"/>
        <v>448583522.45000005</v>
      </c>
      <c r="AH39" s="112">
        <f t="shared" si="13"/>
        <v>826325569.0100001</v>
      </c>
      <c r="AI39" s="112">
        <f t="shared" si="13"/>
        <v>155110382.35000002</v>
      </c>
      <c r="AJ39" s="112">
        <f t="shared" si="13"/>
        <v>187651238.79</v>
      </c>
      <c r="AK39" s="112">
        <f t="shared" si="13"/>
        <v>409678393.54999995</v>
      </c>
      <c r="AL39" s="112">
        <f t="shared" si="13"/>
        <v>482631645.66999996</v>
      </c>
      <c r="AM39" s="112">
        <f t="shared" si="13"/>
        <v>656104133.73</v>
      </c>
      <c r="AN39" s="112">
        <f t="shared" si="13"/>
        <v>885020868.55</v>
      </c>
      <c r="AO39" s="112">
        <f t="shared" si="13"/>
        <v>0</v>
      </c>
      <c r="AP39" s="112">
        <f t="shared" si="13"/>
        <v>5072197068.960001</v>
      </c>
    </row>
    <row r="40" spans="1:42" ht="12.75">
      <c r="A40" s="110" t="s">
        <v>175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46"/>
      <c r="Y40" s="10"/>
      <c r="Z40" s="10"/>
      <c r="AA40" s="10"/>
      <c r="AB40" s="146">
        <f>+AC21-51169960.32</f>
        <v>-11957.679999999702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5">
      <c r="A41" s="114"/>
      <c r="B41" s="5"/>
      <c r="C41" s="47"/>
      <c r="D41" s="5"/>
      <c r="E41" s="5"/>
      <c r="F41" s="5"/>
      <c r="G41" s="5"/>
      <c r="H41" s="5"/>
      <c r="I41" s="5"/>
      <c r="J41" s="5"/>
      <c r="K41" s="5"/>
      <c r="L41" s="5"/>
      <c r="M41" s="37"/>
      <c r="N41" s="5"/>
      <c r="O41" s="5"/>
      <c r="P41" s="37"/>
      <c r="Q41" s="5"/>
      <c r="R41" s="5"/>
      <c r="S41" s="5"/>
      <c r="T41" s="5"/>
      <c r="U41" s="5"/>
      <c r="V41" s="5"/>
      <c r="W41" s="37"/>
      <c r="X41" s="5"/>
      <c r="Y41" s="5"/>
      <c r="Z41" s="37"/>
      <c r="AA41" s="5"/>
      <c r="AB41" s="5"/>
      <c r="AC41" s="37"/>
      <c r="AD41" s="5"/>
      <c r="AE41" s="5"/>
      <c r="AF41" s="5"/>
      <c r="AG41" s="5"/>
      <c r="AH41" s="5"/>
      <c r="AI41" s="5"/>
      <c r="AJ41" s="37"/>
      <c r="AK41" s="5"/>
      <c r="AL41" s="145"/>
      <c r="AM41" s="5"/>
      <c r="AN41" s="5"/>
      <c r="AO41" s="5"/>
      <c r="AP41" s="145"/>
    </row>
    <row r="42" spans="1:42" ht="15" customHeight="1">
      <c r="A42" s="186" t="s">
        <v>180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8"/>
    </row>
    <row r="43" spans="1:42" ht="27.75" customHeight="1">
      <c r="A43" s="189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8"/>
    </row>
    <row r="44" spans="1:42" ht="15" customHeight="1" hidden="1">
      <c r="A44" s="189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8"/>
    </row>
    <row r="45" spans="1:42" ht="15" customHeight="1" hidden="1">
      <c r="A45" s="189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8"/>
    </row>
    <row r="46" spans="1:237" ht="15" customHeight="1">
      <c r="A46" s="189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8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4"/>
      <c r="BN46" s="159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4"/>
      <c r="DD46" s="159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4"/>
      <c r="ET46" s="159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4"/>
      <c r="GJ46" s="159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4"/>
      <c r="HZ46" s="159"/>
      <c r="IA46" s="163"/>
      <c r="IB46" s="163"/>
      <c r="IC46" s="163"/>
    </row>
    <row r="47" spans="1:237" ht="12.75">
      <c r="A47" s="189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8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4"/>
      <c r="BN47" s="159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4"/>
      <c r="DD47" s="159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4"/>
      <c r="ET47" s="159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4"/>
      <c r="GJ47" s="159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4"/>
      <c r="HZ47" s="159"/>
      <c r="IA47" s="163"/>
      <c r="IB47" s="163"/>
      <c r="IC47" s="163"/>
    </row>
    <row r="48" spans="1:42" ht="13.5" thickBot="1">
      <c r="A48" s="4"/>
      <c r="B48" s="75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4"/>
      <c r="C49" s="181" t="s">
        <v>115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34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2.75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</row>
    <row r="51" spans="1:42" ht="13.5" thickBo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9"/>
    </row>
    <row r="52" spans="3:29" ht="12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3:29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3:29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3:42" ht="12.75">
      <c r="C55" s="12">
        <f>966071430-C18</f>
        <v>62672260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f>67943238.66-AA14</f>
        <v>0</v>
      </c>
      <c r="AB55" s="12"/>
      <c r="AC55" s="12"/>
      <c r="AP55" s="12"/>
    </row>
    <row r="56" spans="3:29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3:29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3:29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3:29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3:29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3:29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2:40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2:40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2:40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2:40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2:40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2:40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2:40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:40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2:40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2:40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2:40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2:40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2:40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2:40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2:40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</sheetData>
  <sheetProtection/>
  <mergeCells count="16">
    <mergeCell ref="GJ46:HY47"/>
    <mergeCell ref="HZ46:IC47"/>
    <mergeCell ref="A42:AP47"/>
    <mergeCell ref="AQ46:BM47"/>
    <mergeCell ref="BN46:DC47"/>
    <mergeCell ref="DD46:ES47"/>
    <mergeCell ref="ET46:GI47"/>
    <mergeCell ref="A1:AP1"/>
    <mergeCell ref="A2:AP2"/>
    <mergeCell ref="A3:AP3"/>
    <mergeCell ref="A4:AP4"/>
    <mergeCell ref="C49:P49"/>
    <mergeCell ref="A5:AP5"/>
    <mergeCell ref="A7:B7"/>
    <mergeCell ref="A8:B8"/>
    <mergeCell ref="A39:B39"/>
  </mergeCells>
  <printOptions horizontalCentered="1" verticalCentered="1"/>
  <pageMargins left="1.2" right="0.15748031496062992" top="0.1968503937007874" bottom="0.1968503937007874" header="0" footer="0.1968503937007874"/>
  <pageSetup horizontalDpi="300" verticalDpi="300" orientation="landscape" paperSize="5" scale="80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4">
      <selection activeCell="N33" sqref="N33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13" width="22.7109375" style="1" hidden="1" customWidth="1"/>
    <col min="14" max="15" width="21.7109375" style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7"/>
    </row>
    <row r="2" spans="1:16" ht="15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ht="18">
      <c r="A3" s="171" t="s">
        <v>51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>
      <c r="A4" s="168" t="s">
        <v>56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20.25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.75">
      <c r="A7" s="182" t="s">
        <v>4</v>
      </c>
      <c r="B7" s="183"/>
      <c r="C7" s="66" t="s">
        <v>48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2" t="s">
        <v>178</v>
      </c>
    </row>
    <row r="8" spans="1:16" ht="15.75">
      <c r="A8" s="182" t="s">
        <v>5</v>
      </c>
      <c r="B8" s="183"/>
      <c r="C8" s="65" t="s">
        <v>57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8">
        <v>2011</v>
      </c>
    </row>
    <row r="9" spans="1:16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12.75">
      <c r="A10" s="102"/>
      <c r="B10" s="103"/>
      <c r="C10" s="103" t="s">
        <v>89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ht="12.75">
      <c r="A11" s="104" t="s">
        <v>40</v>
      </c>
      <c r="B11" s="104" t="s">
        <v>42</v>
      </c>
      <c r="C11" s="104" t="s">
        <v>55</v>
      </c>
      <c r="D11" s="104" t="s">
        <v>46</v>
      </c>
      <c r="E11" s="104" t="s">
        <v>46</v>
      </c>
      <c r="F11" s="104" t="s">
        <v>46</v>
      </c>
      <c r="G11" s="104" t="s">
        <v>46</v>
      </c>
      <c r="H11" s="104" t="s">
        <v>46</v>
      </c>
      <c r="I11" s="104" t="s">
        <v>46</v>
      </c>
      <c r="J11" s="104" t="s">
        <v>46</v>
      </c>
      <c r="K11" s="104" t="s">
        <v>46</v>
      </c>
      <c r="L11" s="104" t="s">
        <v>46</v>
      </c>
      <c r="M11" s="104" t="s">
        <v>46</v>
      </c>
      <c r="N11" s="104" t="s">
        <v>46</v>
      </c>
      <c r="O11" s="104" t="s">
        <v>46</v>
      </c>
      <c r="P11" s="104" t="s">
        <v>46</v>
      </c>
    </row>
    <row r="12" spans="1:16" ht="13.5" thickBot="1">
      <c r="A12" s="105" t="s">
        <v>41</v>
      </c>
      <c r="B12" s="105"/>
      <c r="C12" s="105" t="s">
        <v>88</v>
      </c>
      <c r="D12" s="105" t="s">
        <v>13</v>
      </c>
      <c r="E12" s="105" t="s">
        <v>14</v>
      </c>
      <c r="F12" s="105" t="s">
        <v>15</v>
      </c>
      <c r="G12" s="105" t="s">
        <v>16</v>
      </c>
      <c r="H12" s="105" t="s">
        <v>28</v>
      </c>
      <c r="I12" s="105" t="s">
        <v>29</v>
      </c>
      <c r="J12" s="105" t="s">
        <v>30</v>
      </c>
      <c r="K12" s="105" t="s">
        <v>20</v>
      </c>
      <c r="L12" s="105" t="s">
        <v>21</v>
      </c>
      <c r="M12" s="105" t="s">
        <v>31</v>
      </c>
      <c r="N12" s="105" t="s">
        <v>23</v>
      </c>
      <c r="O12" s="105" t="s">
        <v>24</v>
      </c>
      <c r="P12" s="105" t="s">
        <v>25</v>
      </c>
    </row>
    <row r="13" spans="1:16" ht="13.5" thickBot="1">
      <c r="A13" s="106">
        <v>1</v>
      </c>
      <c r="B13" s="107">
        <v>2</v>
      </c>
      <c r="C13" s="107"/>
      <c r="D13" s="107"/>
      <c r="E13" s="107"/>
      <c r="F13" s="107"/>
      <c r="G13" s="136">
        <v>7</v>
      </c>
      <c r="H13" s="136"/>
      <c r="I13" s="136"/>
      <c r="J13" s="136"/>
      <c r="K13" s="136"/>
      <c r="L13" s="136"/>
      <c r="M13" s="136"/>
      <c r="N13" s="136"/>
      <c r="O13" s="136"/>
      <c r="P13" s="108">
        <v>8</v>
      </c>
    </row>
    <row r="14" spans="1:16" ht="16.5" thickBot="1">
      <c r="A14" s="31"/>
      <c r="B14" s="70" t="s">
        <v>60</v>
      </c>
      <c r="C14" s="32">
        <f aca="true" t="shared" si="0" ref="C14:P14">C15</f>
        <v>41116155.379999995</v>
      </c>
      <c r="D14" s="32">
        <f t="shared" si="0"/>
        <v>0</v>
      </c>
      <c r="E14" s="32">
        <f t="shared" si="0"/>
        <v>40952346</v>
      </c>
      <c r="F14" s="32">
        <f t="shared" si="0"/>
        <v>0</v>
      </c>
      <c r="G14" s="32">
        <f t="shared" si="0"/>
        <v>0</v>
      </c>
      <c r="H14" s="32">
        <f t="shared" si="0"/>
        <v>76454</v>
      </c>
      <c r="I14" s="32">
        <f t="shared" si="0"/>
        <v>87355.39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41116155.39</v>
      </c>
    </row>
    <row r="15" spans="1:16" ht="16.5" thickBot="1">
      <c r="A15" s="73"/>
      <c r="B15" s="71" t="s">
        <v>63</v>
      </c>
      <c r="C15" s="42">
        <f aca="true" t="shared" si="1" ref="C15:P15">SUM(C16)</f>
        <v>41116155.379999995</v>
      </c>
      <c r="D15" s="42">
        <f t="shared" si="1"/>
        <v>0</v>
      </c>
      <c r="E15" s="42">
        <f t="shared" si="1"/>
        <v>40952346</v>
      </c>
      <c r="F15" s="42">
        <f t="shared" si="1"/>
        <v>0</v>
      </c>
      <c r="G15" s="42">
        <f t="shared" si="1"/>
        <v>0</v>
      </c>
      <c r="H15" s="42">
        <f t="shared" si="1"/>
        <v>76454</v>
      </c>
      <c r="I15" s="42">
        <f t="shared" si="1"/>
        <v>87355.39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41116155.39</v>
      </c>
    </row>
    <row r="16" spans="1:16" ht="15.75">
      <c r="A16" s="43" t="s">
        <v>126</v>
      </c>
      <c r="B16" s="119" t="s">
        <v>95</v>
      </c>
      <c r="C16" s="123">
        <f>C17+C19+C22</f>
        <v>41116155.379999995</v>
      </c>
      <c r="D16" s="123">
        <f aca="true" t="shared" si="2" ref="D16:P16">D17+D19+D22</f>
        <v>0</v>
      </c>
      <c r="E16" s="123">
        <f t="shared" si="2"/>
        <v>40952346</v>
      </c>
      <c r="F16" s="123">
        <f t="shared" si="2"/>
        <v>0</v>
      </c>
      <c r="G16" s="123">
        <f t="shared" si="2"/>
        <v>0</v>
      </c>
      <c r="H16" s="123">
        <f t="shared" si="2"/>
        <v>76454</v>
      </c>
      <c r="I16" s="123">
        <f t="shared" si="2"/>
        <v>87355.39</v>
      </c>
      <c r="J16" s="123">
        <f t="shared" si="2"/>
        <v>0</v>
      </c>
      <c r="K16" s="123">
        <f t="shared" si="2"/>
        <v>0</v>
      </c>
      <c r="L16" s="123">
        <f t="shared" si="2"/>
        <v>0</v>
      </c>
      <c r="M16" s="123">
        <f t="shared" si="2"/>
        <v>0</v>
      </c>
      <c r="N16" s="123">
        <f t="shared" si="2"/>
        <v>0</v>
      </c>
      <c r="O16" s="123">
        <f t="shared" si="2"/>
        <v>0</v>
      </c>
      <c r="P16" s="123">
        <f t="shared" si="2"/>
        <v>41116155.39</v>
      </c>
    </row>
    <row r="17" spans="1:16" ht="15.75">
      <c r="A17" s="43" t="s">
        <v>149</v>
      </c>
      <c r="B17" s="119" t="s">
        <v>150</v>
      </c>
      <c r="C17" s="123">
        <f>C18</f>
        <v>16512096.36</v>
      </c>
      <c r="D17" s="123">
        <f>D18</f>
        <v>0</v>
      </c>
      <c r="E17" s="123">
        <f aca="true" t="shared" si="3" ref="E17:P17">E18</f>
        <v>16446311.12</v>
      </c>
      <c r="F17" s="123">
        <f t="shared" si="3"/>
        <v>0</v>
      </c>
      <c r="G17" s="123">
        <f t="shared" si="3"/>
        <v>0</v>
      </c>
      <c r="H17" s="123">
        <f t="shared" si="3"/>
        <v>55506.36</v>
      </c>
      <c r="I17" s="123">
        <f t="shared" si="3"/>
        <v>10278.88</v>
      </c>
      <c r="J17" s="123">
        <f t="shared" si="3"/>
        <v>0</v>
      </c>
      <c r="K17" s="123">
        <f t="shared" si="3"/>
        <v>0</v>
      </c>
      <c r="L17" s="123">
        <f t="shared" si="3"/>
        <v>0</v>
      </c>
      <c r="M17" s="123">
        <f t="shared" si="3"/>
        <v>0</v>
      </c>
      <c r="N17" s="123">
        <f t="shared" si="3"/>
        <v>0</v>
      </c>
      <c r="O17" s="123">
        <f t="shared" si="3"/>
        <v>0</v>
      </c>
      <c r="P17" s="123">
        <f t="shared" si="3"/>
        <v>16512096.36</v>
      </c>
    </row>
    <row r="18" spans="1:16" ht="15.75">
      <c r="A18" s="43" t="s">
        <v>151</v>
      </c>
      <c r="B18" s="25" t="s">
        <v>152</v>
      </c>
      <c r="C18" s="26">
        <f>2580000+1000425.76+12931670.6</f>
        <v>16512096.36</v>
      </c>
      <c r="D18" s="26">
        <v>0</v>
      </c>
      <c r="E18" s="26">
        <v>16446311.12</v>
      </c>
      <c r="F18" s="123"/>
      <c r="G18" s="26">
        <v>0</v>
      </c>
      <c r="H18" s="26">
        <v>55506.36</v>
      </c>
      <c r="I18" s="123">
        <v>10278.88</v>
      </c>
      <c r="J18" s="123">
        <v>0</v>
      </c>
      <c r="K18" s="123">
        <v>0</v>
      </c>
      <c r="L18" s="123">
        <v>0</v>
      </c>
      <c r="M18" s="123"/>
      <c r="N18" s="123"/>
      <c r="O18" s="123"/>
      <c r="P18" s="23">
        <f>SUM(D18:L18)</f>
        <v>16512096.36</v>
      </c>
    </row>
    <row r="19" spans="1:16" ht="15.75">
      <c r="A19" s="43" t="s">
        <v>153</v>
      </c>
      <c r="B19" s="119" t="s">
        <v>98</v>
      </c>
      <c r="C19" s="123">
        <f>C20+C21</f>
        <v>11965422</v>
      </c>
      <c r="D19" s="123">
        <f>D20+D21</f>
        <v>0</v>
      </c>
      <c r="E19" s="123">
        <f aca="true" t="shared" si="4" ref="E19:P19">E20+E21</f>
        <v>11917751</v>
      </c>
      <c r="F19" s="123">
        <f t="shared" si="4"/>
        <v>0</v>
      </c>
      <c r="G19" s="123">
        <f t="shared" si="4"/>
        <v>0</v>
      </c>
      <c r="H19" s="123">
        <f t="shared" si="4"/>
        <v>0</v>
      </c>
      <c r="I19" s="123">
        <f t="shared" si="4"/>
        <v>47671.01</v>
      </c>
      <c r="J19" s="123">
        <f t="shared" si="4"/>
        <v>0</v>
      </c>
      <c r="K19" s="123">
        <f t="shared" si="4"/>
        <v>0</v>
      </c>
      <c r="L19" s="123">
        <f t="shared" si="4"/>
        <v>0</v>
      </c>
      <c r="M19" s="123">
        <f t="shared" si="4"/>
        <v>0</v>
      </c>
      <c r="N19" s="123">
        <f t="shared" si="4"/>
        <v>0</v>
      </c>
      <c r="O19" s="123">
        <f t="shared" si="4"/>
        <v>0</v>
      </c>
      <c r="P19" s="123">
        <f t="shared" si="4"/>
        <v>11965422.01</v>
      </c>
    </row>
    <row r="20" spans="1:16" ht="15.75">
      <c r="A20" s="43" t="s">
        <v>154</v>
      </c>
      <c r="B20" s="25" t="s">
        <v>155</v>
      </c>
      <c r="C20" s="156">
        <v>2375543.31</v>
      </c>
      <c r="D20" s="26">
        <v>0</v>
      </c>
      <c r="E20" s="26">
        <v>2366079</v>
      </c>
      <c r="F20" s="123"/>
      <c r="G20" s="26">
        <v>0</v>
      </c>
      <c r="H20" s="123">
        <v>0</v>
      </c>
      <c r="I20" s="123">
        <v>9464.32</v>
      </c>
      <c r="J20" s="123">
        <v>0</v>
      </c>
      <c r="K20" s="123">
        <v>0</v>
      </c>
      <c r="L20" s="123">
        <v>0</v>
      </c>
      <c r="M20" s="123"/>
      <c r="N20" s="123"/>
      <c r="O20" s="123"/>
      <c r="P20" s="23">
        <f>SUM(D20:I20)</f>
        <v>2375543.32</v>
      </c>
    </row>
    <row r="21" spans="1:16" ht="15.75">
      <c r="A21" s="43" t="s">
        <v>156</v>
      </c>
      <c r="B21" s="25" t="s">
        <v>157</v>
      </c>
      <c r="C21" s="26">
        <v>9589878.69</v>
      </c>
      <c r="D21" s="26">
        <v>0</v>
      </c>
      <c r="E21" s="26">
        <v>9551672</v>
      </c>
      <c r="F21" s="123"/>
      <c r="G21" s="26">
        <v>0</v>
      </c>
      <c r="H21" s="123">
        <v>0</v>
      </c>
      <c r="I21" s="123">
        <v>38206.69</v>
      </c>
      <c r="J21" s="123">
        <v>0</v>
      </c>
      <c r="K21" s="123">
        <v>0</v>
      </c>
      <c r="L21" s="123">
        <v>0</v>
      </c>
      <c r="M21" s="123"/>
      <c r="N21" s="123"/>
      <c r="O21" s="123"/>
      <c r="P21" s="23">
        <f>SUM(D21:I21)</f>
        <v>9589878.69</v>
      </c>
    </row>
    <row r="22" spans="1:16" ht="15.75">
      <c r="A22" s="43" t="s">
        <v>127</v>
      </c>
      <c r="B22" s="119" t="s">
        <v>99</v>
      </c>
      <c r="C22" s="123">
        <f>C23+C24</f>
        <v>12638637.02</v>
      </c>
      <c r="D22" s="123">
        <f aca="true" t="shared" si="5" ref="D22:P22">D23+D24</f>
        <v>0</v>
      </c>
      <c r="E22" s="123">
        <f t="shared" si="5"/>
        <v>12588283.879999999</v>
      </c>
      <c r="F22" s="123">
        <f t="shared" si="5"/>
        <v>0</v>
      </c>
      <c r="G22" s="123">
        <f t="shared" si="5"/>
        <v>0</v>
      </c>
      <c r="H22" s="123">
        <f t="shared" si="5"/>
        <v>20947.64</v>
      </c>
      <c r="I22" s="123">
        <f t="shared" si="5"/>
        <v>29405.5</v>
      </c>
      <c r="J22" s="123">
        <f t="shared" si="5"/>
        <v>0</v>
      </c>
      <c r="K22" s="123">
        <f t="shared" si="5"/>
        <v>0</v>
      </c>
      <c r="L22" s="123">
        <f t="shared" si="5"/>
        <v>0</v>
      </c>
      <c r="M22" s="123">
        <f t="shared" si="5"/>
        <v>0</v>
      </c>
      <c r="N22" s="123">
        <f t="shared" si="5"/>
        <v>0</v>
      </c>
      <c r="O22" s="123">
        <f t="shared" si="5"/>
        <v>0</v>
      </c>
      <c r="P22" s="123">
        <f t="shared" si="5"/>
        <v>12638637.02</v>
      </c>
    </row>
    <row r="23" spans="1:16" ht="15.75">
      <c r="A23" s="43" t="s">
        <v>159</v>
      </c>
      <c r="B23" s="25" t="s">
        <v>160</v>
      </c>
      <c r="C23" s="26">
        <v>4500686.02</v>
      </c>
      <c r="D23" s="26">
        <v>0</v>
      </c>
      <c r="E23" s="26">
        <v>4482755</v>
      </c>
      <c r="F23" s="123"/>
      <c r="G23" s="26">
        <v>0</v>
      </c>
      <c r="H23" s="26">
        <v>17931.02</v>
      </c>
      <c r="I23" s="123">
        <v>0</v>
      </c>
      <c r="J23" s="123">
        <v>0</v>
      </c>
      <c r="K23" s="123">
        <v>0</v>
      </c>
      <c r="L23" s="123">
        <v>0</v>
      </c>
      <c r="M23" s="123"/>
      <c r="N23" s="123"/>
      <c r="O23" s="123"/>
      <c r="P23" s="23">
        <f>SUM(D23:I23)</f>
        <v>4500686.02</v>
      </c>
    </row>
    <row r="24" spans="1:16" ht="16.5" thickBot="1">
      <c r="A24" s="43" t="s">
        <v>158</v>
      </c>
      <c r="B24" s="25" t="s">
        <v>145</v>
      </c>
      <c r="C24" s="26">
        <v>8137951</v>
      </c>
      <c r="D24" s="26">
        <v>0</v>
      </c>
      <c r="E24" s="26">
        <v>8105528.88</v>
      </c>
      <c r="F24" s="123"/>
      <c r="G24" s="26">
        <v>0</v>
      </c>
      <c r="H24" s="26">
        <v>3016.62</v>
      </c>
      <c r="I24" s="123">
        <v>29405.5</v>
      </c>
      <c r="J24" s="123">
        <v>0</v>
      </c>
      <c r="K24" s="123">
        <v>0</v>
      </c>
      <c r="L24" s="123">
        <v>0</v>
      </c>
      <c r="M24" s="123"/>
      <c r="N24" s="123"/>
      <c r="O24" s="123"/>
      <c r="P24" s="23">
        <f>SUM(D24:I24)</f>
        <v>8137951</v>
      </c>
    </row>
    <row r="25" spans="1:16" ht="16.5" thickBot="1">
      <c r="A25" s="81"/>
      <c r="B25" s="71" t="s">
        <v>61</v>
      </c>
      <c r="C25" s="33">
        <f aca="true" t="shared" si="6" ref="C25:P25">SUM(C26:C26)</f>
        <v>21405800.06</v>
      </c>
      <c r="D25" s="33">
        <f t="shared" si="6"/>
        <v>0</v>
      </c>
      <c r="E25" s="33">
        <f t="shared" si="6"/>
        <v>21320518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>I26</f>
        <v>85282.07</v>
      </c>
      <c r="J25" s="33">
        <f>SUM(J16:J24)</f>
        <v>0</v>
      </c>
      <c r="K25" s="33"/>
      <c r="L25" s="33">
        <f t="shared" si="6"/>
        <v>0</v>
      </c>
      <c r="M25" s="33"/>
      <c r="N25" s="33"/>
      <c r="O25" s="33">
        <f t="shared" si="6"/>
        <v>0</v>
      </c>
      <c r="P25" s="34">
        <f t="shared" si="6"/>
        <v>21405800.07</v>
      </c>
    </row>
    <row r="26" spans="1:18" ht="15.75" thickBot="1">
      <c r="A26" s="46" t="s">
        <v>79</v>
      </c>
      <c r="B26" s="25" t="s">
        <v>59</v>
      </c>
      <c r="C26" s="156">
        <v>21405800.06</v>
      </c>
      <c r="D26" s="27">
        <v>0</v>
      </c>
      <c r="E26" s="26">
        <v>21320518</v>
      </c>
      <c r="F26" s="26">
        <v>0</v>
      </c>
      <c r="G26" s="135">
        <v>0</v>
      </c>
      <c r="H26" s="135">
        <v>0</v>
      </c>
      <c r="I26" s="135">
        <v>85282.07</v>
      </c>
      <c r="J26" s="135">
        <v>0</v>
      </c>
      <c r="K26" s="135"/>
      <c r="L26" s="135">
        <v>0</v>
      </c>
      <c r="M26" s="135"/>
      <c r="N26" s="135"/>
      <c r="O26" s="135">
        <v>0</v>
      </c>
      <c r="P26" s="23">
        <f>SUM(D26:I26)</f>
        <v>21405800.07</v>
      </c>
      <c r="Q26" s="12"/>
      <c r="R26" s="12"/>
    </row>
    <row r="27" spans="1:16" ht="18.75" thickBot="1">
      <c r="A27" s="184" t="s">
        <v>50</v>
      </c>
      <c r="B27" s="185"/>
      <c r="C27" s="30">
        <f>SUM(C14+C25)</f>
        <v>62521955.44</v>
      </c>
      <c r="D27" s="30">
        <f aca="true" t="shared" si="7" ref="D27:P27">SUM(D14+D25)</f>
        <v>0</v>
      </c>
      <c r="E27" s="30">
        <f t="shared" si="7"/>
        <v>62272864</v>
      </c>
      <c r="F27" s="30">
        <f t="shared" si="7"/>
        <v>0</v>
      </c>
      <c r="G27" s="30">
        <f t="shared" si="7"/>
        <v>0</v>
      </c>
      <c r="H27" s="30">
        <f t="shared" si="7"/>
        <v>76454</v>
      </c>
      <c r="I27" s="30">
        <f t="shared" si="7"/>
        <v>172637.46000000002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0">
        <f t="shared" si="7"/>
        <v>62521955.46</v>
      </c>
    </row>
    <row r="28" spans="1:16" ht="12.75">
      <c r="A28" s="110" t="s">
        <v>175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2"/>
    </row>
    <row r="31" spans="1:16" ht="12.75">
      <c r="A31" s="6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1">
        <f ca="1">TODAY()</f>
        <v>40891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5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6" t="s">
        <v>118</v>
      </c>
      <c r="C35" s="3"/>
      <c r="D35" s="6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sheetProtection/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48818897637796" right="0.6692913385826772" top="0.1968503937007874" bottom="0.1968503937007874" header="0" footer="0.1968503937007874"/>
  <pageSetup horizontalDpi="300" verticalDpi="300" orientation="landscape" paperSize="5" scale="9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7"/>
  <sheetViews>
    <sheetView zoomScale="75" zoomScaleNormal="75" zoomScalePageLayoutView="0" workbookViewId="0" topLeftCell="C1">
      <selection activeCell="AD1" sqref="AD1:AZ16384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0.710937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2.140625" style="1" hidden="1" customWidth="1"/>
    <col min="8" max="8" width="0.13671875" style="1" customWidth="1"/>
    <col min="9" max="9" width="14.7109375" style="1" hidden="1" customWidth="1"/>
    <col min="10" max="10" width="14.8515625" style="1" hidden="1" customWidth="1"/>
    <col min="11" max="11" width="23.421875" style="1" hidden="1" customWidth="1"/>
    <col min="12" max="12" width="23.28125" style="1" hidden="1" customWidth="1"/>
    <col min="13" max="13" width="23.57421875" style="1" hidden="1" customWidth="1"/>
    <col min="14" max="14" width="18.8515625" style="1" customWidth="1"/>
    <col min="15" max="15" width="21.71093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0.13671875" style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9.8515625" style="1" customWidth="1"/>
    <col min="28" max="28" width="19.421875" style="1" hidden="1" customWidth="1"/>
    <col min="29" max="29" width="21.421875" style="1" customWidth="1"/>
    <col min="30" max="16384" width="11.421875" style="1" customWidth="1"/>
  </cols>
  <sheetData>
    <row r="1" spans="1:29" ht="18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7"/>
    </row>
    <row r="2" spans="1:29" ht="15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18">
      <c r="A3" s="171" t="s">
        <v>51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3"/>
    </row>
    <row r="4" spans="1:29" ht="15.75">
      <c r="A4" s="168" t="s">
        <v>53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70"/>
    </row>
    <row r="5" spans="1:29" ht="20.25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6"/>
    </row>
    <row r="6" spans="1:29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6"/>
      <c r="V6" s="50"/>
      <c r="W6" s="50"/>
      <c r="X6" s="50"/>
      <c r="Y6" s="50"/>
      <c r="Z6" s="50"/>
      <c r="AA6" s="50"/>
      <c r="AB6" s="50"/>
      <c r="AC6" s="51"/>
    </row>
    <row r="7" spans="1:29" ht="15.75">
      <c r="A7" s="182" t="s">
        <v>4</v>
      </c>
      <c r="B7" s="183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67" t="s">
        <v>119</v>
      </c>
      <c r="Q7" s="69"/>
      <c r="R7" s="69"/>
      <c r="S7" s="69"/>
      <c r="T7" s="69"/>
      <c r="U7" s="56"/>
      <c r="V7" s="69"/>
      <c r="W7" s="69"/>
      <c r="X7" s="69"/>
      <c r="Y7" s="69"/>
      <c r="Z7" s="69"/>
      <c r="AA7" s="69"/>
      <c r="AB7" s="69"/>
      <c r="AC7" s="72" t="s">
        <v>178</v>
      </c>
    </row>
    <row r="8" spans="1:29" ht="15.75">
      <c r="A8" s="182" t="s">
        <v>5</v>
      </c>
      <c r="B8" s="183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67" t="s">
        <v>9</v>
      </c>
      <c r="Q8" s="69"/>
      <c r="R8" s="69"/>
      <c r="S8" s="69"/>
      <c r="T8" s="69"/>
      <c r="U8" s="56"/>
      <c r="V8" s="69"/>
      <c r="W8" s="69"/>
      <c r="X8" s="69"/>
      <c r="Y8" s="69"/>
      <c r="Z8" s="69"/>
      <c r="AA8" s="69"/>
      <c r="AB8" s="69"/>
      <c r="AC8" s="68">
        <v>2011</v>
      </c>
    </row>
    <row r="9" spans="1:29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</row>
    <row r="10" spans="1:29" ht="12.75">
      <c r="A10" s="102"/>
      <c r="B10" s="103"/>
      <c r="C10" s="103" t="s">
        <v>54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29" ht="12.75">
      <c r="A11" s="104" t="s">
        <v>40</v>
      </c>
      <c r="B11" s="104" t="s">
        <v>42</v>
      </c>
      <c r="C11" s="104" t="s">
        <v>55</v>
      </c>
      <c r="D11" s="104" t="s">
        <v>45</v>
      </c>
      <c r="E11" s="104" t="s">
        <v>45</v>
      </c>
      <c r="F11" s="104" t="s">
        <v>45</v>
      </c>
      <c r="G11" s="104" t="s">
        <v>45</v>
      </c>
      <c r="H11" s="104" t="s">
        <v>45</v>
      </c>
      <c r="I11" s="104" t="s">
        <v>45</v>
      </c>
      <c r="J11" s="104" t="s">
        <v>45</v>
      </c>
      <c r="K11" s="104" t="s">
        <v>45</v>
      </c>
      <c r="L11" s="104" t="s">
        <v>45</v>
      </c>
      <c r="M11" s="104" t="s">
        <v>45</v>
      </c>
      <c r="N11" s="104" t="s">
        <v>45</v>
      </c>
      <c r="O11" s="104" t="s">
        <v>45</v>
      </c>
      <c r="P11" s="104" t="s">
        <v>45</v>
      </c>
      <c r="Q11" s="104" t="s">
        <v>46</v>
      </c>
      <c r="R11" s="104" t="s">
        <v>46</v>
      </c>
      <c r="S11" s="104" t="s">
        <v>46</v>
      </c>
      <c r="T11" s="104" t="s">
        <v>46</v>
      </c>
      <c r="U11" s="104" t="s">
        <v>46</v>
      </c>
      <c r="V11" s="104" t="s">
        <v>46</v>
      </c>
      <c r="W11" s="104" t="s">
        <v>46</v>
      </c>
      <c r="X11" s="104" t="s">
        <v>46</v>
      </c>
      <c r="Y11" s="104" t="s">
        <v>46</v>
      </c>
      <c r="Z11" s="104" t="s">
        <v>46</v>
      </c>
      <c r="AA11" s="104" t="s">
        <v>46</v>
      </c>
      <c r="AB11" s="104" t="s">
        <v>46</v>
      </c>
      <c r="AC11" s="104" t="s">
        <v>46</v>
      </c>
    </row>
    <row r="12" spans="1:29" ht="13.5" thickBot="1">
      <c r="A12" s="105" t="s">
        <v>41</v>
      </c>
      <c r="B12" s="105"/>
      <c r="C12" s="105" t="s">
        <v>88</v>
      </c>
      <c r="D12" s="105" t="s">
        <v>13</v>
      </c>
      <c r="E12" s="105" t="s">
        <v>14</v>
      </c>
      <c r="F12" s="105" t="s">
        <v>15</v>
      </c>
      <c r="G12" s="105" t="s">
        <v>16</v>
      </c>
      <c r="H12" s="105" t="s">
        <v>28</v>
      </c>
      <c r="I12" s="105" t="s">
        <v>29</v>
      </c>
      <c r="J12" s="105" t="s">
        <v>30</v>
      </c>
      <c r="K12" s="105" t="s">
        <v>20</v>
      </c>
      <c r="L12" s="105" t="s">
        <v>90</v>
      </c>
      <c r="M12" s="105" t="s">
        <v>31</v>
      </c>
      <c r="N12" s="105" t="s">
        <v>23</v>
      </c>
      <c r="O12" s="105" t="s">
        <v>24</v>
      </c>
      <c r="P12" s="105" t="s">
        <v>47</v>
      </c>
      <c r="Q12" s="105" t="s">
        <v>13</v>
      </c>
      <c r="R12" s="105" t="s">
        <v>14</v>
      </c>
      <c r="S12" s="105" t="s">
        <v>15</v>
      </c>
      <c r="T12" s="105" t="s">
        <v>16</v>
      </c>
      <c r="U12" s="105" t="s">
        <v>28</v>
      </c>
      <c r="V12" s="105" t="s">
        <v>29</v>
      </c>
      <c r="W12" s="105" t="s">
        <v>30</v>
      </c>
      <c r="X12" s="105" t="s">
        <v>20</v>
      </c>
      <c r="Y12" s="105" t="s">
        <v>90</v>
      </c>
      <c r="Z12" s="105" t="s">
        <v>31</v>
      </c>
      <c r="AA12" s="105" t="s">
        <v>23</v>
      </c>
      <c r="AB12" s="105" t="s">
        <v>24</v>
      </c>
      <c r="AC12" s="105" t="s">
        <v>25</v>
      </c>
    </row>
    <row r="13" spans="1:29" ht="13.5" thickBot="1">
      <c r="A13" s="106">
        <v>1</v>
      </c>
      <c r="B13" s="107">
        <v>2</v>
      </c>
      <c r="C13" s="107"/>
      <c r="D13" s="107"/>
      <c r="E13" s="107"/>
      <c r="F13" s="107">
        <v>5</v>
      </c>
      <c r="G13" s="107">
        <v>5</v>
      </c>
      <c r="H13" s="107">
        <v>5</v>
      </c>
      <c r="I13" s="107">
        <v>5</v>
      </c>
      <c r="J13" s="107">
        <v>5</v>
      </c>
      <c r="K13" s="107">
        <v>5</v>
      </c>
      <c r="L13" s="107">
        <v>5</v>
      </c>
      <c r="M13" s="107">
        <v>5</v>
      </c>
      <c r="N13" s="107">
        <v>5</v>
      </c>
      <c r="O13" s="107">
        <v>5</v>
      </c>
      <c r="P13" s="107">
        <v>6</v>
      </c>
      <c r="Q13" s="107"/>
      <c r="R13" s="107"/>
      <c r="S13" s="107">
        <v>7</v>
      </c>
      <c r="T13" s="107">
        <v>7</v>
      </c>
      <c r="U13" s="107">
        <v>7</v>
      </c>
      <c r="V13" s="107">
        <v>7</v>
      </c>
      <c r="W13" s="107">
        <v>7</v>
      </c>
      <c r="X13" s="107">
        <v>7</v>
      </c>
      <c r="Y13" s="107">
        <v>7</v>
      </c>
      <c r="Z13" s="107">
        <v>7</v>
      </c>
      <c r="AA13" s="107">
        <v>7</v>
      </c>
      <c r="AB13" s="107">
        <v>7</v>
      </c>
      <c r="AC13" s="108">
        <v>8</v>
      </c>
    </row>
    <row r="14" spans="1:29" s="29" customFormat="1" ht="16.5" thickBot="1">
      <c r="A14" s="31"/>
      <c r="B14" s="70" t="s">
        <v>60</v>
      </c>
      <c r="C14" s="32">
        <f>C15</f>
        <v>11564607.41</v>
      </c>
      <c r="D14" s="32">
        <f aca="true" t="shared" si="0" ref="D14:AB15">D15</f>
        <v>0</v>
      </c>
      <c r="E14" s="32">
        <f t="shared" si="0"/>
        <v>7046745.46</v>
      </c>
      <c r="F14" s="32">
        <f t="shared" si="0"/>
        <v>2284230</v>
      </c>
      <c r="G14" s="32">
        <f t="shared" si="0"/>
        <v>726373.54</v>
      </c>
      <c r="H14" s="32">
        <f t="shared" si="0"/>
        <v>531258</v>
      </c>
      <c r="I14" s="32">
        <f t="shared" si="0"/>
        <v>863107.9500000001</v>
      </c>
      <c r="J14" s="32">
        <f t="shared" si="0"/>
        <v>24384</v>
      </c>
      <c r="K14" s="32">
        <f t="shared" si="0"/>
        <v>79110.3</v>
      </c>
      <c r="L14" s="32">
        <f t="shared" si="0"/>
        <v>0</v>
      </c>
      <c r="M14" s="32">
        <f t="shared" si="0"/>
        <v>7544.69</v>
      </c>
      <c r="N14" s="32">
        <f t="shared" si="0"/>
        <v>0</v>
      </c>
      <c r="O14" s="32">
        <f t="shared" si="0"/>
        <v>0</v>
      </c>
      <c r="P14" s="32">
        <f>P15</f>
        <v>11562753.94</v>
      </c>
      <c r="Q14" s="32">
        <f t="shared" si="0"/>
        <v>0</v>
      </c>
      <c r="R14" s="32">
        <f t="shared" si="0"/>
        <v>5636142.46</v>
      </c>
      <c r="S14" s="32">
        <f t="shared" si="0"/>
        <v>3694833</v>
      </c>
      <c r="T14" s="32">
        <f t="shared" si="0"/>
        <v>378373.54</v>
      </c>
      <c r="U14" s="32">
        <f t="shared" si="0"/>
        <v>879258</v>
      </c>
      <c r="V14" s="32">
        <f t="shared" si="0"/>
        <v>863107.9500000001</v>
      </c>
      <c r="W14" s="32">
        <f t="shared" si="0"/>
        <v>24384</v>
      </c>
      <c r="X14" s="32">
        <f t="shared" si="0"/>
        <v>79110.3</v>
      </c>
      <c r="Y14" s="32">
        <f t="shared" si="0"/>
        <v>0</v>
      </c>
      <c r="Z14" s="32">
        <f t="shared" si="0"/>
        <v>7544.69</v>
      </c>
      <c r="AA14" s="32">
        <f t="shared" si="0"/>
        <v>0</v>
      </c>
      <c r="AB14" s="32">
        <f t="shared" si="0"/>
        <v>0</v>
      </c>
      <c r="AC14" s="32">
        <f>AC15</f>
        <v>11562753.94</v>
      </c>
    </row>
    <row r="15" spans="1:29" s="12" customFormat="1" ht="16.5" thickBot="1">
      <c r="A15" s="73"/>
      <c r="B15" s="71" t="s">
        <v>63</v>
      </c>
      <c r="C15" s="42">
        <f>SUM(C16)</f>
        <v>11564607.41</v>
      </c>
      <c r="D15" s="42">
        <f>SUM(D17:D18)</f>
        <v>0</v>
      </c>
      <c r="E15" s="42">
        <f>E16</f>
        <v>7046745.46</v>
      </c>
      <c r="F15" s="42">
        <f t="shared" si="0"/>
        <v>2284230</v>
      </c>
      <c r="G15" s="42">
        <f t="shared" si="0"/>
        <v>726373.54</v>
      </c>
      <c r="H15" s="42">
        <f t="shared" si="0"/>
        <v>531258</v>
      </c>
      <c r="I15" s="42">
        <f t="shared" si="0"/>
        <v>863107.9500000001</v>
      </c>
      <c r="J15" s="42">
        <f t="shared" si="0"/>
        <v>24384</v>
      </c>
      <c r="K15" s="42">
        <f t="shared" si="0"/>
        <v>79110.3</v>
      </c>
      <c r="L15" s="42">
        <f t="shared" si="0"/>
        <v>0</v>
      </c>
      <c r="M15" s="42">
        <f t="shared" si="0"/>
        <v>7544.69</v>
      </c>
      <c r="N15" s="42">
        <f t="shared" si="0"/>
        <v>0</v>
      </c>
      <c r="O15" s="42">
        <f t="shared" si="0"/>
        <v>0</v>
      </c>
      <c r="P15" s="42">
        <f t="shared" si="0"/>
        <v>11562753.94</v>
      </c>
      <c r="Q15" s="42">
        <f t="shared" si="0"/>
        <v>0</v>
      </c>
      <c r="R15" s="42">
        <f t="shared" si="0"/>
        <v>5636142.46</v>
      </c>
      <c r="S15" s="42">
        <f t="shared" si="0"/>
        <v>3694833</v>
      </c>
      <c r="T15" s="42">
        <f t="shared" si="0"/>
        <v>378373.54</v>
      </c>
      <c r="U15" s="42">
        <f t="shared" si="0"/>
        <v>879258</v>
      </c>
      <c r="V15" s="42">
        <f t="shared" si="0"/>
        <v>863107.9500000001</v>
      </c>
      <c r="W15" s="42">
        <f t="shared" si="0"/>
        <v>24384</v>
      </c>
      <c r="X15" s="42">
        <f t="shared" si="0"/>
        <v>79110.3</v>
      </c>
      <c r="Y15" s="42">
        <f t="shared" si="0"/>
        <v>0</v>
      </c>
      <c r="Z15" s="42">
        <f t="shared" si="0"/>
        <v>7544.69</v>
      </c>
      <c r="AA15" s="42">
        <f t="shared" si="0"/>
        <v>0</v>
      </c>
      <c r="AB15" s="42">
        <f t="shared" si="0"/>
        <v>0</v>
      </c>
      <c r="AC15" s="42">
        <f>AC16</f>
        <v>11562753.94</v>
      </c>
    </row>
    <row r="16" spans="1:29" s="12" customFormat="1" ht="15.75">
      <c r="A16" s="43" t="s">
        <v>126</v>
      </c>
      <c r="B16" s="119" t="s">
        <v>95</v>
      </c>
      <c r="C16" s="123">
        <f>C17+C20</f>
        <v>11564607.41</v>
      </c>
      <c r="D16" s="123">
        <f aca="true" t="shared" si="1" ref="D16:AC16">D17+D20</f>
        <v>0</v>
      </c>
      <c r="E16" s="123">
        <f t="shared" si="1"/>
        <v>7046745.46</v>
      </c>
      <c r="F16" s="123">
        <f t="shared" si="1"/>
        <v>2284230</v>
      </c>
      <c r="G16" s="123">
        <f t="shared" si="1"/>
        <v>726373.54</v>
      </c>
      <c r="H16" s="123">
        <f t="shared" si="1"/>
        <v>531258</v>
      </c>
      <c r="I16" s="123">
        <f t="shared" si="1"/>
        <v>863107.9500000001</v>
      </c>
      <c r="J16" s="123">
        <f t="shared" si="1"/>
        <v>24384</v>
      </c>
      <c r="K16" s="123">
        <f t="shared" si="1"/>
        <v>79110.3</v>
      </c>
      <c r="L16" s="123">
        <f t="shared" si="1"/>
        <v>0</v>
      </c>
      <c r="M16" s="123">
        <f t="shared" si="1"/>
        <v>7544.69</v>
      </c>
      <c r="N16" s="123">
        <f t="shared" si="1"/>
        <v>0</v>
      </c>
      <c r="O16" s="123">
        <f t="shared" si="1"/>
        <v>0</v>
      </c>
      <c r="P16" s="123">
        <f t="shared" si="1"/>
        <v>11562753.94</v>
      </c>
      <c r="Q16" s="123">
        <f t="shared" si="1"/>
        <v>0</v>
      </c>
      <c r="R16" s="123">
        <f t="shared" si="1"/>
        <v>5636142.46</v>
      </c>
      <c r="S16" s="123">
        <f t="shared" si="1"/>
        <v>3694833</v>
      </c>
      <c r="T16" s="123">
        <f t="shared" si="1"/>
        <v>378373.54</v>
      </c>
      <c r="U16" s="123">
        <f t="shared" si="1"/>
        <v>879258</v>
      </c>
      <c r="V16" s="123">
        <f t="shared" si="1"/>
        <v>863107.9500000001</v>
      </c>
      <c r="W16" s="123">
        <f t="shared" si="1"/>
        <v>24384</v>
      </c>
      <c r="X16" s="123">
        <f t="shared" si="1"/>
        <v>79110.3</v>
      </c>
      <c r="Y16" s="123">
        <f t="shared" si="1"/>
        <v>0</v>
      </c>
      <c r="Z16" s="123">
        <f t="shared" si="1"/>
        <v>7544.69</v>
      </c>
      <c r="AA16" s="123">
        <f t="shared" si="1"/>
        <v>0</v>
      </c>
      <c r="AB16" s="123">
        <f t="shared" si="1"/>
        <v>0</v>
      </c>
      <c r="AC16" s="123">
        <f t="shared" si="1"/>
        <v>11562753.94</v>
      </c>
    </row>
    <row r="17" spans="1:49" s="132" customFormat="1" ht="15.75">
      <c r="A17" s="43" t="s">
        <v>127</v>
      </c>
      <c r="B17" s="119" t="s">
        <v>99</v>
      </c>
      <c r="C17" s="123">
        <f>C19+C18</f>
        <v>9097945.25</v>
      </c>
      <c r="D17" s="121">
        <v>0</v>
      </c>
      <c r="E17" s="121">
        <f>SUM(E18:E19)</f>
        <v>6667622.46</v>
      </c>
      <c r="F17" s="121">
        <f>F18+F19</f>
        <v>206258</v>
      </c>
      <c r="G17" s="121">
        <f aca="true" t="shared" si="2" ref="G17:M17">SUM(G18+G19)</f>
        <v>726373.54</v>
      </c>
      <c r="H17" s="121">
        <f t="shared" si="2"/>
        <v>531258</v>
      </c>
      <c r="I17" s="121">
        <f t="shared" si="2"/>
        <v>853540.79</v>
      </c>
      <c r="J17" s="121">
        <f t="shared" si="2"/>
        <v>24384</v>
      </c>
      <c r="K17" s="121">
        <f t="shared" si="2"/>
        <v>79110.3</v>
      </c>
      <c r="L17" s="121">
        <f t="shared" si="2"/>
        <v>0</v>
      </c>
      <c r="M17" s="121">
        <f t="shared" si="2"/>
        <v>7544.69</v>
      </c>
      <c r="N17" s="121"/>
      <c r="O17" s="121">
        <v>0</v>
      </c>
      <c r="P17" s="133">
        <f>SUM(D18:O19)</f>
        <v>9096091.78</v>
      </c>
      <c r="Q17" s="121">
        <v>0</v>
      </c>
      <c r="R17" s="121">
        <f>SUM(R18:R19)</f>
        <v>5636142.46</v>
      </c>
      <c r="S17" s="121">
        <f>S18+S19</f>
        <v>1237738</v>
      </c>
      <c r="T17" s="121">
        <f>T18+T19</f>
        <v>378373.54</v>
      </c>
      <c r="U17" s="121">
        <f>U18+U19</f>
        <v>879258</v>
      </c>
      <c r="V17" s="121">
        <f>V18+V19</f>
        <v>853540.79</v>
      </c>
      <c r="W17" s="121">
        <f>SUM(W18+W19)</f>
        <v>24384</v>
      </c>
      <c r="X17" s="121">
        <f>SUM(X18+X19)</f>
        <v>79110.3</v>
      </c>
      <c r="Y17" s="121">
        <f>SUM(Y18+Y19)</f>
        <v>0</v>
      </c>
      <c r="Z17" s="121">
        <f>SUM(Z18+Z19)</f>
        <v>7544.69</v>
      </c>
      <c r="AA17" s="121">
        <v>0</v>
      </c>
      <c r="AB17" s="121">
        <v>0</v>
      </c>
      <c r="AC17" s="133">
        <f>SUM(Q18:AB19)</f>
        <v>9096091.78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132" customFormat="1" ht="15.75">
      <c r="A18" s="43" t="s">
        <v>144</v>
      </c>
      <c r="B18" s="25" t="s">
        <v>145</v>
      </c>
      <c r="C18" s="26">
        <v>1567605.44</v>
      </c>
      <c r="D18" s="121">
        <v>0</v>
      </c>
      <c r="E18" s="21">
        <v>545200</v>
      </c>
      <c r="F18" s="21">
        <v>0</v>
      </c>
      <c r="G18" s="21">
        <v>348000</v>
      </c>
      <c r="H18" s="21">
        <v>174000</v>
      </c>
      <c r="I18" s="121">
        <v>496282.79</v>
      </c>
      <c r="J18" s="121">
        <v>0</v>
      </c>
      <c r="K18" s="21">
        <v>3610.3</v>
      </c>
      <c r="L18" s="21">
        <v>0</v>
      </c>
      <c r="M18" s="21"/>
      <c r="N18" s="121"/>
      <c r="O18" s="121"/>
      <c r="P18" s="133">
        <f>SUM(D18:O18)</f>
        <v>1567093.09</v>
      </c>
      <c r="Q18" s="121">
        <v>0</v>
      </c>
      <c r="R18" s="121">
        <v>0</v>
      </c>
      <c r="S18" s="21">
        <v>545200</v>
      </c>
      <c r="T18" s="21">
        <v>0</v>
      </c>
      <c r="U18" s="21">
        <v>522000</v>
      </c>
      <c r="V18" s="121">
        <v>496282.79</v>
      </c>
      <c r="W18" s="121">
        <v>0</v>
      </c>
      <c r="X18" s="21">
        <v>3610.3</v>
      </c>
      <c r="Y18" s="21">
        <v>0</v>
      </c>
      <c r="Z18" s="21"/>
      <c r="AA18" s="121"/>
      <c r="AB18" s="121"/>
      <c r="AC18" s="133">
        <f>SUM(Q18:AB18)</f>
        <v>1567093.09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132" customFormat="1" ht="15.75">
      <c r="A19" s="43" t="s">
        <v>147</v>
      </c>
      <c r="B19" s="25" t="s">
        <v>125</v>
      </c>
      <c r="C19" s="26">
        <f>7530341.09-1.28</f>
        <v>7530339.81</v>
      </c>
      <c r="D19" s="121">
        <v>0</v>
      </c>
      <c r="E19" s="21">
        <v>6122422.46</v>
      </c>
      <c r="F19" s="21">
        <v>206258</v>
      </c>
      <c r="G19" s="21">
        <v>378373.54</v>
      </c>
      <c r="H19" s="21">
        <v>357258</v>
      </c>
      <c r="I19" s="21">
        <v>357258</v>
      </c>
      <c r="J19" s="121">
        <v>24384</v>
      </c>
      <c r="K19" s="121">
        <v>75500</v>
      </c>
      <c r="L19" s="21">
        <v>0</v>
      </c>
      <c r="M19" s="121">
        <v>7544.69</v>
      </c>
      <c r="N19" s="121"/>
      <c r="O19" s="121"/>
      <c r="P19" s="133">
        <f>SUM(D19:O19)</f>
        <v>7528998.69</v>
      </c>
      <c r="Q19" s="121">
        <v>0</v>
      </c>
      <c r="R19" s="21">
        <v>5636142.46</v>
      </c>
      <c r="S19" s="21">
        <v>692538</v>
      </c>
      <c r="T19" s="21">
        <v>378373.54</v>
      </c>
      <c r="U19" s="21">
        <v>357258</v>
      </c>
      <c r="V19" s="21">
        <v>357258</v>
      </c>
      <c r="W19" s="121">
        <v>24384</v>
      </c>
      <c r="X19" s="121">
        <v>75500</v>
      </c>
      <c r="Y19" s="21">
        <v>0</v>
      </c>
      <c r="Z19" s="121">
        <v>7544.69</v>
      </c>
      <c r="AA19" s="121"/>
      <c r="AB19" s="121"/>
      <c r="AC19" s="133">
        <f>SUM(Q19:AB19)</f>
        <v>7528998.69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132" customFormat="1" ht="15.75">
      <c r="A20" s="43" t="s">
        <v>128</v>
      </c>
      <c r="B20" s="119" t="s">
        <v>148</v>
      </c>
      <c r="C20" s="123">
        <f>C21</f>
        <v>2466662.16</v>
      </c>
      <c r="D20" s="121">
        <f aca="true" t="shared" si="3" ref="D20:AC20">D21</f>
        <v>0</v>
      </c>
      <c r="E20" s="121">
        <f t="shared" si="3"/>
        <v>379123</v>
      </c>
      <c r="F20" s="121">
        <f t="shared" si="3"/>
        <v>2077972</v>
      </c>
      <c r="G20" s="121">
        <f t="shared" si="3"/>
        <v>0</v>
      </c>
      <c r="H20" s="121">
        <f t="shared" si="3"/>
        <v>0</v>
      </c>
      <c r="I20" s="121">
        <f t="shared" si="3"/>
        <v>9567.16</v>
      </c>
      <c r="J20" s="121">
        <f t="shared" si="3"/>
        <v>0</v>
      </c>
      <c r="K20" s="121">
        <f t="shared" si="3"/>
        <v>0</v>
      </c>
      <c r="L20" s="121">
        <f t="shared" si="3"/>
        <v>0</v>
      </c>
      <c r="M20" s="121">
        <f t="shared" si="3"/>
        <v>0</v>
      </c>
      <c r="N20" s="121">
        <f t="shared" si="3"/>
        <v>0</v>
      </c>
      <c r="O20" s="121">
        <f t="shared" si="3"/>
        <v>0</v>
      </c>
      <c r="P20" s="133">
        <f t="shared" si="3"/>
        <v>2466662.16</v>
      </c>
      <c r="Q20" s="121">
        <f t="shared" si="3"/>
        <v>0</v>
      </c>
      <c r="R20" s="121">
        <f t="shared" si="3"/>
        <v>0</v>
      </c>
      <c r="S20" s="121">
        <f t="shared" si="3"/>
        <v>2457095</v>
      </c>
      <c r="T20" s="121">
        <f t="shared" si="3"/>
        <v>0</v>
      </c>
      <c r="U20" s="121">
        <f t="shared" si="3"/>
        <v>0</v>
      </c>
      <c r="V20" s="121">
        <f t="shared" si="3"/>
        <v>9567.16</v>
      </c>
      <c r="W20" s="121">
        <f t="shared" si="3"/>
        <v>0</v>
      </c>
      <c r="X20" s="121">
        <f t="shared" si="3"/>
        <v>0</v>
      </c>
      <c r="Y20" s="121">
        <f t="shared" si="3"/>
        <v>0</v>
      </c>
      <c r="Z20" s="121">
        <f t="shared" si="3"/>
        <v>0</v>
      </c>
      <c r="AA20" s="121">
        <f t="shared" si="3"/>
        <v>0</v>
      </c>
      <c r="AB20" s="121">
        <f t="shared" si="3"/>
        <v>0</v>
      </c>
      <c r="AC20" s="133">
        <f t="shared" si="3"/>
        <v>2466662.16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132" customFormat="1" ht="15.75">
      <c r="A21" s="43" t="s">
        <v>146</v>
      </c>
      <c r="B21" s="25" t="s">
        <v>172</v>
      </c>
      <c r="C21" s="26">
        <f>2685646.6-218984.44</f>
        <v>2466662.16</v>
      </c>
      <c r="D21" s="121">
        <v>0</v>
      </c>
      <c r="E21" s="21">
        <v>379123</v>
      </c>
      <c r="F21" s="21">
        <v>2077972</v>
      </c>
      <c r="G21" s="21">
        <v>0</v>
      </c>
      <c r="H21" s="21">
        <v>0</v>
      </c>
      <c r="I21" s="121">
        <v>9567.16</v>
      </c>
      <c r="J21" s="121">
        <v>0</v>
      </c>
      <c r="K21" s="21"/>
      <c r="L21" s="21">
        <v>0</v>
      </c>
      <c r="M21" s="121"/>
      <c r="N21" s="121"/>
      <c r="O21" s="121"/>
      <c r="P21" s="133">
        <f>SUM(D21:O21)</f>
        <v>2466662.16</v>
      </c>
      <c r="Q21" s="121">
        <v>0</v>
      </c>
      <c r="R21" s="121">
        <v>0</v>
      </c>
      <c r="S21" s="21">
        <v>2457095</v>
      </c>
      <c r="T21" s="21">
        <v>0</v>
      </c>
      <c r="U21" s="21">
        <v>0</v>
      </c>
      <c r="V21" s="121">
        <v>9567.16</v>
      </c>
      <c r="W21" s="121">
        <v>0</v>
      </c>
      <c r="X21" s="21"/>
      <c r="Y21" s="21">
        <v>0</v>
      </c>
      <c r="Z21" s="121"/>
      <c r="AA21" s="121"/>
      <c r="AB21" s="121"/>
      <c r="AC21" s="133">
        <f>SUM(Q21:AB21)</f>
        <v>2466662.16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12" customFormat="1" ht="15.75" thickBot="1">
      <c r="A22" s="43"/>
      <c r="B22" s="25"/>
      <c r="C22" s="21"/>
      <c r="D22" s="47"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23">
        <f>SUM(D22:O22)</f>
        <v>0</v>
      </c>
      <c r="Q22" s="21">
        <v>0</v>
      </c>
      <c r="R22" s="21"/>
      <c r="S22" s="21"/>
      <c r="T22" s="47"/>
      <c r="U22" s="21"/>
      <c r="V22" s="21"/>
      <c r="W22" s="21"/>
      <c r="X22" s="21"/>
      <c r="Y22" s="21"/>
      <c r="Z22" s="21"/>
      <c r="AA22" s="21"/>
      <c r="AB22" s="21"/>
      <c r="AC22" s="23">
        <f>SUM(Q22:AB22)</f>
        <v>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29" s="29" customFormat="1" ht="16.5" thickBot="1">
      <c r="A23" s="81"/>
      <c r="B23" s="71" t="s">
        <v>61</v>
      </c>
      <c r="C23" s="33">
        <f aca="true" t="shared" si="4" ref="C23:AC23">SUM(C24:C24)</f>
        <v>395685424.15999997</v>
      </c>
      <c r="D23" s="33">
        <f t="shared" si="4"/>
        <v>0</v>
      </c>
      <c r="E23" s="33">
        <f t="shared" si="4"/>
        <v>177152764</v>
      </c>
      <c r="F23" s="33">
        <f t="shared" si="4"/>
        <v>115105190.86</v>
      </c>
      <c r="G23" s="33">
        <f t="shared" si="4"/>
        <v>17650022.62</v>
      </c>
      <c r="H23" s="33">
        <f t="shared" si="4"/>
        <v>71785749.6</v>
      </c>
      <c r="I23" s="33">
        <f t="shared" si="4"/>
        <v>7452412.02</v>
      </c>
      <c r="J23" s="33">
        <f t="shared" si="4"/>
        <v>2704620</v>
      </c>
      <c r="K23" s="33">
        <f t="shared" si="4"/>
        <v>90816.48</v>
      </c>
      <c r="L23" s="33">
        <f t="shared" si="4"/>
        <v>2700000</v>
      </c>
      <c r="M23" s="33">
        <f t="shared" si="4"/>
        <v>977550.09</v>
      </c>
      <c r="N23" s="33">
        <f t="shared" si="4"/>
        <v>9903.4</v>
      </c>
      <c r="O23" s="33">
        <f t="shared" si="4"/>
        <v>0</v>
      </c>
      <c r="P23" s="33">
        <f t="shared" si="4"/>
        <v>395629029.07</v>
      </c>
      <c r="Q23" s="33">
        <f t="shared" si="4"/>
        <v>0</v>
      </c>
      <c r="R23" s="33">
        <f t="shared" si="4"/>
        <v>175830954</v>
      </c>
      <c r="S23" s="33">
        <f t="shared" si="4"/>
        <v>115312008.86</v>
      </c>
      <c r="T23" s="33">
        <f t="shared" si="4"/>
        <v>18765014.62</v>
      </c>
      <c r="U23" s="33">
        <f t="shared" si="4"/>
        <v>71785749.6</v>
      </c>
      <c r="V23" s="33">
        <f t="shared" si="4"/>
        <v>7452412.02</v>
      </c>
      <c r="W23" s="33">
        <f t="shared" si="4"/>
        <v>2704620</v>
      </c>
      <c r="X23" s="33">
        <f t="shared" si="4"/>
        <v>90816.48</v>
      </c>
      <c r="Y23" s="33">
        <f t="shared" si="4"/>
        <v>2700000</v>
      </c>
      <c r="Z23" s="33">
        <f t="shared" si="4"/>
        <v>977550.09</v>
      </c>
      <c r="AA23" s="33">
        <f t="shared" si="4"/>
        <v>9903.4</v>
      </c>
      <c r="AB23" s="33">
        <f t="shared" si="4"/>
        <v>0</v>
      </c>
      <c r="AC23" s="33">
        <f t="shared" si="4"/>
        <v>395629029.07</v>
      </c>
    </row>
    <row r="24" spans="1:29" s="29" customFormat="1" ht="39.75" customHeight="1" thickBot="1">
      <c r="A24" s="46" t="s">
        <v>79</v>
      </c>
      <c r="B24" s="25" t="s">
        <v>59</v>
      </c>
      <c r="C24" s="129">
        <f>401271551.65-5586127.49</f>
        <v>395685424.15999997</v>
      </c>
      <c r="D24" s="129">
        <v>0</v>
      </c>
      <c r="E24" s="129">
        <v>177152764</v>
      </c>
      <c r="F24" s="129">
        <v>115105190.86</v>
      </c>
      <c r="G24" s="47">
        <v>17650022.62</v>
      </c>
      <c r="H24" s="47">
        <v>71785749.6</v>
      </c>
      <c r="I24" s="47">
        <v>7452412.02</v>
      </c>
      <c r="J24" s="47">
        <v>2704620</v>
      </c>
      <c r="K24" s="47">
        <v>90816.48</v>
      </c>
      <c r="L24" s="47">
        <v>2700000</v>
      </c>
      <c r="M24" s="47">
        <v>977550.09</v>
      </c>
      <c r="N24" s="47">
        <v>9903.4</v>
      </c>
      <c r="O24" s="47"/>
      <c r="P24" s="47">
        <f>SUM(D24:O24)</f>
        <v>395629029.07</v>
      </c>
      <c r="Q24" s="129">
        <v>0</v>
      </c>
      <c r="R24" s="129">
        <v>175830954</v>
      </c>
      <c r="S24" s="129">
        <v>115312008.86</v>
      </c>
      <c r="T24" s="47">
        <v>18765014.62</v>
      </c>
      <c r="U24" s="47">
        <v>71785749.6</v>
      </c>
      <c r="V24" s="47">
        <v>7452412.02</v>
      </c>
      <c r="W24" s="47">
        <v>2704620</v>
      </c>
      <c r="X24" s="129">
        <v>90816.48</v>
      </c>
      <c r="Y24" s="129">
        <v>2700000</v>
      </c>
      <c r="Z24" s="47">
        <v>977550.09</v>
      </c>
      <c r="AA24" s="47">
        <v>9903.4</v>
      </c>
      <c r="AB24" s="128"/>
      <c r="AC24" s="23">
        <f>SUM(Q24:AB24)</f>
        <v>395629029.07</v>
      </c>
    </row>
    <row r="25" spans="1:29" s="24" customFormat="1" ht="18.75" thickBot="1">
      <c r="A25" s="184" t="s">
        <v>50</v>
      </c>
      <c r="B25" s="185"/>
      <c r="C25" s="30">
        <f aca="true" t="shared" si="5" ref="C25:AB25">SUM(C14+C23)</f>
        <v>407250031.57</v>
      </c>
      <c r="D25" s="30">
        <f t="shared" si="5"/>
        <v>0</v>
      </c>
      <c r="E25" s="30">
        <f t="shared" si="5"/>
        <v>184199509.46</v>
      </c>
      <c r="F25" s="30">
        <f t="shared" si="5"/>
        <v>117389420.86</v>
      </c>
      <c r="G25" s="30">
        <f t="shared" si="5"/>
        <v>18376396.16</v>
      </c>
      <c r="H25" s="30">
        <f t="shared" si="5"/>
        <v>72317007.6</v>
      </c>
      <c r="I25" s="30">
        <f t="shared" si="5"/>
        <v>8315519.97</v>
      </c>
      <c r="J25" s="30">
        <f t="shared" si="5"/>
        <v>2729004</v>
      </c>
      <c r="K25" s="30">
        <f t="shared" si="5"/>
        <v>169926.78</v>
      </c>
      <c r="L25" s="30">
        <f t="shared" si="5"/>
        <v>2700000</v>
      </c>
      <c r="M25" s="30">
        <f t="shared" si="5"/>
        <v>985094.7799999999</v>
      </c>
      <c r="N25" s="30">
        <f t="shared" si="5"/>
        <v>9903.4</v>
      </c>
      <c r="O25" s="30">
        <f t="shared" si="5"/>
        <v>0</v>
      </c>
      <c r="P25" s="30">
        <f t="shared" si="5"/>
        <v>407191783.01</v>
      </c>
      <c r="Q25" s="30">
        <f t="shared" si="5"/>
        <v>0</v>
      </c>
      <c r="R25" s="30">
        <f t="shared" si="5"/>
        <v>181467096.46</v>
      </c>
      <c r="S25" s="30">
        <f t="shared" si="5"/>
        <v>119006841.86</v>
      </c>
      <c r="T25" s="30">
        <f t="shared" si="5"/>
        <v>19143388.16</v>
      </c>
      <c r="U25" s="30">
        <f t="shared" si="5"/>
        <v>72665007.6</v>
      </c>
      <c r="V25" s="30">
        <f t="shared" si="5"/>
        <v>8315519.97</v>
      </c>
      <c r="W25" s="30">
        <f t="shared" si="5"/>
        <v>2729004</v>
      </c>
      <c r="X25" s="30">
        <f t="shared" si="5"/>
        <v>169926.78</v>
      </c>
      <c r="Y25" s="30">
        <f t="shared" si="5"/>
        <v>2700000</v>
      </c>
      <c r="Z25" s="30">
        <f t="shared" si="5"/>
        <v>985094.7799999999</v>
      </c>
      <c r="AA25" s="30">
        <f t="shared" si="5"/>
        <v>9903.4</v>
      </c>
      <c r="AB25" s="30">
        <f t="shared" si="5"/>
        <v>0</v>
      </c>
      <c r="AC25" s="30">
        <f>SUM(AC14+AC23)</f>
        <v>407191783.01</v>
      </c>
    </row>
    <row r="26" spans="1:29" ht="12.75">
      <c r="A26" s="110" t="s">
        <v>175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4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37"/>
      <c r="M27" s="5"/>
      <c r="N27" s="5"/>
      <c r="O27" s="5"/>
      <c r="P27" s="3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45"/>
    </row>
    <row r="28" spans="1:29" ht="12.75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3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2"/>
    </row>
    <row r="29" spans="1:29" ht="12.75">
      <c r="A29" s="4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7"/>
      <c r="Q29" s="5"/>
      <c r="R29" s="5"/>
      <c r="S29" s="5"/>
      <c r="T29" s="5"/>
      <c r="U29" s="5"/>
      <c r="V29" s="5"/>
      <c r="W29" s="5"/>
      <c r="X29" s="5"/>
      <c r="Y29" s="5"/>
      <c r="Z29" s="5"/>
      <c r="AA29" s="37"/>
      <c r="AB29" s="5"/>
      <c r="AC29" s="6"/>
    </row>
    <row r="30" spans="1:29" ht="12.75">
      <c r="A30" s="61">
        <f ca="1">TODAY()</f>
        <v>40891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37"/>
      <c r="M30" s="5"/>
      <c r="N30" s="5"/>
      <c r="O30" s="5"/>
      <c r="P30" s="37"/>
      <c r="Q30" s="5"/>
      <c r="R30" s="5"/>
      <c r="S30" s="5"/>
      <c r="T30" s="5"/>
      <c r="U30" s="5"/>
      <c r="V30" s="5">
        <f>2475850+4620+24384</f>
        <v>2504854</v>
      </c>
      <c r="W30" s="5"/>
      <c r="X30" s="5"/>
      <c r="Y30" s="5"/>
      <c r="Z30" s="5"/>
      <c r="AA30" s="5"/>
      <c r="AB30" s="5"/>
      <c r="AC30" s="6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7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5" t="s">
        <v>85</v>
      </c>
      <c r="C33" s="2"/>
      <c r="D33" s="5" t="s">
        <v>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6" t="s">
        <v>117</v>
      </c>
      <c r="C34" s="3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94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sheetProtection/>
  <mergeCells count="11">
    <mergeCell ref="D34:P34"/>
    <mergeCell ref="A28:AC28"/>
    <mergeCell ref="Q34:AC34"/>
    <mergeCell ref="A5:AC5"/>
    <mergeCell ref="A7:B7"/>
    <mergeCell ref="A8:B8"/>
    <mergeCell ref="A1:AC1"/>
    <mergeCell ref="A2:AC2"/>
    <mergeCell ref="A3:AC3"/>
    <mergeCell ref="A4:AC4"/>
    <mergeCell ref="A25:B25"/>
  </mergeCells>
  <printOptions horizontalCentered="1" verticalCentered="1"/>
  <pageMargins left="0.91" right="0.29" top="0.15748031496062992" bottom="0.1574803149606299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="75" zoomScaleNormal="75" zoomScalePageLayoutView="0" workbookViewId="0" topLeftCell="A1">
      <selection activeCell="AQ15" sqref="AQ1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customWidth="1"/>
    <col min="15" max="15" width="20.71093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customWidth="1"/>
    <col min="28" max="28" width="22.14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customWidth="1"/>
    <col min="41" max="41" width="22.140625" style="1" hidden="1" customWidth="1"/>
    <col min="42" max="42" width="21.28125" style="1" bestFit="1" customWidth="1"/>
    <col min="43" max="16384" width="11.421875" style="1" customWidth="1"/>
  </cols>
  <sheetData>
    <row r="1" spans="1:42" ht="18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7"/>
    </row>
    <row r="2" spans="1:42" ht="15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70"/>
    </row>
    <row r="3" spans="1:42" ht="18">
      <c r="A3" s="171" t="s">
        <v>51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3"/>
    </row>
    <row r="4" spans="1:42" ht="15.75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70"/>
    </row>
    <row r="5" spans="1:42" ht="20.25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</row>
    <row r="6" spans="1:42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</row>
    <row r="7" spans="1:42" ht="15.75">
      <c r="A7" s="182" t="s">
        <v>4</v>
      </c>
      <c r="B7" s="183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178</v>
      </c>
    </row>
    <row r="8" spans="1:42" ht="20.25">
      <c r="A8" s="182" t="s">
        <v>5</v>
      </c>
      <c r="B8" s="183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2011</v>
      </c>
    </row>
    <row r="9" spans="1:42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2.7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12.75">
      <c r="A11" s="104" t="s">
        <v>40</v>
      </c>
      <c r="B11" s="104" t="s">
        <v>42</v>
      </c>
      <c r="C11" s="104" t="s">
        <v>43</v>
      </c>
      <c r="D11" s="104" t="s">
        <v>44</v>
      </c>
      <c r="E11" s="104" t="s">
        <v>44</v>
      </c>
      <c r="F11" s="104" t="s">
        <v>44</v>
      </c>
      <c r="G11" s="104" t="s">
        <v>44</v>
      </c>
      <c r="H11" s="104" t="s">
        <v>44</v>
      </c>
      <c r="I11" s="104" t="s">
        <v>44</v>
      </c>
      <c r="J11" s="104" t="s">
        <v>44</v>
      </c>
      <c r="K11" s="104" t="s">
        <v>44</v>
      </c>
      <c r="L11" s="104" t="s">
        <v>44</v>
      </c>
      <c r="M11" s="104" t="s">
        <v>44</v>
      </c>
      <c r="N11" s="104" t="s">
        <v>44</v>
      </c>
      <c r="O11" s="104" t="s">
        <v>44</v>
      </c>
      <c r="P11" s="104" t="s">
        <v>44</v>
      </c>
      <c r="Q11" s="104" t="s">
        <v>45</v>
      </c>
      <c r="R11" s="104" t="s">
        <v>45</v>
      </c>
      <c r="S11" s="104" t="s">
        <v>45</v>
      </c>
      <c r="T11" s="104" t="s">
        <v>45</v>
      </c>
      <c r="U11" s="104" t="s">
        <v>45</v>
      </c>
      <c r="V11" s="104" t="s">
        <v>45</v>
      </c>
      <c r="W11" s="104" t="s">
        <v>45</v>
      </c>
      <c r="X11" s="104" t="s">
        <v>45</v>
      </c>
      <c r="Y11" s="104" t="s">
        <v>45</v>
      </c>
      <c r="Z11" s="104" t="s">
        <v>45</v>
      </c>
      <c r="AA11" s="104" t="s">
        <v>45</v>
      </c>
      <c r="AB11" s="104" t="s">
        <v>45</v>
      </c>
      <c r="AC11" s="104" t="s">
        <v>45</v>
      </c>
      <c r="AD11" s="104" t="s">
        <v>46</v>
      </c>
      <c r="AE11" s="104" t="s">
        <v>46</v>
      </c>
      <c r="AF11" s="104" t="s">
        <v>46</v>
      </c>
      <c r="AG11" s="104" t="s">
        <v>46</v>
      </c>
      <c r="AH11" s="104" t="s">
        <v>46</v>
      </c>
      <c r="AI11" s="104" t="s">
        <v>46</v>
      </c>
      <c r="AJ11" s="104" t="s">
        <v>46</v>
      </c>
      <c r="AK11" s="104" t="s">
        <v>46</v>
      </c>
      <c r="AL11" s="104" t="s">
        <v>46</v>
      </c>
      <c r="AM11" s="104" t="s">
        <v>46</v>
      </c>
      <c r="AN11" s="104" t="s">
        <v>46</v>
      </c>
      <c r="AO11" s="104" t="s">
        <v>46</v>
      </c>
      <c r="AP11" s="104" t="s">
        <v>46</v>
      </c>
    </row>
    <row r="12" spans="1:42" ht="13.5" thickBot="1">
      <c r="A12" s="105" t="s">
        <v>41</v>
      </c>
      <c r="B12" s="105"/>
      <c r="C12" s="105" t="s">
        <v>12</v>
      </c>
      <c r="D12" s="105" t="s">
        <v>13</v>
      </c>
      <c r="E12" s="105" t="s">
        <v>14</v>
      </c>
      <c r="F12" s="105" t="s">
        <v>15</v>
      </c>
      <c r="G12" s="105" t="s">
        <v>82</v>
      </c>
      <c r="H12" s="105" t="s">
        <v>17</v>
      </c>
      <c r="I12" s="105" t="s">
        <v>18</v>
      </c>
      <c r="J12" s="105" t="s">
        <v>19</v>
      </c>
      <c r="K12" s="105" t="s">
        <v>20</v>
      </c>
      <c r="L12" s="105" t="s">
        <v>21</v>
      </c>
      <c r="M12" s="105" t="s">
        <v>22</v>
      </c>
      <c r="N12" s="105" t="s">
        <v>23</v>
      </c>
      <c r="O12" s="105" t="s">
        <v>24</v>
      </c>
      <c r="P12" s="105" t="s">
        <v>25</v>
      </c>
      <c r="Q12" s="105" t="s">
        <v>13</v>
      </c>
      <c r="R12" s="105" t="s">
        <v>14</v>
      </c>
      <c r="S12" s="105" t="s">
        <v>15</v>
      </c>
      <c r="T12" s="105" t="s">
        <v>16</v>
      </c>
      <c r="U12" s="105" t="s">
        <v>28</v>
      </c>
      <c r="V12" s="105" t="s">
        <v>29</v>
      </c>
      <c r="W12" s="105" t="s">
        <v>30</v>
      </c>
      <c r="X12" s="105" t="s">
        <v>20</v>
      </c>
      <c r="Y12" s="105" t="s">
        <v>21</v>
      </c>
      <c r="Z12" s="105" t="s">
        <v>31</v>
      </c>
      <c r="AA12" s="105" t="s">
        <v>23</v>
      </c>
      <c r="AB12" s="105" t="s">
        <v>24</v>
      </c>
      <c r="AC12" s="105" t="s">
        <v>47</v>
      </c>
      <c r="AD12" s="105" t="s">
        <v>13</v>
      </c>
      <c r="AE12" s="105" t="s">
        <v>14</v>
      </c>
      <c r="AF12" s="105" t="s">
        <v>15</v>
      </c>
      <c r="AG12" s="105" t="s">
        <v>16</v>
      </c>
      <c r="AH12" s="105" t="s">
        <v>28</v>
      </c>
      <c r="AI12" s="105" t="s">
        <v>29</v>
      </c>
      <c r="AJ12" s="105" t="s">
        <v>30</v>
      </c>
      <c r="AK12" s="105" t="s">
        <v>20</v>
      </c>
      <c r="AL12" s="105" t="s">
        <v>21</v>
      </c>
      <c r="AM12" s="105" t="s">
        <v>31</v>
      </c>
      <c r="AN12" s="105" t="s">
        <v>23</v>
      </c>
      <c r="AO12" s="105" t="s">
        <v>24</v>
      </c>
      <c r="AP12" s="105" t="s">
        <v>25</v>
      </c>
    </row>
    <row r="13" spans="1:42" ht="13.5" thickBot="1">
      <c r="A13" s="106">
        <v>1</v>
      </c>
      <c r="B13" s="107">
        <v>2</v>
      </c>
      <c r="C13" s="107"/>
      <c r="D13" s="107"/>
      <c r="E13" s="107"/>
      <c r="F13" s="107">
        <v>3</v>
      </c>
      <c r="G13" s="107">
        <v>3</v>
      </c>
      <c r="H13" s="107">
        <v>3</v>
      </c>
      <c r="I13" s="107">
        <v>3</v>
      </c>
      <c r="J13" s="107">
        <v>3</v>
      </c>
      <c r="K13" s="107">
        <v>3</v>
      </c>
      <c r="L13" s="107">
        <v>3</v>
      </c>
      <c r="M13" s="107">
        <v>3</v>
      </c>
      <c r="N13" s="107">
        <v>3</v>
      </c>
      <c r="O13" s="107">
        <v>3</v>
      </c>
      <c r="P13" s="107">
        <v>4</v>
      </c>
      <c r="Q13" s="107"/>
      <c r="R13" s="107"/>
      <c r="S13" s="107">
        <v>5</v>
      </c>
      <c r="T13" s="107">
        <v>5</v>
      </c>
      <c r="U13" s="107">
        <v>5</v>
      </c>
      <c r="V13" s="107">
        <v>5</v>
      </c>
      <c r="W13" s="107">
        <v>5</v>
      </c>
      <c r="X13" s="107">
        <v>5</v>
      </c>
      <c r="Y13" s="107">
        <v>5</v>
      </c>
      <c r="Z13" s="107">
        <v>5</v>
      </c>
      <c r="AA13" s="107">
        <v>5</v>
      </c>
      <c r="AB13" s="107">
        <v>5</v>
      </c>
      <c r="AC13" s="107">
        <v>6</v>
      </c>
      <c r="AD13" s="107"/>
      <c r="AE13" s="107"/>
      <c r="AF13" s="107">
        <v>7</v>
      </c>
      <c r="AG13" s="107">
        <v>7</v>
      </c>
      <c r="AH13" s="107">
        <v>7</v>
      </c>
      <c r="AI13" s="107">
        <v>7</v>
      </c>
      <c r="AJ13" s="107">
        <v>7</v>
      </c>
      <c r="AK13" s="107">
        <v>7</v>
      </c>
      <c r="AL13" s="107">
        <v>7</v>
      </c>
      <c r="AM13" s="107">
        <v>7</v>
      </c>
      <c r="AN13" s="107">
        <v>7</v>
      </c>
      <c r="AO13" s="107">
        <v>7</v>
      </c>
      <c r="AP13" s="108">
        <v>8</v>
      </c>
    </row>
    <row r="14" spans="1:42" s="29" customFormat="1" ht="16.5" thickBot="1">
      <c r="A14" s="31"/>
      <c r="B14" s="70" t="s">
        <v>121</v>
      </c>
      <c r="C14" s="32">
        <f>C16</f>
        <v>20149890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698538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698538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698538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698538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698538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698538</v>
      </c>
    </row>
    <row r="15" spans="1:42" s="45" customFormat="1" ht="16.5" thickBot="1">
      <c r="A15" s="36"/>
      <c r="B15" s="71" t="s">
        <v>84</v>
      </c>
      <c r="C15" s="33">
        <f aca="true" t="shared" si="1" ref="C15:AP15">SUM(C16:C17)</f>
        <v>20149890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698538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698538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698538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698538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698538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698538</v>
      </c>
    </row>
    <row r="16" spans="1:42" s="12" customFormat="1" ht="15.75" thickBot="1">
      <c r="A16" s="80" t="s">
        <v>133</v>
      </c>
      <c r="B16" s="20" t="s">
        <v>120</v>
      </c>
      <c r="C16" s="21">
        <v>20149890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>
        <v>698538</v>
      </c>
      <c r="K16" s="21">
        <v>0</v>
      </c>
      <c r="L16" s="21">
        <v>0</v>
      </c>
      <c r="M16" s="21"/>
      <c r="N16" s="21"/>
      <c r="O16" s="21">
        <v>0</v>
      </c>
      <c r="P16" s="22">
        <f>SUM(D16:O16)</f>
        <v>698538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698538</v>
      </c>
      <c r="X16" s="47">
        <v>0</v>
      </c>
      <c r="Y16" s="21"/>
      <c r="Z16" s="21">
        <v>0</v>
      </c>
      <c r="AA16" s="21"/>
      <c r="AB16" s="21">
        <v>0</v>
      </c>
      <c r="AC16" s="22">
        <f>SUM(Q16:AB16)</f>
        <v>698538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698538</v>
      </c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698538</v>
      </c>
    </row>
    <row r="17" spans="1:42" s="12" customFormat="1" ht="15.75" hidden="1" thickBot="1">
      <c r="A17" s="80" t="s">
        <v>93</v>
      </c>
      <c r="B17" s="20" t="s">
        <v>94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2">
        <f>SUM(D17:O17)</f>
        <v>0</v>
      </c>
      <c r="Q17" s="47"/>
      <c r="R17" s="47"/>
      <c r="S17" s="47"/>
      <c r="T17" s="47"/>
      <c r="U17" s="47"/>
      <c r="V17" s="47"/>
      <c r="W17" s="47"/>
      <c r="X17" s="47">
        <v>0</v>
      </c>
      <c r="Y17" s="47"/>
      <c r="Z17" s="47"/>
      <c r="AA17" s="47"/>
      <c r="AB17" s="47"/>
      <c r="AC17" s="22">
        <f>SUM(Q17:AB17)</f>
        <v>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23">
        <f>SUM(AD17:AO17)</f>
        <v>0</v>
      </c>
    </row>
    <row r="18" spans="1:42" s="12" customFormat="1" ht="31.5" customHeight="1" hidden="1" thickBot="1">
      <c r="A18" s="46" t="s">
        <v>92</v>
      </c>
      <c r="B18" s="113" t="s">
        <v>91</v>
      </c>
      <c r="C18" s="47"/>
      <c r="D18" s="27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27"/>
      <c r="P18" s="27">
        <f>SUM(D18:O18)</f>
        <v>0</v>
      </c>
      <c r="Q18" s="27"/>
      <c r="R18" s="47"/>
      <c r="S18" s="47"/>
      <c r="T18" s="47"/>
      <c r="U18" s="48"/>
      <c r="V18" s="47"/>
      <c r="W18" s="47"/>
      <c r="X18" s="47"/>
      <c r="Y18" s="47"/>
      <c r="Z18" s="47"/>
      <c r="AA18" s="47"/>
      <c r="AB18" s="47"/>
      <c r="AC18" s="26">
        <f>SUM(Q18:AB18)</f>
        <v>0</v>
      </c>
      <c r="AD18" s="27"/>
      <c r="AE18" s="47"/>
      <c r="AF18" s="47"/>
      <c r="AG18" s="47"/>
      <c r="AH18" s="48"/>
      <c r="AI18" s="47"/>
      <c r="AJ18" s="47"/>
      <c r="AK18" s="47"/>
      <c r="AL18" s="47"/>
      <c r="AM18" s="47"/>
      <c r="AN18" s="47"/>
      <c r="AO18" s="47"/>
      <c r="AP18" s="28">
        <f>SUM(AD18:AO18)</f>
        <v>0</v>
      </c>
    </row>
    <row r="19" spans="1:42" s="24" customFormat="1" ht="18.75" thickBot="1">
      <c r="A19" s="184" t="s">
        <v>50</v>
      </c>
      <c r="B19" s="185"/>
      <c r="C19" s="30">
        <f>C14</f>
        <v>20149890</v>
      </c>
      <c r="D19" s="30">
        <f aca="true" t="shared" si="2" ref="D19:AP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698538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698538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698538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698538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698538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698538</v>
      </c>
    </row>
    <row r="20" spans="1:42" ht="12.75">
      <c r="A20" s="110" t="s">
        <v>175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</row>
    <row r="21" spans="1:42" ht="12.75">
      <c r="A21" s="1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</row>
    <row r="22" spans="1:42" ht="12.75">
      <c r="A22" s="159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4"/>
    </row>
    <row r="23" spans="1:42" ht="30.75" customHeight="1">
      <c r="A23" s="159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</row>
    <row r="24" spans="1:42" ht="12.75" hidden="1">
      <c r="A24" s="61">
        <f ca="1">TODAY()</f>
        <v>40891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 ht="12.75" hidden="1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1:42" ht="12.75" hidden="1">
      <c r="A26" s="6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3.5" thickBot="1">
      <c r="A28" s="4"/>
      <c r="B28" s="75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.75">
      <c r="A29" s="4"/>
      <c r="B29" s="64"/>
      <c r="C29" s="181" t="s">
        <v>115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4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2.7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3.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68" right="0.1968503937007874" top="0.15748031496062992" bottom="0.1968503937007874" header="0" footer="0.1968503937007874"/>
  <pageSetup horizontalDpi="300" verticalDpi="300" orientation="landscape" paperSize="5" scale="8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2011-12-12T17:03:30Z</cp:lastPrinted>
  <dcterms:created xsi:type="dcterms:W3CDTF">1999-04-05T19:37:02Z</dcterms:created>
  <dcterms:modified xsi:type="dcterms:W3CDTF">2011-12-14T15:33:02Z</dcterms:modified>
  <cp:category/>
  <cp:version/>
  <cp:contentType/>
  <cp:contentStatus/>
</cp:coreProperties>
</file>