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505" firstSheet="1" activeTab="4"/>
  </bookViews>
  <sheets>
    <sheet name="INGRESOS FONDANE" sheetId="1" r:id="rId1"/>
    <sheet name="Ingresos Fond. " sheetId="12" r:id="rId2"/>
    <sheet name="Gastos Fond " sheetId="7" r:id="rId3"/>
    <sheet name="CXPFONDANE" sheetId="8" r:id="rId4"/>
    <sheet name="RESERVA FONDANE " sheetId="11" r:id="rId5"/>
    <sheet name="Gastos Fond APN" sheetId="10" r:id="rId6"/>
  </sheets>
  <definedNames>
    <definedName name="_xlnm.Print_Area" localSheetId="2">'Gastos Fond '!$A$1:$AP$54</definedName>
    <definedName name="_xlnm.Print_Area" localSheetId="5">'Gastos Fond APN'!$A$1:$AP$32</definedName>
    <definedName name="_xlnm.Print_Area" localSheetId="1">'Ingresos Fond. '!$A$1:$CI$37</definedName>
    <definedName name="_xlnm.Print_Area" localSheetId="4">'RESERVA FONDANE '!$A$1:$AC$59</definedName>
  </definedNames>
  <calcPr calcId="125725"/>
</workbook>
</file>

<file path=xl/sharedStrings.xml><?xml version="1.0" encoding="utf-8"?>
<sst xmlns="http://schemas.openxmlformats.org/spreadsheetml/2006/main" count="824" uniqueCount="278">
  <si>
    <t>COORDINADOR DE PRESUPUESTO</t>
  </si>
  <si>
    <t xml:space="preserve">                       </t>
  </si>
  <si>
    <t>Elaboró : F.T.R</t>
  </si>
  <si>
    <t>TOTAL ACUMULADO</t>
  </si>
  <si>
    <t>ACT. ESTUD. Y ENCUEST. PROPOSITOS MULTIPLES</t>
  </si>
  <si>
    <t>C|310|1000|1|20</t>
  </si>
  <si>
    <t>GASTOS DE INVERSION R. P.</t>
  </si>
  <si>
    <t xml:space="preserve">SENTENCIAS Y CONCILIACIONES </t>
  </si>
  <si>
    <t>A|3|6|1|1|20</t>
  </si>
  <si>
    <t>CONCILIACIONES</t>
  </si>
  <si>
    <t>A|3|6|1|2|21</t>
  </si>
  <si>
    <t>CUOTA DE AUDITAJE - CONTRALORIA - RP</t>
  </si>
  <si>
    <t>A|3|2|1|1|20</t>
  </si>
  <si>
    <t>TRANSFERENCIAS CORRIENTES</t>
  </si>
  <si>
    <t>IMPUESTOS Y CONTRIBUCIONES</t>
  </si>
  <si>
    <t>A|2|0|3|50|20</t>
  </si>
  <si>
    <t>IMPUESTOS Y MULTAS</t>
  </si>
  <si>
    <t>A|2|0|3|0|20</t>
  </si>
  <si>
    <t>IMPRESOS Y  PUBLICACIONES</t>
  </si>
  <si>
    <t>A|2|0|4|7|20</t>
  </si>
  <si>
    <t>VIATICOS Y GASTOS DE VIAJE</t>
  </si>
  <si>
    <t>A|2|0|4|11|20</t>
  </si>
  <si>
    <t>COMUNICACIONES Y TRANSPORTE</t>
  </si>
  <si>
    <t>A|2|0|4|6|20</t>
  </si>
  <si>
    <t>MANTENIMIENTO</t>
  </si>
  <si>
    <t>A|2|0|4|5|20</t>
  </si>
  <si>
    <t>MATERIALES Y SUMINISTROS</t>
  </si>
  <si>
    <t>A|2|0|4|4|20</t>
  </si>
  <si>
    <t>ADQUISICIONES DE BIENES Y SERVICIOS</t>
  </si>
  <si>
    <t>A|2|0|4|0|20</t>
  </si>
  <si>
    <t>OTROS GASTOS POR ADQUISICION DE SERVICIOS</t>
  </si>
  <si>
    <t>A|2|0|4|41|21</t>
  </si>
  <si>
    <t xml:space="preserve">COMISIONES BANCARIAS </t>
  </si>
  <si>
    <t>A|2|0|4|22|21</t>
  </si>
  <si>
    <t>OTROS SERVICIOS PARA CAPACITACION BIENESTAR SOCIAL</t>
  </si>
  <si>
    <t>A|2|0|4|21|21</t>
  </si>
  <si>
    <t>ARRENDAMIENTOS</t>
  </si>
  <si>
    <t>A|2|0|4|10|21</t>
  </si>
  <si>
    <t>SEGUROS</t>
  </si>
  <si>
    <t>A|2|0|4|9|21</t>
  </si>
  <si>
    <t>SERVICIOS PUBLICOS</t>
  </si>
  <si>
    <t>A|2|0|4|8|21</t>
  </si>
  <si>
    <t>A|2|0|4|7|21</t>
  </si>
  <si>
    <t>A|2|0|4|6|21</t>
  </si>
  <si>
    <t>A|2|0|4|5|21</t>
  </si>
  <si>
    <t>A|2|0|4|4|21</t>
  </si>
  <si>
    <t>ENSERES Y EQUIPOS DE OFICINA</t>
  </si>
  <si>
    <t>A|2|0|4|2|21</t>
  </si>
  <si>
    <t>COMPRA DE EQUIPO</t>
  </si>
  <si>
    <t>A|2|0|4|1|21</t>
  </si>
  <si>
    <t>A|2|0|4|0|21</t>
  </si>
  <si>
    <t>GASTOS GENERALES</t>
  </si>
  <si>
    <t>SERVICIOS PERSONALES INDIRECTOS</t>
  </si>
  <si>
    <t>A|1|0|2|14|20</t>
  </si>
  <si>
    <t>GASTOS DE PERSONAL</t>
  </si>
  <si>
    <t>GASTOS DE FUNCIONAMIENTO R. P.</t>
  </si>
  <si>
    <t>CXP</t>
  </si>
  <si>
    <t>RESERVAS</t>
  </si>
  <si>
    <t>ACUMULADOS</t>
  </si>
  <si>
    <t>MES 12</t>
  </si>
  <si>
    <t>MES 11</t>
  </si>
  <si>
    <t>MES 10</t>
  </si>
  <si>
    <t>MES 9</t>
  </si>
  <si>
    <t>MES 8</t>
  </si>
  <si>
    <t>MES 7</t>
  </si>
  <si>
    <t>MES 6</t>
  </si>
  <si>
    <t>MES 5</t>
  </si>
  <si>
    <t>MES 4</t>
  </si>
  <si>
    <t>MES 3</t>
  </si>
  <si>
    <t>MES 2</t>
  </si>
  <si>
    <t>MES 1</t>
  </si>
  <si>
    <t>ACUMULADAS</t>
  </si>
  <si>
    <t>MES  10</t>
  </si>
  <si>
    <t>MES  7</t>
  </si>
  <si>
    <t xml:space="preserve">MES 6 </t>
  </si>
  <si>
    <t xml:space="preserve">MES 5 </t>
  </si>
  <si>
    <t xml:space="preserve">MES 4 </t>
  </si>
  <si>
    <t>VIGENTE</t>
  </si>
  <si>
    <t>PRESUPUESTAL</t>
  </si>
  <si>
    <t>PAGOS</t>
  </si>
  <si>
    <t>OBLIGACIONES</t>
  </si>
  <si>
    <t>COMPROMISOS</t>
  </si>
  <si>
    <t xml:space="preserve">APROPIACION </t>
  </si>
  <si>
    <t>DESCRIPCION</t>
  </si>
  <si>
    <t>CODIFICACION</t>
  </si>
  <si>
    <t>VIGENCIA FISCAL</t>
  </si>
  <si>
    <t xml:space="preserve">    '00</t>
  </si>
  <si>
    <t>UNIDAD EJECUTORA</t>
  </si>
  <si>
    <t>A  MARZO</t>
  </si>
  <si>
    <t>MES</t>
  </si>
  <si>
    <t>04|02</t>
  </si>
  <si>
    <t xml:space="preserve">SECCION </t>
  </si>
  <si>
    <t>FONDO ROTATORIO DEL DANE - FONDANE</t>
  </si>
  <si>
    <t>APROPIACIONES DE LA VIGENCIA</t>
  </si>
  <si>
    <t>INFORME MENSUAL DE EJECUCION DEL PRESUPUESTO DE GASTOS</t>
  </si>
  <si>
    <t>DIRECCION GENERAL DEL PRESUPUESTO NACIONAL</t>
  </si>
  <si>
    <t>MINISTERIO DE HACIENDA Y CREDITO PUBLICO</t>
  </si>
  <si>
    <t>CUENTAS POR PAGAR 2012</t>
  </si>
  <si>
    <t>A MARZO</t>
  </si>
  <si>
    <t>CONSTITUIDAS</t>
  </si>
  <si>
    <t>DEFINITIVAS</t>
  </si>
  <si>
    <t xml:space="preserve">IMPUESTOS Y MULTAS </t>
  </si>
  <si>
    <t>A|2|0|3|50|90i20</t>
  </si>
  <si>
    <t>Otros impuestos</t>
  </si>
  <si>
    <t>A|2|0|4|1|6l21</t>
  </si>
  <si>
    <t>EQUIPO DE SISTEMAS</t>
  </si>
  <si>
    <t>A|2|0|4|1|9l21</t>
  </si>
  <si>
    <t>EQUIPO DE CAFETERIA</t>
  </si>
  <si>
    <t>A|2|0|4|1|26l21</t>
  </si>
  <si>
    <t xml:space="preserve">EQUIPO DE COMUNICACIÓN </t>
  </si>
  <si>
    <t>A|2|0|4|2|1l21</t>
  </si>
  <si>
    <t xml:space="preserve">EQUIPOS Y MAQUINAS PARA OFICINA </t>
  </si>
  <si>
    <t>A|2|0|4|2|2l21</t>
  </si>
  <si>
    <t>MOBILIARIO Y ENSERES</t>
  </si>
  <si>
    <t>A|2|0|4|4|1|21</t>
  </si>
  <si>
    <t xml:space="preserve">COMBUSTIBLES Y LUBRICANTES </t>
  </si>
  <si>
    <t>A|2|0|4|4|15|21</t>
  </si>
  <si>
    <t>PAPELERIA Y UTILES DE ESCRITORIO</t>
  </si>
  <si>
    <t>A|2|0|4|4|17|21</t>
  </si>
  <si>
    <t>PRODUCTOS DE ASEO Y LIMPIEZA</t>
  </si>
  <si>
    <t>A|2|0|4|4|18|21</t>
  </si>
  <si>
    <t xml:space="preserve">PRODUCTOS DE CAFETERIA Y RESTAURANTE </t>
  </si>
  <si>
    <t>A|2|0|4|4|20|21</t>
  </si>
  <si>
    <t>REPUESTOS</t>
  </si>
  <si>
    <t>A|2|0|4|4|23|21</t>
  </si>
  <si>
    <t xml:space="preserve">OTROS MATERIALES Y SUMINISTROS </t>
  </si>
  <si>
    <t>A|2|0|4|5|1|21</t>
  </si>
  <si>
    <t>MANTENIMIENTO DE BIENES INMUEBLES</t>
  </si>
  <si>
    <t>A|2|0|4|5|2|21</t>
  </si>
  <si>
    <t>MANTENIMIENTO DE BIENES MUEBLES EQUIPOS Y ENSERES</t>
  </si>
  <si>
    <t>A|2|0|4|5|5|21</t>
  </si>
  <si>
    <t xml:space="preserve">MANTENIMIENTO EQUIPO COMUNICACIONES Y COMPUTACION </t>
  </si>
  <si>
    <t>A|2|0|4|5|6|21</t>
  </si>
  <si>
    <t>MANTENIMIENTO EQUIPO NAVEGACION Y TRANSPORTE</t>
  </si>
  <si>
    <t>A|2|0|4|5|8|21</t>
  </si>
  <si>
    <t>MANTENIMIENTO SERVICIO DE ASEO</t>
  </si>
  <si>
    <t>A|2|0|4|5|9|21</t>
  </si>
  <si>
    <t>MANTENIMIENTO SERVICIO DE CAFETERIA Y RESTAURANTE</t>
  </si>
  <si>
    <t>A|2|0|4|5|10|21</t>
  </si>
  <si>
    <t xml:space="preserve">SERVICIO DE SEGURIDAD Y VIGILANCIA </t>
  </si>
  <si>
    <t>A|2|0|4|6||21</t>
  </si>
  <si>
    <t xml:space="preserve">COMUNICACIONES Y TRANSPORTE </t>
  </si>
  <si>
    <t>A|2|0|4|6|2|21</t>
  </si>
  <si>
    <t>CORREO</t>
  </si>
  <si>
    <t>A|2|0|4|6|3|21</t>
  </si>
  <si>
    <t>EMBALAJE Y ACARREO</t>
  </si>
  <si>
    <t>A|2|0|4|6|7|20</t>
  </si>
  <si>
    <t xml:space="preserve">TRANSPORTE </t>
  </si>
  <si>
    <t xml:space="preserve">IMPRESOS Y PUBLICACIONES </t>
  </si>
  <si>
    <t>A|2|0|4|7|5|21</t>
  </si>
  <si>
    <t>SUSCRIPCIONES</t>
  </si>
  <si>
    <t>A|2|0|4|7|6|21</t>
  </si>
  <si>
    <t xml:space="preserve">OTROS GASTOS POR IMPRESOS Y PUBLICACIONES </t>
  </si>
  <si>
    <t>A|2|0|4|8|20</t>
  </si>
  <si>
    <t xml:space="preserve">SERVICIOS PUBLICOS </t>
  </si>
  <si>
    <t>A|2|0|4|8|2l20</t>
  </si>
  <si>
    <t xml:space="preserve">ENERGIA </t>
  </si>
  <si>
    <t>A|2|0|4|8|2l21</t>
  </si>
  <si>
    <t>A|2|0|4|8|3l21</t>
  </si>
  <si>
    <t>GAS NATURAL</t>
  </si>
  <si>
    <t>A|2|0|4|8|5l20</t>
  </si>
  <si>
    <t xml:space="preserve">TELEFONIA MOVIL CELULAR </t>
  </si>
  <si>
    <t>A|2|0|4|10|1l21</t>
  </si>
  <si>
    <t>ARRENDAMIENTOS BIENES MUEBLES</t>
  </si>
  <si>
    <t>A|2|0|4|10|2l21</t>
  </si>
  <si>
    <t>ARRENDAMIENTOS BIENES INMUEBLES</t>
  </si>
  <si>
    <t>A|2|0|4|11|21</t>
  </si>
  <si>
    <t>A|2|0|4|11|2l21</t>
  </si>
  <si>
    <t>VIATICOS Y GASTOS DE VIAJE AL INTERIOR</t>
  </si>
  <si>
    <t>CAPACITACION, BIENESTAR SOCIAL</t>
  </si>
  <si>
    <t>A|2|0|4|22|11l21</t>
  </si>
  <si>
    <t>OTROS SERVICIOS PARA CAPACITACIONES  BIENESTAR SOCIAL</t>
  </si>
  <si>
    <t>GASTOS FINANCIEROS</t>
  </si>
  <si>
    <t>A|2|0|4|22|1l21</t>
  </si>
  <si>
    <t>COMISIONES BANCARIAS</t>
  </si>
  <si>
    <t>A|2|0|4|40|21</t>
  </si>
  <si>
    <t xml:space="preserve">OTROS GASTOS POR ADQUISICION DE BIENES </t>
  </si>
  <si>
    <t>A|2|0|4|40|15l21</t>
  </si>
  <si>
    <t xml:space="preserve">COORDINADOR DE PRESUPUESTO </t>
  </si>
  <si>
    <t>MES: MARZO</t>
  </si>
  <si>
    <t>VIGENCIA FISCAL   2013</t>
  </si>
  <si>
    <t>MES 09</t>
  </si>
  <si>
    <t xml:space="preserve">COMPRA DE EQUIPOS </t>
  </si>
  <si>
    <t>A|2|0|4|1|6|21</t>
  </si>
  <si>
    <t>EQUIPOS DE SISTEMAS</t>
  </si>
  <si>
    <r>
      <rPr>
        <b/>
        <sz val="9"/>
        <rFont val="Arial"/>
        <family val="2"/>
      </rPr>
      <t>ENSERES Y EQUIPOS</t>
    </r>
    <r>
      <rPr>
        <sz val="9"/>
        <rFont val="Arial"/>
        <family val="2"/>
      </rPr>
      <t xml:space="preserve"> </t>
    </r>
  </si>
  <si>
    <t>A|2|0|4|2|2|21</t>
  </si>
  <si>
    <t>A|2|0|4|4|1|20</t>
  </si>
  <si>
    <t>A|2|0|4|4|17|20</t>
  </si>
  <si>
    <t>A|2|0|4|4|18|20</t>
  </si>
  <si>
    <t>OTROS MATERIALES Y SUMINISTROS</t>
  </si>
  <si>
    <t>A|2|0|4|4|20|20</t>
  </si>
  <si>
    <t>A|2|0|4|5|1|20</t>
  </si>
  <si>
    <t>A|2|0|4|5|2|20</t>
  </si>
  <si>
    <t xml:space="preserve">SERVICIO DE ASEO </t>
  </si>
  <si>
    <t>A|2|0|4|5|6|20</t>
  </si>
  <si>
    <t>SERVICIO DE SEGURIDAD Y VIGILANCIA</t>
  </si>
  <si>
    <t>COMUNICACIÓN Y TRANSPORTE</t>
  </si>
  <si>
    <t>EMBALAJE Y ACARREOS</t>
  </si>
  <si>
    <t>A|2|0|4|6|7|21</t>
  </si>
  <si>
    <t>TRANSPORTE</t>
  </si>
  <si>
    <t>A|2|0|4|7||20</t>
  </si>
  <si>
    <t xml:space="preserve">SUSCRIPCIONES </t>
  </si>
  <si>
    <t>A|2|0|4|8|1|20</t>
  </si>
  <si>
    <t>ACUEDUCTO ALCANTARILLADO Y ASEO</t>
  </si>
  <si>
    <t>A|2|0|4|8|2|20</t>
  </si>
  <si>
    <t>ENERGIA</t>
  </si>
  <si>
    <t>A|2|0|4|8|5|20</t>
  </si>
  <si>
    <t>A|2|0|4|10|20</t>
  </si>
  <si>
    <t>A|2|0|4|10|1|20</t>
  </si>
  <si>
    <t>VIATICOS Y GSTOS DE VIAJE</t>
  </si>
  <si>
    <t>A|2|0|4|11|2|20</t>
  </si>
  <si>
    <t xml:space="preserve">nota </t>
  </si>
  <si>
    <t>Se realizaron liberaciones de reservas de acuerdo con el Acta N° 1 de fecha 20 de marzo 2013</t>
  </si>
  <si>
    <t>por Funcionamiento e Inversion</t>
  </si>
  <si>
    <t>COORDINADOR PRESUPUESTO</t>
  </si>
  <si>
    <t>GASTOS DE FUNCIONAMIENTO APN</t>
  </si>
  <si>
    <t>A|3|2|1|1|11</t>
  </si>
  <si>
    <t xml:space="preserve">CUOTA DE AUDITAJE - CONTRALORIA </t>
  </si>
  <si>
    <t>C|410|1000|12|20</t>
  </si>
  <si>
    <t xml:space="preserve">LEVANTAMIENTO DEL CENSO GENERAL NACIONAL </t>
  </si>
  <si>
    <t xml:space="preserve">                          </t>
  </si>
  <si>
    <t>INFORME MENSUAL DE EJECUCION DEL PRESUPUESTO DE INGRESOS</t>
  </si>
  <si>
    <t>0402</t>
  </si>
  <si>
    <t>MES MARZO</t>
  </si>
  <si>
    <t>JULIO</t>
  </si>
  <si>
    <t>00</t>
  </si>
  <si>
    <t>VIGENCIA FISCAL 2013</t>
  </si>
  <si>
    <t xml:space="preserve"> </t>
  </si>
  <si>
    <t xml:space="preserve">DERECHOS CAUSADOS </t>
  </si>
  <si>
    <t xml:space="preserve">VENTA </t>
  </si>
  <si>
    <t xml:space="preserve">DERECHOS </t>
  </si>
  <si>
    <t>RECAUDO EFECTIVO</t>
  </si>
  <si>
    <t xml:space="preserve">RECAUDO </t>
  </si>
  <si>
    <t>RECAUDO</t>
  </si>
  <si>
    <t xml:space="preserve">RECAUDO EN </t>
  </si>
  <si>
    <t xml:space="preserve">PENDIENTE </t>
  </si>
  <si>
    <t>NUMERAL</t>
  </si>
  <si>
    <t xml:space="preserve">AFORO </t>
  </si>
  <si>
    <t>VIGENCIA ANTERIOR</t>
  </si>
  <si>
    <t xml:space="preserve">CONVENIO </t>
  </si>
  <si>
    <t>PUBLICACIONES</t>
  </si>
  <si>
    <t>CAUSADOS</t>
  </si>
  <si>
    <t>VIGENCIA ANT. CONVENIOS</t>
  </si>
  <si>
    <t>VIGENCIA ANT. PUBLICACI</t>
  </si>
  <si>
    <t>VIGENCIA ANT. PUBLICACIONES</t>
  </si>
  <si>
    <t xml:space="preserve">ACUMULADO VIGENCIA </t>
  </si>
  <si>
    <t>EFECTIVO</t>
  </si>
  <si>
    <t xml:space="preserve"> DE BIENES Y SERVICIOS </t>
  </si>
  <si>
    <t xml:space="preserve">CONVENIOS </t>
  </si>
  <si>
    <t>EFECTIVO CONVENIOS</t>
  </si>
  <si>
    <t>EFECTIVO PUBLICACIONES</t>
  </si>
  <si>
    <t>PAPELES</t>
  </si>
  <si>
    <t xml:space="preserve">PAPELES </t>
  </si>
  <si>
    <t>DE</t>
  </si>
  <si>
    <t>MS 2</t>
  </si>
  <si>
    <t xml:space="preserve">MES </t>
  </si>
  <si>
    <t>MES  1</t>
  </si>
  <si>
    <t>MES  2</t>
  </si>
  <si>
    <t>ANTERIOR</t>
  </si>
  <si>
    <t>MES  3</t>
  </si>
  <si>
    <t>MES  4</t>
  </si>
  <si>
    <t>MES  5</t>
  </si>
  <si>
    <t>MES  6</t>
  </si>
  <si>
    <t>MES  8</t>
  </si>
  <si>
    <t>MES  9</t>
  </si>
  <si>
    <t>MES  11</t>
  </si>
  <si>
    <t>MES  12</t>
  </si>
  <si>
    <t>ACUMULADO</t>
  </si>
  <si>
    <t>MES 06</t>
  </si>
  <si>
    <t>COBRO</t>
  </si>
  <si>
    <t>BIENES Y SERVICIOS                 1|3|1|2|1</t>
  </si>
  <si>
    <t>OTROS INGRESOS                     1|3|1|2|8</t>
  </si>
  <si>
    <t>RECURSOS DE CAPITAL            1|3|2|0|0</t>
  </si>
  <si>
    <t>TOTAL</t>
  </si>
  <si>
    <t>Elaboró :F.T.R</t>
  </si>
  <si>
    <t xml:space="preserve">COORDINADOR PRESUPUESTO </t>
  </si>
  <si>
    <t xml:space="preserve">RESERVAS PRESUPUESTALES 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</si>
</sst>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&quot;$&quot;\ #,##0.00"/>
    <numFmt numFmtId="165" formatCode="#,##0.00_ ;[Red]\-#,##0.00\ "/>
    <numFmt numFmtId="166" formatCode="#,##0.0000"/>
    <numFmt numFmtId="167" formatCode="_(&quot;$&quot;* #,##0.00_);_(&quot;$&quot;* \(#,##0.00\);_(&quot;$&quot;* &quot;-&quot;??_);_(@_)"/>
    <numFmt numFmtId="168" formatCode="[$$-240A]\ 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4200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/>
      <bottom style="dashed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dashed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medium"/>
      <bottom style="medium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thin"/>
      <right style="thin"/>
      <top style="dashed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/>
      <top style="medium"/>
      <bottom style="medium"/>
    </border>
    <border>
      <left style="thin"/>
      <right style="medium"/>
      <top style="dashed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dashed"/>
    </border>
    <border>
      <left style="thin"/>
      <right/>
      <top/>
      <bottom style="dashed"/>
    </border>
    <border>
      <left style="thin"/>
      <right style="medium"/>
      <top style="medium"/>
      <bottom/>
    </border>
    <border>
      <left style="thin"/>
      <right style="medium"/>
      <top/>
      <bottom style="dashed"/>
    </border>
    <border>
      <left/>
      <right/>
      <top style="dashed"/>
      <bottom style="dashed"/>
    </border>
    <border>
      <left/>
      <right style="thin"/>
      <top/>
      <bottom style="dashed"/>
    </border>
    <border>
      <left/>
      <right/>
      <top/>
      <bottom style="dashed"/>
    </border>
    <border>
      <left style="thin"/>
      <right/>
      <top style="dashed"/>
      <bottom style="dashed"/>
    </border>
    <border>
      <left/>
      <right/>
      <top style="medium"/>
      <bottom style="medium"/>
    </border>
    <border>
      <left style="medium"/>
      <right style="thin"/>
      <top style="dashed"/>
      <bottom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281">
    <xf numFmtId="0" fontId="0" fillId="0" borderId="0" xfId="0"/>
    <xf numFmtId="0" fontId="1" fillId="0" borderId="0" xfId="20" applyFont="1">
      <alignment/>
      <protection/>
    </xf>
    <xf numFmtId="0" fontId="2" fillId="0" borderId="0" xfId="20" applyFont="1" applyFill="1">
      <alignment/>
      <protection/>
    </xf>
    <xf numFmtId="0" fontId="2" fillId="0" borderId="0" xfId="20" applyFont="1">
      <alignment/>
      <protection/>
    </xf>
    <xf numFmtId="4" fontId="1" fillId="0" borderId="0" xfId="20" applyNumberFormat="1" applyFont="1">
      <alignment/>
      <protection/>
    </xf>
    <xf numFmtId="43" fontId="1" fillId="0" borderId="0" xfId="21" applyFont="1"/>
    <xf numFmtId="43" fontId="1" fillId="0" borderId="0" xfId="21" applyFont="1" applyBorder="1"/>
    <xf numFmtId="4" fontId="1" fillId="0" borderId="0" xfId="21" applyNumberFormat="1" applyFont="1" applyBorder="1"/>
    <xf numFmtId="4" fontId="2" fillId="0" borderId="0" xfId="20" applyNumberFormat="1" applyFont="1" applyBorder="1" applyAlignment="1" applyProtection="1">
      <alignment horizontal="right"/>
      <protection locked="0"/>
    </xf>
    <xf numFmtId="4" fontId="2" fillId="0" borderId="0" xfId="20" applyNumberFormat="1" applyFont="1" applyFill="1" applyBorder="1" applyAlignment="1" applyProtection="1">
      <alignment horizontal="right"/>
      <protection locked="0"/>
    </xf>
    <xf numFmtId="164" fontId="1" fillId="0" borderId="0" xfId="20" applyNumberFormat="1" applyFont="1">
      <alignment/>
      <protection/>
    </xf>
    <xf numFmtId="4" fontId="1" fillId="0" borderId="0" xfId="20" applyNumberFormat="1" applyFont="1" applyBorder="1">
      <alignment/>
      <protection/>
    </xf>
    <xf numFmtId="4" fontId="3" fillId="0" borderId="0" xfId="20" applyNumberFormat="1" applyFont="1">
      <alignment/>
      <protection/>
    </xf>
    <xf numFmtId="4" fontId="4" fillId="0" borderId="0" xfId="20" applyNumberFormat="1" applyFont="1" applyBorder="1" applyAlignment="1" applyProtection="1">
      <alignment horizontal="right"/>
      <protection locked="0"/>
    </xf>
    <xf numFmtId="4" fontId="2" fillId="0" borderId="1" xfId="20" applyNumberFormat="1" applyFont="1" applyBorder="1" applyAlignment="1" applyProtection="1">
      <alignment horizontal="right"/>
      <protection locked="0"/>
    </xf>
    <xf numFmtId="4" fontId="1" fillId="0" borderId="0" xfId="21" applyNumberFormat="1" applyFont="1"/>
    <xf numFmtId="4" fontId="4" fillId="0" borderId="0" xfId="20" applyNumberFormat="1" applyFont="1" applyBorder="1" applyAlignment="1">
      <alignment horizontal="right"/>
      <protection/>
    </xf>
    <xf numFmtId="4" fontId="1" fillId="2" borderId="0" xfId="20" applyNumberFormat="1" applyFont="1" applyFill="1">
      <alignment/>
      <protection/>
    </xf>
    <xf numFmtId="0" fontId="1" fillId="2" borderId="0" xfId="20" applyFont="1" applyFill="1">
      <alignment/>
      <protection/>
    </xf>
    <xf numFmtId="0" fontId="1" fillId="0" borderId="0" xfId="20" applyFont="1" applyFill="1">
      <alignment/>
      <protection/>
    </xf>
    <xf numFmtId="4" fontId="5" fillId="0" borderId="0" xfId="20" applyNumberFormat="1" applyFont="1" applyBorder="1" applyAlignment="1" applyProtection="1">
      <alignment horizontal="left"/>
      <protection locked="0"/>
    </xf>
    <xf numFmtId="0" fontId="4" fillId="0" borderId="0" xfId="20" applyFont="1" applyBorder="1" applyAlignment="1">
      <alignment horizontal="center"/>
      <protection/>
    </xf>
    <xf numFmtId="4" fontId="1" fillId="0" borderId="0" xfId="20" applyNumberFormat="1" applyFont="1" applyFill="1">
      <alignment/>
      <protection/>
    </xf>
    <xf numFmtId="164" fontId="2" fillId="0" borderId="0" xfId="20" applyNumberFormat="1" applyFont="1">
      <alignment/>
      <protection/>
    </xf>
    <xf numFmtId="4" fontId="6" fillId="0" borderId="0" xfId="20" applyNumberFormat="1" applyFont="1" applyBorder="1" applyAlignment="1" applyProtection="1">
      <alignment horizontal="left"/>
      <protection locked="0"/>
    </xf>
    <xf numFmtId="4" fontId="2" fillId="0" borderId="0" xfId="20" applyNumberFormat="1" applyFont="1">
      <alignment/>
      <protection/>
    </xf>
    <xf numFmtId="4" fontId="2" fillId="0" borderId="0" xfId="20" applyNumberFormat="1" applyFont="1" applyFill="1">
      <alignment/>
      <protection/>
    </xf>
    <xf numFmtId="0" fontId="7" fillId="0" borderId="0" xfId="20" applyFont="1">
      <alignment/>
      <protection/>
    </xf>
    <xf numFmtId="4" fontId="1" fillId="0" borderId="0" xfId="20" applyNumberFormat="1" applyFont="1" applyProtection="1">
      <alignment/>
      <protection/>
    </xf>
    <xf numFmtId="0" fontId="1" fillId="0" borderId="2" xfId="20" applyFont="1" applyBorder="1">
      <alignment/>
      <protection/>
    </xf>
    <xf numFmtId="0" fontId="1" fillId="0" borderId="3" xfId="20" applyFont="1" applyBorder="1">
      <alignment/>
      <protection/>
    </xf>
    <xf numFmtId="0" fontId="1" fillId="0" borderId="4" xfId="20" applyFont="1" applyBorder="1">
      <alignment/>
      <protection/>
    </xf>
    <xf numFmtId="0" fontId="1" fillId="0" borderId="5" xfId="20" applyFont="1" applyBorder="1">
      <alignment/>
      <protection/>
    </xf>
    <xf numFmtId="0" fontId="1" fillId="0" borderId="0" xfId="20" applyFont="1" applyBorder="1">
      <alignment/>
      <protection/>
    </xf>
    <xf numFmtId="4" fontId="8" fillId="0" borderId="0" xfId="20" applyNumberFormat="1" applyFont="1" applyBorder="1" applyAlignment="1">
      <alignment horizontal="center"/>
      <protection/>
    </xf>
    <xf numFmtId="0" fontId="8" fillId="0" borderId="0" xfId="20" applyFont="1" applyBorder="1" applyAlignment="1">
      <alignment horizontal="center"/>
      <protection/>
    </xf>
    <xf numFmtId="0" fontId="1" fillId="0" borderId="6" xfId="20" applyFont="1" applyBorder="1">
      <alignment/>
      <protection/>
    </xf>
    <xf numFmtId="4" fontId="6" fillId="0" borderId="0" xfId="20" applyNumberFormat="1" applyFont="1" applyBorder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6" fillId="0" borderId="0" xfId="20" applyFont="1" applyBorder="1" applyAlignment="1">
      <alignment horizontal="left"/>
      <protection/>
    </xf>
    <xf numFmtId="0" fontId="5" fillId="0" borderId="0" xfId="20" applyFont="1" applyAlignment="1">
      <alignment wrapText="1"/>
      <protection/>
    </xf>
    <xf numFmtId="0" fontId="5" fillId="0" borderId="0" xfId="20" applyFont="1" applyBorder="1" applyAlignment="1">
      <alignment wrapText="1"/>
      <protection/>
    </xf>
    <xf numFmtId="4" fontId="1" fillId="0" borderId="5" xfId="20" applyNumberFormat="1" applyBorder="1" applyAlignment="1">
      <alignment vertical="center"/>
      <protection/>
    </xf>
    <xf numFmtId="0" fontId="1" fillId="0" borderId="0" xfId="20" applyAlignment="1">
      <alignment vertical="center"/>
      <protection/>
    </xf>
    <xf numFmtId="4" fontId="1" fillId="0" borderId="0" xfId="20" applyNumberFormat="1" applyAlignment="1">
      <alignment vertical="center"/>
      <protection/>
    </xf>
    <xf numFmtId="0" fontId="1" fillId="0" borderId="6" xfId="20" applyFont="1" applyBorder="1" applyAlignment="1">
      <alignment vertical="center"/>
      <protection/>
    </xf>
    <xf numFmtId="4" fontId="1" fillId="0" borderId="0" xfId="20" applyNumberFormat="1" applyFont="1" applyFill="1" applyBorder="1" applyProtection="1">
      <alignment/>
      <protection/>
    </xf>
    <xf numFmtId="0" fontId="1" fillId="0" borderId="5" xfId="20" applyBorder="1" applyAlignment="1">
      <alignment vertical="center"/>
      <protection/>
    </xf>
    <xf numFmtId="4" fontId="2" fillId="0" borderId="7" xfId="20" applyNumberFormat="1" applyFont="1" applyBorder="1" applyAlignment="1" applyProtection="1">
      <alignment horizontal="right"/>
      <protection locked="0"/>
    </xf>
    <xf numFmtId="43" fontId="9" fillId="0" borderId="8" xfId="21" applyFont="1" applyBorder="1" applyAlignment="1">
      <alignment horizontal="left" wrapText="1"/>
    </xf>
    <xf numFmtId="0" fontId="1" fillId="0" borderId="9" xfId="20" applyFont="1" applyBorder="1">
      <alignment/>
      <protection/>
    </xf>
    <xf numFmtId="0" fontId="1" fillId="0" borderId="10" xfId="20" applyFont="1" applyBorder="1">
      <alignment/>
      <protection/>
    </xf>
    <xf numFmtId="4" fontId="1" fillId="0" borderId="10" xfId="20" applyNumberFormat="1" applyFont="1" applyBorder="1">
      <alignment/>
      <protection/>
    </xf>
    <xf numFmtId="0" fontId="10" fillId="0" borderId="6" xfId="20" applyFont="1" applyBorder="1" applyAlignment="1">
      <alignment horizontal="left"/>
      <protection/>
    </xf>
    <xf numFmtId="40" fontId="4" fillId="0" borderId="11" xfId="20" applyNumberFormat="1" applyFont="1" applyBorder="1" applyAlignment="1">
      <alignment horizontal="right"/>
      <protection/>
    </xf>
    <xf numFmtId="4" fontId="4" fillId="0" borderId="11" xfId="20" applyNumberFormat="1" applyFont="1" applyBorder="1" applyAlignment="1" applyProtection="1">
      <alignment horizontal="right"/>
      <protection/>
    </xf>
    <xf numFmtId="4" fontId="2" fillId="0" borderId="12" xfId="20" applyNumberFormat="1" applyFont="1" applyFill="1" applyBorder="1" applyAlignment="1" applyProtection="1">
      <alignment horizontal="right"/>
      <protection/>
    </xf>
    <xf numFmtId="4" fontId="2" fillId="2" borderId="1" xfId="20" applyNumberFormat="1" applyFont="1" applyFill="1" applyBorder="1" applyAlignment="1" applyProtection="1">
      <alignment horizontal="right"/>
      <protection locked="0"/>
    </xf>
    <xf numFmtId="4" fontId="2" fillId="0" borderId="1" xfId="20" applyNumberFormat="1" applyFont="1" applyFill="1" applyBorder="1" applyAlignment="1" applyProtection="1">
      <alignment horizontal="right"/>
      <protection/>
    </xf>
    <xf numFmtId="4" fontId="2" fillId="3" borderId="1" xfId="20" applyNumberFormat="1" applyFont="1" applyFill="1" applyBorder="1" applyAlignment="1" applyProtection="1">
      <alignment horizontal="right"/>
      <protection locked="0"/>
    </xf>
    <xf numFmtId="4" fontId="2" fillId="3" borderId="12" xfId="20" applyNumberFormat="1" applyFont="1" applyFill="1" applyBorder="1" applyAlignment="1" applyProtection="1">
      <alignment horizontal="right"/>
      <protection/>
    </xf>
    <xf numFmtId="165" fontId="2" fillId="0" borderId="1" xfId="20" applyNumberFormat="1" applyFont="1" applyBorder="1" applyAlignment="1" applyProtection="1">
      <alignment horizontal="right"/>
      <protection locked="0"/>
    </xf>
    <xf numFmtId="4" fontId="5" fillId="0" borderId="1" xfId="20" applyNumberFormat="1" applyFont="1" applyBorder="1" applyAlignment="1" applyProtection="1">
      <alignment horizontal="left"/>
      <protection locked="0"/>
    </xf>
    <xf numFmtId="4" fontId="1" fillId="0" borderId="13" xfId="20" applyNumberFormat="1" applyFont="1" applyBorder="1" applyAlignment="1" applyProtection="1">
      <alignment horizontal="center"/>
      <protection locked="0"/>
    </xf>
    <xf numFmtId="0" fontId="8" fillId="0" borderId="0" xfId="20" applyFont="1">
      <alignment/>
      <protection/>
    </xf>
    <xf numFmtId="4" fontId="4" fillId="0" borderId="11" xfId="20" applyNumberFormat="1" applyFont="1" applyBorder="1" applyAlignment="1">
      <alignment horizontal="right"/>
      <protection/>
    </xf>
    <xf numFmtId="4" fontId="4" fillId="3" borderId="11" xfId="20" applyNumberFormat="1" applyFont="1" applyFill="1" applyBorder="1" applyAlignment="1">
      <alignment horizontal="right"/>
      <protection/>
    </xf>
    <xf numFmtId="0" fontId="4" fillId="0" borderId="11" xfId="20" applyFont="1" applyBorder="1" applyAlignment="1">
      <alignment horizontal="center"/>
      <protection/>
    </xf>
    <xf numFmtId="0" fontId="10" fillId="0" borderId="14" xfId="20" applyFont="1" applyBorder="1" applyAlignment="1">
      <alignment horizontal="center"/>
      <protection/>
    </xf>
    <xf numFmtId="4" fontId="2" fillId="3" borderId="7" xfId="20" applyNumberFormat="1" applyFont="1" applyFill="1" applyBorder="1" applyAlignment="1" applyProtection="1">
      <alignment horizontal="right"/>
      <protection locked="0"/>
    </xf>
    <xf numFmtId="4" fontId="4" fillId="0" borderId="12" xfId="20" applyNumberFormat="1" applyFont="1" applyBorder="1" applyAlignment="1" applyProtection="1">
      <alignment horizontal="right"/>
      <protection locked="0"/>
    </xf>
    <xf numFmtId="4" fontId="2" fillId="3" borderId="1" xfId="20" applyNumberFormat="1" applyFont="1" applyFill="1" applyBorder="1" applyAlignment="1" applyProtection="1">
      <alignment horizontal="right"/>
      <protection/>
    </xf>
    <xf numFmtId="4" fontId="5" fillId="0" borderId="7" xfId="20" applyNumberFormat="1" applyFont="1" applyBorder="1" applyAlignment="1" applyProtection="1">
      <alignment horizontal="left"/>
      <protection locked="0"/>
    </xf>
    <xf numFmtId="4" fontId="2" fillId="0" borderId="15" xfId="20" applyNumberFormat="1" applyFont="1" applyFill="1" applyBorder="1" applyAlignment="1" applyProtection="1">
      <alignment horizontal="right"/>
      <protection/>
    </xf>
    <xf numFmtId="4" fontId="5" fillId="0" borderId="12" xfId="20" applyNumberFormat="1" applyFont="1" applyBorder="1" applyAlignment="1" applyProtection="1">
      <alignment horizontal="left"/>
      <protection locked="0"/>
    </xf>
    <xf numFmtId="4" fontId="2" fillId="0" borderId="12" xfId="20" applyNumberFormat="1" applyFont="1" applyBorder="1" applyAlignment="1" applyProtection="1">
      <alignment horizontal="right"/>
      <protection locked="0"/>
    </xf>
    <xf numFmtId="4" fontId="2" fillId="3" borderId="12" xfId="20" applyNumberFormat="1" applyFont="1" applyFill="1" applyBorder="1" applyAlignment="1" applyProtection="1">
      <alignment horizontal="right"/>
      <protection locked="0"/>
    </xf>
    <xf numFmtId="0" fontId="8" fillId="0" borderId="3" xfId="20" applyFont="1" applyBorder="1">
      <alignment/>
      <protection/>
    </xf>
    <xf numFmtId="4" fontId="2" fillId="0" borderId="16" xfId="20" applyNumberFormat="1" applyFont="1" applyFill="1" applyBorder="1" applyAlignment="1" applyProtection="1">
      <alignment horizontal="right"/>
      <protection/>
    </xf>
    <xf numFmtId="4" fontId="2" fillId="0" borderId="7" xfId="20" applyNumberFormat="1" applyFont="1" applyFill="1" applyBorder="1" applyAlignment="1" applyProtection="1">
      <alignment horizontal="right"/>
      <protection locked="0"/>
    </xf>
    <xf numFmtId="40" fontId="2" fillId="0" borderId="12" xfId="20" applyNumberFormat="1" applyFont="1" applyBorder="1" applyAlignment="1" applyProtection="1">
      <alignment horizontal="right"/>
      <protection locked="0"/>
    </xf>
    <xf numFmtId="40" fontId="2" fillId="0" borderId="7" xfId="20" applyNumberFormat="1" applyFont="1" applyBorder="1" applyAlignment="1" applyProtection="1">
      <alignment horizontal="right"/>
      <protection locked="0"/>
    </xf>
    <xf numFmtId="4" fontId="4" fillId="0" borderId="15" xfId="20" applyNumberFormat="1" applyFont="1" applyBorder="1" applyAlignment="1" applyProtection="1">
      <alignment horizontal="right"/>
      <protection locked="0"/>
    </xf>
    <xf numFmtId="4" fontId="4" fillId="0" borderId="1" xfId="20" applyNumberFormat="1" applyFont="1" applyBorder="1" applyAlignment="1" applyProtection="1">
      <alignment horizontal="right"/>
      <protection locked="0"/>
    </xf>
    <xf numFmtId="4" fontId="4" fillId="3" borderId="12" xfId="20" applyNumberFormat="1" applyFont="1" applyFill="1" applyBorder="1" applyAlignment="1" applyProtection="1">
      <alignment horizontal="right"/>
      <protection locked="0"/>
    </xf>
    <xf numFmtId="165" fontId="4" fillId="0" borderId="12" xfId="20" applyNumberFormat="1" applyFont="1" applyBorder="1" applyAlignment="1" applyProtection="1">
      <alignment horizontal="right"/>
      <protection locked="0"/>
    </xf>
    <xf numFmtId="4" fontId="4" fillId="0" borderId="1" xfId="20" applyNumberFormat="1" applyFont="1" applyFill="1" applyBorder="1" applyAlignment="1" applyProtection="1">
      <alignment horizontal="right"/>
      <protection locked="0"/>
    </xf>
    <xf numFmtId="4" fontId="6" fillId="0" borderId="12" xfId="20" applyNumberFormat="1" applyFont="1" applyBorder="1" applyAlignment="1" applyProtection="1">
      <alignment horizontal="left"/>
      <protection locked="0"/>
    </xf>
    <xf numFmtId="40" fontId="2" fillId="0" borderId="1" xfId="20" applyNumberFormat="1" applyFont="1" applyBorder="1" applyAlignment="1" applyProtection="1">
      <alignment horizontal="right"/>
      <protection locked="0"/>
    </xf>
    <xf numFmtId="4" fontId="2" fillId="0" borderId="1" xfId="20" applyNumberFormat="1" applyFont="1" applyFill="1" applyBorder="1" applyAlignment="1" applyProtection="1">
      <alignment horizontal="right"/>
      <protection locked="0"/>
    </xf>
    <xf numFmtId="4" fontId="4" fillId="3" borderId="1" xfId="20" applyNumberFormat="1" applyFont="1" applyFill="1" applyBorder="1" applyAlignment="1" applyProtection="1">
      <alignment horizontal="right"/>
      <protection/>
    </xf>
    <xf numFmtId="4" fontId="6" fillId="0" borderId="1" xfId="20" applyNumberFormat="1" applyFont="1" applyBorder="1" applyAlignment="1" applyProtection="1">
      <alignment horizontal="left"/>
      <protection locked="0"/>
    </xf>
    <xf numFmtId="4" fontId="4" fillId="3" borderId="1" xfId="20" applyNumberFormat="1" applyFont="1" applyFill="1" applyBorder="1" applyAlignment="1" applyProtection="1">
      <alignment horizontal="right"/>
      <protection locked="0"/>
    </xf>
    <xf numFmtId="4" fontId="4" fillId="0" borderId="11" xfId="20" applyNumberFormat="1" applyFont="1" applyBorder="1" applyAlignment="1" applyProtection="1">
      <alignment horizontal="right"/>
      <protection locked="0"/>
    </xf>
    <xf numFmtId="4" fontId="4" fillId="3" borderId="11" xfId="20" applyNumberFormat="1" applyFont="1" applyFill="1" applyBorder="1" applyAlignment="1" applyProtection="1">
      <alignment horizontal="right"/>
      <protection locked="0"/>
    </xf>
    <xf numFmtId="4" fontId="2" fillId="0" borderId="7" xfId="20" applyNumberFormat="1" applyFont="1" applyFill="1" applyBorder="1" applyAlignment="1" applyProtection="1">
      <alignment horizontal="right"/>
      <protection/>
    </xf>
    <xf numFmtId="4" fontId="5" fillId="0" borderId="17" xfId="20" applyNumberFormat="1" applyFont="1" applyBorder="1" applyAlignment="1" applyProtection="1">
      <alignment horizontal="left"/>
      <protection locked="0"/>
    </xf>
    <xf numFmtId="4" fontId="4" fillId="0" borderId="18" xfId="20" applyNumberFormat="1" applyFont="1" applyBorder="1" applyAlignment="1">
      <alignment horizontal="right"/>
      <protection/>
    </xf>
    <xf numFmtId="0" fontId="10" fillId="0" borderId="19" xfId="20" applyFont="1" applyBorder="1" applyAlignment="1">
      <alignment horizontal="center"/>
      <protection/>
    </xf>
    <xf numFmtId="4" fontId="4" fillId="0" borderId="20" xfId="20" applyNumberFormat="1" applyFont="1" applyBorder="1" applyAlignment="1">
      <alignment horizontal="right"/>
      <protection/>
    </xf>
    <xf numFmtId="4" fontId="4" fillId="3" borderId="20" xfId="20" applyNumberFormat="1" applyFont="1" applyFill="1" applyBorder="1" applyAlignment="1">
      <alignment horizontal="right"/>
      <protection/>
    </xf>
    <xf numFmtId="0" fontId="4" fillId="0" borderId="20" xfId="20" applyFont="1" applyBorder="1" applyAlignment="1">
      <alignment horizontal="center"/>
      <protection/>
    </xf>
    <xf numFmtId="0" fontId="10" fillId="0" borderId="21" xfId="20" applyFont="1" applyBorder="1" applyAlignment="1">
      <alignment horizontal="center"/>
      <protection/>
    </xf>
    <xf numFmtId="0" fontId="6" fillId="4" borderId="18" xfId="20" applyFont="1" applyFill="1" applyBorder="1" applyAlignment="1">
      <alignment horizontal="center"/>
      <protection/>
    </xf>
    <xf numFmtId="0" fontId="6" fillId="4" borderId="11" xfId="20" applyFont="1" applyFill="1" applyBorder="1" applyAlignment="1">
      <alignment horizontal="center"/>
      <protection/>
    </xf>
    <xf numFmtId="0" fontId="6" fillId="4" borderId="14" xfId="20" applyFont="1" applyFill="1" applyBorder="1" applyAlignment="1">
      <alignment horizontal="center"/>
      <protection/>
    </xf>
    <xf numFmtId="0" fontId="10" fillId="4" borderId="22" xfId="20" applyFont="1" applyFill="1" applyBorder="1" applyAlignment="1">
      <alignment horizontal="center"/>
      <protection/>
    </xf>
    <xf numFmtId="0" fontId="10" fillId="4" borderId="23" xfId="20" applyFont="1" applyFill="1" applyBorder="1" applyAlignment="1">
      <alignment horizontal="center"/>
      <protection/>
    </xf>
    <xf numFmtId="0" fontId="8" fillId="4" borderId="24" xfId="20" applyFont="1" applyFill="1" applyBorder="1" applyAlignment="1">
      <alignment horizontal="center"/>
      <protection/>
    </xf>
    <xf numFmtId="0" fontId="6" fillId="4" borderId="24" xfId="20" applyFont="1" applyFill="1" applyBorder="1" applyAlignment="1">
      <alignment horizontal="center"/>
      <protection/>
    </xf>
    <xf numFmtId="0" fontId="1" fillId="4" borderId="2" xfId="20" applyFont="1" applyFill="1" applyBorder="1">
      <alignment/>
      <protection/>
    </xf>
    <xf numFmtId="0" fontId="1" fillId="4" borderId="3" xfId="20" applyFont="1" applyFill="1" applyBorder="1">
      <alignment/>
      <protection/>
    </xf>
    <xf numFmtId="4" fontId="1" fillId="4" borderId="3" xfId="20" applyNumberFormat="1" applyFont="1" applyFill="1" applyBorder="1">
      <alignment/>
      <protection/>
    </xf>
    <xf numFmtId="0" fontId="1" fillId="4" borderId="4" xfId="20" applyFont="1" applyFill="1" applyBorder="1">
      <alignment/>
      <protection/>
    </xf>
    <xf numFmtId="4" fontId="2" fillId="0" borderId="0" xfId="20" applyNumberFormat="1" applyFont="1" applyFill="1" applyBorder="1" applyAlignment="1" applyProtection="1">
      <alignment horizontal="right"/>
      <protection/>
    </xf>
    <xf numFmtId="0" fontId="4" fillId="4" borderId="5" xfId="20" applyFont="1" applyFill="1" applyBorder="1" applyAlignment="1">
      <alignment horizontal="left"/>
      <protection/>
    </xf>
    <xf numFmtId="0" fontId="2" fillId="4" borderId="0" xfId="20" applyFont="1" applyFill="1" applyBorder="1">
      <alignment/>
      <protection/>
    </xf>
    <xf numFmtId="4" fontId="2" fillId="4" borderId="0" xfId="20" applyNumberFormat="1" applyFont="1" applyFill="1" applyBorder="1" applyAlignment="1" applyProtection="1">
      <alignment horizontal="right"/>
      <protection locked="0"/>
    </xf>
    <xf numFmtId="0" fontId="4" fillId="4" borderId="0" xfId="20" applyFont="1" applyFill="1" applyBorder="1">
      <alignment/>
      <protection/>
    </xf>
    <xf numFmtId="0" fontId="1" fillId="4" borderId="0" xfId="20" applyFont="1" applyFill="1" applyBorder="1">
      <alignment/>
      <protection/>
    </xf>
    <xf numFmtId="0" fontId="12" fillId="4" borderId="0" xfId="20" applyFont="1" applyFill="1" applyBorder="1">
      <alignment/>
      <protection/>
    </xf>
    <xf numFmtId="4" fontId="1" fillId="4" borderId="0" xfId="20" applyNumberFormat="1" applyFont="1" applyFill="1" applyBorder="1">
      <alignment/>
      <protection/>
    </xf>
    <xf numFmtId="0" fontId="4" fillId="4" borderId="0" xfId="20" applyFont="1" applyFill="1" applyBorder="1" applyAlignment="1">
      <alignment horizontal="left"/>
      <protection/>
    </xf>
    <xf numFmtId="0" fontId="2" fillId="0" borderId="0" xfId="20" applyFont="1" applyBorder="1">
      <alignment/>
      <protection/>
    </xf>
    <xf numFmtId="0" fontId="4" fillId="4" borderId="5" xfId="20" applyFont="1" applyFill="1" applyBorder="1" applyAlignment="1" applyProtection="1">
      <alignment horizontal="left"/>
      <protection locked="0"/>
    </xf>
    <xf numFmtId="0" fontId="4" fillId="4" borderId="0" xfId="20" applyFont="1" applyFill="1" applyBorder="1" applyAlignment="1" quotePrefix="1">
      <alignment horizontal="left"/>
      <protection/>
    </xf>
    <xf numFmtId="4" fontId="2" fillId="0" borderId="0" xfId="20" applyNumberFormat="1" applyFont="1" applyBorder="1">
      <alignment/>
      <protection/>
    </xf>
    <xf numFmtId="0" fontId="1" fillId="4" borderId="5" xfId="20" applyFont="1" applyFill="1" applyBorder="1">
      <alignment/>
      <protection/>
    </xf>
    <xf numFmtId="0" fontId="1" fillId="4" borderId="6" xfId="20" applyFont="1" applyFill="1" applyBorder="1">
      <alignment/>
      <protection/>
    </xf>
    <xf numFmtId="0" fontId="6" fillId="4" borderId="25" xfId="20" applyFont="1" applyFill="1" applyBorder="1" applyAlignment="1">
      <alignment horizontal="center"/>
      <protection/>
    </xf>
    <xf numFmtId="4" fontId="2" fillId="0" borderId="20" xfId="20" applyNumberFormat="1" applyFont="1" applyBorder="1" applyAlignment="1">
      <alignment horizontal="right"/>
      <protection/>
    </xf>
    <xf numFmtId="4" fontId="2" fillId="0" borderId="26" xfId="20" applyNumberFormat="1" applyFont="1" applyFill="1" applyBorder="1" applyAlignment="1" applyProtection="1">
      <alignment horizontal="right"/>
      <protection/>
    </xf>
    <xf numFmtId="4" fontId="4" fillId="0" borderId="25" xfId="20" applyNumberFormat="1" applyFont="1" applyBorder="1" applyAlignment="1" applyProtection="1">
      <alignment horizontal="right"/>
      <protection locked="0"/>
    </xf>
    <xf numFmtId="4" fontId="4" fillId="0" borderId="27" xfId="20" applyNumberFormat="1" applyFont="1" applyBorder="1" applyAlignment="1" applyProtection="1">
      <alignment horizontal="right"/>
      <protection locked="0"/>
    </xf>
    <xf numFmtId="4" fontId="4" fillId="0" borderId="7" xfId="20" applyNumberFormat="1" applyFont="1" applyBorder="1" applyAlignment="1" applyProtection="1">
      <alignment horizontal="right"/>
      <protection locked="0"/>
    </xf>
    <xf numFmtId="4" fontId="5" fillId="3" borderId="1" xfId="20" applyNumberFormat="1" applyFont="1" applyFill="1" applyBorder="1" applyAlignment="1" applyProtection="1">
      <alignment horizontal="left"/>
      <protection locked="0"/>
    </xf>
    <xf numFmtId="164" fontId="1" fillId="0" borderId="0" xfId="20" applyNumberFormat="1" applyFont="1" applyFill="1">
      <alignment/>
      <protection/>
    </xf>
    <xf numFmtId="4" fontId="4" fillId="0" borderId="12" xfId="20" applyNumberFormat="1" applyFont="1" applyFill="1" applyBorder="1" applyAlignment="1" applyProtection="1">
      <alignment horizontal="right"/>
      <protection/>
    </xf>
    <xf numFmtId="4" fontId="2" fillId="0" borderId="17" xfId="20" applyNumberFormat="1" applyFont="1" applyFill="1" applyBorder="1" applyAlignment="1" applyProtection="1">
      <alignment horizontal="right"/>
      <protection/>
    </xf>
    <xf numFmtId="0" fontId="8" fillId="0" borderId="14" xfId="20" applyFont="1" applyBorder="1" applyAlignment="1">
      <alignment horizontal="center"/>
      <protection/>
    </xf>
    <xf numFmtId="4" fontId="4" fillId="0" borderId="25" xfId="20" applyNumberFormat="1" applyFont="1" applyBorder="1" applyAlignment="1">
      <alignment horizontal="right"/>
      <protection/>
    </xf>
    <xf numFmtId="4" fontId="4" fillId="0" borderId="27" xfId="20" applyNumberFormat="1" applyFont="1" applyBorder="1" applyAlignment="1">
      <alignment horizontal="right"/>
      <protection/>
    </xf>
    <xf numFmtId="4" fontId="1" fillId="0" borderId="28" xfId="20" applyNumberFormat="1" applyFont="1" applyBorder="1" applyAlignment="1" applyProtection="1">
      <alignment horizontal="center"/>
      <protection locked="0"/>
    </xf>
    <xf numFmtId="4" fontId="2" fillId="0" borderId="29" xfId="20" applyNumberFormat="1" applyFont="1" applyBorder="1" applyAlignment="1" applyProtection="1">
      <alignment horizontal="right"/>
      <protection locked="0"/>
    </xf>
    <xf numFmtId="0" fontId="14" fillId="0" borderId="6" xfId="20" applyFont="1" applyBorder="1">
      <alignment/>
      <protection/>
    </xf>
    <xf numFmtId="0" fontId="1" fillId="0" borderId="0" xfId="20" applyFont="1" applyFill="1" applyBorder="1">
      <alignment/>
      <protection/>
    </xf>
    <xf numFmtId="14" fontId="8" fillId="0" borderId="6" xfId="20" applyNumberFormat="1" applyFont="1" applyBorder="1" applyAlignment="1">
      <alignment horizontal="left"/>
      <protection/>
    </xf>
    <xf numFmtId="0" fontId="8" fillId="0" borderId="10" xfId="20" applyFont="1" applyBorder="1" applyAlignment="1">
      <alignment horizontal="center"/>
      <protection/>
    </xf>
    <xf numFmtId="0" fontId="14" fillId="0" borderId="0" xfId="20" applyFont="1" applyBorder="1" applyAlignment="1">
      <alignment horizontal="center"/>
      <protection/>
    </xf>
    <xf numFmtId="0" fontId="8" fillId="0" borderId="6" xfId="20" applyFont="1" applyBorder="1">
      <alignment/>
      <protection/>
    </xf>
    <xf numFmtId="0" fontId="4" fillId="4" borderId="10" xfId="20" applyFont="1" applyFill="1" applyBorder="1" applyAlignment="1" quotePrefix="1">
      <alignment horizontal="left"/>
      <protection/>
    </xf>
    <xf numFmtId="0" fontId="1" fillId="4" borderId="10" xfId="20" applyFont="1" applyFill="1" applyBorder="1">
      <alignment/>
      <protection/>
    </xf>
    <xf numFmtId="0" fontId="4" fillId="4" borderId="10" xfId="20" applyFont="1" applyFill="1" applyBorder="1">
      <alignment/>
      <protection/>
    </xf>
    <xf numFmtId="0" fontId="2" fillId="4" borderId="10" xfId="20" applyFont="1" applyFill="1" applyBorder="1">
      <alignment/>
      <protection/>
    </xf>
    <xf numFmtId="4" fontId="2" fillId="4" borderId="10" xfId="20" applyNumberFormat="1" applyFont="1" applyFill="1" applyBorder="1" applyAlignment="1" applyProtection="1">
      <alignment horizontal="right"/>
      <protection locked="0"/>
    </xf>
    <xf numFmtId="0" fontId="2" fillId="4" borderId="9" xfId="20" applyFont="1" applyFill="1" applyBorder="1">
      <alignment/>
      <protection/>
    </xf>
    <xf numFmtId="0" fontId="2" fillId="4" borderId="5" xfId="20" applyFont="1" applyFill="1" applyBorder="1">
      <alignment/>
      <protection/>
    </xf>
    <xf numFmtId="4" fontId="4" fillId="0" borderId="30" xfId="20" applyNumberFormat="1" applyFont="1" applyBorder="1" applyAlignment="1">
      <alignment horizontal="right"/>
      <protection/>
    </xf>
    <xf numFmtId="4" fontId="4" fillId="0" borderId="15" xfId="20" applyNumberFormat="1" applyFont="1" applyFill="1" applyBorder="1" applyAlignment="1" applyProtection="1">
      <alignment horizontal="right"/>
      <protection/>
    </xf>
    <xf numFmtId="4" fontId="4" fillId="0" borderId="18" xfId="20" applyNumberFormat="1" applyFont="1" applyBorder="1" applyAlignment="1" applyProtection="1">
      <alignment horizontal="right"/>
      <protection locked="0"/>
    </xf>
    <xf numFmtId="4" fontId="8" fillId="0" borderId="1" xfId="20" applyNumberFormat="1" applyFont="1" applyBorder="1">
      <alignment/>
      <protection/>
    </xf>
    <xf numFmtId="4" fontId="4" fillId="0" borderId="16" xfId="20" applyNumberFormat="1" applyFont="1" applyBorder="1" applyAlignment="1" applyProtection="1">
      <alignment horizontal="right"/>
      <protection locked="0"/>
    </xf>
    <xf numFmtId="4" fontId="4" fillId="0" borderId="31" xfId="20" applyNumberFormat="1" applyFont="1" applyBorder="1" applyAlignment="1" applyProtection="1">
      <alignment horizontal="right"/>
      <protection locked="0"/>
    </xf>
    <xf numFmtId="4" fontId="1" fillId="0" borderId="32" xfId="20" applyNumberFormat="1" applyFont="1" applyBorder="1">
      <alignment/>
      <protection/>
    </xf>
    <xf numFmtId="4" fontId="2" fillId="0" borderId="33" xfId="20" applyNumberFormat="1" applyFont="1" applyBorder="1" applyAlignment="1" applyProtection="1">
      <alignment horizontal="right"/>
      <protection locked="0"/>
    </xf>
    <xf numFmtId="4" fontId="2" fillId="0" borderId="34" xfId="20" applyNumberFormat="1" applyFont="1" applyBorder="1" applyAlignment="1" applyProtection="1">
      <alignment horizontal="right"/>
      <protection locked="0"/>
    </xf>
    <xf numFmtId="4" fontId="1" fillId="0" borderId="12" xfId="20" applyNumberFormat="1" applyFont="1" applyBorder="1">
      <alignment/>
      <protection/>
    </xf>
    <xf numFmtId="4" fontId="4" fillId="0" borderId="34" xfId="20" applyNumberFormat="1" applyFont="1" applyBorder="1" applyAlignment="1" applyProtection="1">
      <alignment horizontal="right"/>
      <protection locked="0"/>
    </xf>
    <xf numFmtId="4" fontId="1" fillId="0" borderId="1" xfId="20" applyNumberFormat="1" applyFont="1" applyBorder="1">
      <alignment/>
      <protection/>
    </xf>
    <xf numFmtId="4" fontId="4" fillId="0" borderId="33" xfId="20" applyNumberFormat="1" applyFont="1" applyBorder="1" applyAlignment="1" applyProtection="1">
      <alignment horizontal="right"/>
      <protection locked="0"/>
    </xf>
    <xf numFmtId="4" fontId="4" fillId="0" borderId="35" xfId="20" applyNumberFormat="1" applyFont="1" applyFill="1" applyBorder="1" applyAlignment="1" applyProtection="1">
      <alignment horizontal="right"/>
      <protection/>
    </xf>
    <xf numFmtId="4" fontId="2" fillId="0" borderId="7" xfId="20" applyNumberFormat="1" applyFont="1" applyBorder="1" applyAlignment="1">
      <alignment horizontal="right"/>
      <protection/>
    </xf>
    <xf numFmtId="4" fontId="4" fillId="0" borderId="7" xfId="20" applyNumberFormat="1" applyFont="1" applyBorder="1" applyAlignment="1">
      <alignment horizontal="right"/>
      <protection/>
    </xf>
    <xf numFmtId="4" fontId="8" fillId="0" borderId="0" xfId="20" applyNumberFormat="1" applyFont="1">
      <alignment/>
      <protection/>
    </xf>
    <xf numFmtId="4" fontId="4" fillId="0" borderId="18" xfId="20" applyNumberFormat="1" applyFont="1" applyBorder="1" applyAlignment="1" applyProtection="1">
      <alignment horizontal="right"/>
      <protection/>
    </xf>
    <xf numFmtId="4" fontId="1" fillId="0" borderId="5" xfId="20" applyNumberFormat="1" applyFont="1" applyBorder="1">
      <alignment/>
      <protection/>
    </xf>
    <xf numFmtId="0" fontId="8" fillId="0" borderId="36" xfId="20" applyFont="1" applyBorder="1" applyAlignment="1">
      <alignment horizontal="center"/>
      <protection/>
    </xf>
    <xf numFmtId="0" fontId="14" fillId="0" borderId="3" xfId="20" applyFont="1" applyBorder="1" applyAlignment="1">
      <alignment horizontal="center"/>
      <protection/>
    </xf>
    <xf numFmtId="4" fontId="1" fillId="0" borderId="37" xfId="20" applyNumberFormat="1" applyFont="1" applyBorder="1" applyAlignment="1" applyProtection="1">
      <alignment horizontal="center"/>
      <protection locked="0"/>
    </xf>
    <xf numFmtId="4" fontId="5" fillId="0" borderId="1" xfId="20" applyNumberFormat="1" applyFont="1" applyBorder="1" applyAlignment="1" applyProtection="1">
      <alignment horizontal="left" wrapText="1"/>
      <protection locked="0"/>
    </xf>
    <xf numFmtId="4" fontId="2" fillId="0" borderId="31" xfId="20" applyNumberFormat="1" applyFont="1" applyFill="1" applyBorder="1" applyAlignment="1" applyProtection="1">
      <alignment horizontal="right"/>
      <protection/>
    </xf>
    <xf numFmtId="43" fontId="2" fillId="0" borderId="0" xfId="21" applyFont="1"/>
    <xf numFmtId="166" fontId="1" fillId="0" borderId="0" xfId="20" applyNumberFormat="1" applyFont="1" applyFill="1">
      <alignment/>
      <protection/>
    </xf>
    <xf numFmtId="4" fontId="1" fillId="0" borderId="0" xfId="20" applyNumberFormat="1" applyFont="1" applyFill="1" applyProtection="1">
      <alignment/>
      <protection/>
    </xf>
    <xf numFmtId="4" fontId="3" fillId="0" borderId="0" xfId="20" applyNumberFormat="1" applyFont="1" applyFill="1" applyProtection="1">
      <alignment/>
      <protection/>
    </xf>
    <xf numFmtId="0" fontId="4" fillId="4" borderId="0" xfId="20" applyFont="1" applyFill="1" applyBorder="1" applyAlignment="1">
      <alignment horizontal="left"/>
      <protection/>
    </xf>
    <xf numFmtId="0" fontId="8" fillId="0" borderId="0" xfId="20" applyFont="1" applyFill="1">
      <alignment/>
      <protection/>
    </xf>
    <xf numFmtId="0" fontId="8" fillId="4" borderId="0" xfId="20" applyFont="1" applyFill="1" applyBorder="1" applyAlignment="1">
      <alignment horizontal="left"/>
      <protection/>
    </xf>
    <xf numFmtId="0" fontId="8" fillId="4" borderId="0" xfId="20" applyFont="1" applyFill="1" applyBorder="1" applyAlignment="1" quotePrefix="1">
      <alignment horizontal="right"/>
      <protection/>
    </xf>
    <xf numFmtId="0" fontId="8" fillId="4" borderId="0" xfId="20" applyFont="1" applyFill="1" applyBorder="1">
      <alignment/>
      <protection/>
    </xf>
    <xf numFmtId="0" fontId="8" fillId="4" borderId="0" xfId="20" applyFont="1" applyFill="1" applyBorder="1" applyAlignment="1" applyProtection="1">
      <alignment horizontal="left"/>
      <protection locked="0"/>
    </xf>
    <xf numFmtId="0" fontId="8" fillId="4" borderId="0" xfId="20" applyFont="1" applyFill="1" applyBorder="1" applyAlignment="1">
      <alignment horizontal="right"/>
      <protection/>
    </xf>
    <xf numFmtId="0" fontId="1" fillId="4" borderId="0" xfId="20" applyFont="1" applyFill="1" applyBorder="1" applyAlignment="1">
      <alignment horizontal="right"/>
      <protection/>
    </xf>
    <xf numFmtId="0" fontId="10" fillId="4" borderId="24" xfId="20" applyFont="1" applyFill="1" applyBorder="1" applyAlignment="1">
      <alignment horizontal="center"/>
      <protection/>
    </xf>
    <xf numFmtId="0" fontId="15" fillId="4" borderId="24" xfId="20" applyFont="1" applyFill="1" applyBorder="1" applyAlignment="1">
      <alignment horizontal="center"/>
      <protection/>
    </xf>
    <xf numFmtId="0" fontId="16" fillId="4" borderId="24" xfId="20" applyFont="1" applyFill="1" applyBorder="1" applyAlignment="1">
      <alignment horizontal="center"/>
      <protection/>
    </xf>
    <xf numFmtId="0" fontId="8" fillId="4" borderId="23" xfId="20" applyFont="1" applyFill="1" applyBorder="1" applyAlignment="1">
      <alignment horizontal="center"/>
      <protection/>
    </xf>
    <xf numFmtId="0" fontId="15" fillId="4" borderId="23" xfId="20" applyFont="1" applyFill="1" applyBorder="1" applyAlignment="1">
      <alignment horizontal="center"/>
      <protection/>
    </xf>
    <xf numFmtId="0" fontId="16" fillId="4" borderId="23" xfId="20" applyFont="1" applyFill="1" applyBorder="1" applyAlignment="1">
      <alignment horizontal="center"/>
      <protection/>
    </xf>
    <xf numFmtId="167" fontId="15" fillId="4" borderId="23" xfId="22" applyFont="1" applyFill="1" applyBorder="1" applyAlignment="1">
      <alignment horizontal="center"/>
    </xf>
    <xf numFmtId="0" fontId="6" fillId="4" borderId="22" xfId="20" applyFont="1" applyFill="1" applyBorder="1" applyAlignment="1">
      <alignment horizontal="center"/>
      <protection/>
    </xf>
    <xf numFmtId="0" fontId="15" fillId="4" borderId="22" xfId="20" applyFont="1" applyFill="1" applyBorder="1" applyAlignment="1">
      <alignment horizontal="center"/>
      <protection/>
    </xf>
    <xf numFmtId="0" fontId="10" fillId="4" borderId="27" xfId="20" applyFont="1" applyFill="1" applyBorder="1" applyAlignment="1">
      <alignment horizontal="center"/>
      <protection/>
    </xf>
    <xf numFmtId="0" fontId="10" fillId="4" borderId="27" xfId="20" applyFont="1" applyFill="1" applyBorder="1" applyAlignment="1" applyProtection="1">
      <alignment horizontal="center"/>
      <protection locked="0"/>
    </xf>
    <xf numFmtId="0" fontId="8" fillId="0" borderId="38" xfId="20" applyNumberFormat="1" applyFont="1" applyBorder="1" applyAlignment="1" applyProtection="1">
      <alignment horizontal="center"/>
      <protection locked="0"/>
    </xf>
    <xf numFmtId="4" fontId="1" fillId="0" borderId="12" xfId="20" applyNumberFormat="1" applyFont="1" applyBorder="1" applyProtection="1">
      <alignment/>
      <protection locked="0"/>
    </xf>
    <xf numFmtId="4" fontId="1" fillId="0" borderId="39" xfId="20" applyNumberFormat="1" applyFont="1" applyBorder="1" applyProtection="1">
      <alignment/>
      <protection locked="0"/>
    </xf>
    <xf numFmtId="4" fontId="1" fillId="3" borderId="39" xfId="20" applyNumberFormat="1" applyFont="1" applyFill="1" applyBorder="1" applyProtection="1">
      <alignment/>
      <protection locked="0"/>
    </xf>
    <xf numFmtId="4" fontId="1" fillId="3" borderId="12" xfId="20" applyNumberFormat="1" applyFont="1" applyFill="1" applyBorder="1" applyProtection="1">
      <alignment/>
      <protection locked="0"/>
    </xf>
    <xf numFmtId="4" fontId="1" fillId="3" borderId="12" xfId="20" applyNumberFormat="1" applyFont="1" applyFill="1" applyBorder="1" applyProtection="1">
      <alignment/>
      <protection/>
    </xf>
    <xf numFmtId="4" fontId="1" fillId="3" borderId="1" xfId="20" applyNumberFormat="1" applyFont="1" applyFill="1" applyBorder="1" applyProtection="1">
      <alignment/>
      <protection/>
    </xf>
    <xf numFmtId="4" fontId="1" fillId="3" borderId="39" xfId="20" applyNumberFormat="1" applyFont="1" applyFill="1" applyBorder="1" applyProtection="1">
      <alignment/>
      <protection/>
    </xf>
    <xf numFmtId="4" fontId="1" fillId="0" borderId="39" xfId="20" applyNumberFormat="1" applyFont="1" applyFill="1" applyBorder="1" applyProtection="1">
      <alignment/>
      <protection/>
    </xf>
    <xf numFmtId="4" fontId="1" fillId="0" borderId="39" xfId="20" applyNumberFormat="1" applyFont="1" applyFill="1" applyBorder="1" applyProtection="1">
      <alignment/>
      <protection locked="0"/>
    </xf>
    <xf numFmtId="4" fontId="1" fillId="0" borderId="39" xfId="20" applyNumberFormat="1" applyFont="1" applyFill="1" applyBorder="1">
      <alignment/>
      <protection/>
    </xf>
    <xf numFmtId="4" fontId="1" fillId="0" borderId="1" xfId="20" applyNumberFormat="1" applyFont="1" applyFill="1" applyBorder="1" applyProtection="1">
      <alignment/>
      <protection locked="0"/>
    </xf>
    <xf numFmtId="4" fontId="1" fillId="0" borderId="12" xfId="20" applyNumberFormat="1" applyFont="1" applyFill="1" applyBorder="1" applyProtection="1">
      <alignment/>
      <protection locked="0"/>
    </xf>
    <xf numFmtId="4" fontId="1" fillId="0" borderId="15" xfId="20" applyNumberFormat="1" applyFont="1" applyFill="1" applyBorder="1">
      <alignment/>
      <protection/>
    </xf>
    <xf numFmtId="0" fontId="8" fillId="0" borderId="13" xfId="20" applyNumberFormat="1" applyFont="1" applyBorder="1" applyAlignment="1" applyProtection="1">
      <alignment horizontal="center"/>
      <protection locked="0"/>
    </xf>
    <xf numFmtId="4" fontId="1" fillId="0" borderId="12" xfId="20" applyNumberFormat="1" applyFont="1" applyFill="1" applyBorder="1" applyProtection="1">
      <alignment/>
      <protection/>
    </xf>
    <xf numFmtId="4" fontId="1" fillId="0" borderId="12" xfId="20" applyNumberFormat="1" applyFont="1" applyFill="1" applyBorder="1">
      <alignment/>
      <protection/>
    </xf>
    <xf numFmtId="40" fontId="1" fillId="0" borderId="12" xfId="20" applyNumberFormat="1" applyFont="1" applyBorder="1" applyProtection="1">
      <alignment/>
      <protection locked="0"/>
    </xf>
    <xf numFmtId="0" fontId="8" fillId="0" borderId="13" xfId="20" applyNumberFormat="1" applyFont="1" applyBorder="1" applyAlignment="1" applyProtection="1">
      <alignment horizontal="left"/>
      <protection locked="0"/>
    </xf>
    <xf numFmtId="4" fontId="1" fillId="0" borderId="17" xfId="20" applyNumberFormat="1" applyFont="1" applyFill="1" applyBorder="1" applyProtection="1">
      <alignment/>
      <protection locked="0"/>
    </xf>
    <xf numFmtId="0" fontId="1" fillId="0" borderId="13" xfId="20" applyNumberFormat="1" applyFont="1" applyBorder="1" applyAlignment="1" applyProtection="1">
      <alignment horizontal="center"/>
      <protection locked="0"/>
    </xf>
    <xf numFmtId="0" fontId="8" fillId="0" borderId="40" xfId="20" applyNumberFormat="1" applyFont="1" applyBorder="1" applyAlignment="1" applyProtection="1">
      <alignment horizontal="center"/>
      <protection locked="0"/>
    </xf>
    <xf numFmtId="4" fontId="8" fillId="0" borderId="17" xfId="20" applyNumberFormat="1" applyFont="1" applyBorder="1" applyProtection="1">
      <alignment/>
      <protection locked="0"/>
    </xf>
    <xf numFmtId="4" fontId="8" fillId="0" borderId="41" xfId="20" applyNumberFormat="1" applyFont="1" applyBorder="1" applyProtection="1">
      <alignment/>
      <protection locked="0"/>
    </xf>
    <xf numFmtId="0" fontId="6" fillId="0" borderId="42" xfId="20" applyFont="1" applyBorder="1" applyAlignment="1">
      <alignment horizontal="left"/>
      <protection/>
    </xf>
    <xf numFmtId="0" fontId="5" fillId="0" borderId="6" xfId="20" applyFont="1" applyBorder="1">
      <alignment/>
      <protection/>
    </xf>
    <xf numFmtId="0" fontId="6" fillId="0" borderId="3" xfId="20" applyFont="1" applyBorder="1" applyAlignment="1">
      <alignment horizontal="center"/>
      <protection/>
    </xf>
    <xf numFmtId="0" fontId="8" fillId="0" borderId="0" xfId="20" applyFont="1" applyBorder="1">
      <alignment/>
      <protection/>
    </xf>
    <xf numFmtId="43" fontId="8" fillId="0" borderId="0" xfId="21" applyFont="1" applyBorder="1"/>
    <xf numFmtId="0" fontId="6" fillId="0" borderId="6" xfId="20" applyFont="1" applyBorder="1" applyAlignment="1">
      <alignment horizontal="center"/>
      <protection/>
    </xf>
    <xf numFmtId="43" fontId="2" fillId="0" borderId="0" xfId="21" applyFont="1" applyFill="1"/>
    <xf numFmtId="43" fontId="8" fillId="0" borderId="0" xfId="21" applyFont="1"/>
    <xf numFmtId="43" fontId="4" fillId="0" borderId="0" xfId="21" applyFont="1" applyFill="1"/>
    <xf numFmtId="4" fontId="4" fillId="0" borderId="0" xfId="20" applyNumberFormat="1" applyFont="1" applyFill="1">
      <alignment/>
      <protection/>
    </xf>
    <xf numFmtId="168" fontId="1" fillId="0" borderId="0" xfId="20" applyNumberFormat="1" applyFont="1">
      <alignment/>
      <protection/>
    </xf>
    <xf numFmtId="0" fontId="5" fillId="0" borderId="6" xfId="20" applyFont="1" applyBorder="1" applyAlignment="1">
      <alignment wrapText="1"/>
      <protection/>
    </xf>
    <xf numFmtId="0" fontId="1" fillId="0" borderId="0" xfId="20">
      <alignment/>
      <protection/>
    </xf>
    <xf numFmtId="0" fontId="1" fillId="0" borderId="5" xfId="20" applyBorder="1">
      <alignment/>
      <protection/>
    </xf>
    <xf numFmtId="0" fontId="1" fillId="0" borderId="6" xfId="20" applyBorder="1">
      <alignment/>
      <protection/>
    </xf>
    <xf numFmtId="0" fontId="1" fillId="0" borderId="6" xfId="20" applyFont="1" applyBorder="1" applyAlignment="1">
      <alignment wrapText="1"/>
      <protection/>
    </xf>
    <xf numFmtId="0" fontId="1" fillId="0" borderId="0" xfId="20" applyFont="1">
      <alignment/>
      <protection/>
    </xf>
    <xf numFmtId="0" fontId="1" fillId="0" borderId="5" xfId="20" applyFont="1" applyBorder="1">
      <alignment/>
      <protection/>
    </xf>
    <xf numFmtId="0" fontId="1" fillId="0" borderId="6" xfId="20" applyFont="1" applyBorder="1">
      <alignment/>
      <protection/>
    </xf>
    <xf numFmtId="0" fontId="8" fillId="0" borderId="10" xfId="20" applyFont="1" applyBorder="1" applyAlignment="1">
      <alignment horizontal="center"/>
      <protection/>
    </xf>
    <xf numFmtId="0" fontId="8" fillId="0" borderId="0" xfId="20" applyFont="1" applyBorder="1" applyAlignment="1">
      <alignment horizontal="center"/>
      <protection/>
    </xf>
    <xf numFmtId="0" fontId="5" fillId="0" borderId="0" xfId="20" applyFont="1" applyAlignment="1">
      <alignment wrapText="1"/>
      <protection/>
    </xf>
    <xf numFmtId="0" fontId="5" fillId="0" borderId="5" xfId="20" applyFont="1" applyBorder="1" applyAlignment="1">
      <alignment wrapText="1"/>
      <protection/>
    </xf>
    <xf numFmtId="0" fontId="8" fillId="4" borderId="6" xfId="20" applyFont="1" applyFill="1" applyBorder="1" applyAlignment="1">
      <alignment horizontal="left"/>
      <protection/>
    </xf>
    <xf numFmtId="0" fontId="8" fillId="4" borderId="0" xfId="20" applyFont="1" applyFill="1" applyBorder="1" applyAlignment="1">
      <alignment horizontal="left"/>
      <protection/>
    </xf>
    <xf numFmtId="0" fontId="11" fillId="4" borderId="42" xfId="20" applyFont="1" applyFill="1" applyBorder="1" applyAlignment="1">
      <alignment horizontal="center"/>
      <protection/>
    </xf>
    <xf numFmtId="0" fontId="11" fillId="4" borderId="10" xfId="20" applyFont="1" applyFill="1" applyBorder="1" applyAlignment="1">
      <alignment horizontal="center"/>
      <protection/>
    </xf>
    <xf numFmtId="0" fontId="11" fillId="4" borderId="9" xfId="20" applyFont="1" applyFill="1" applyBorder="1" applyAlignment="1">
      <alignment horizontal="center"/>
      <protection/>
    </xf>
    <xf numFmtId="0" fontId="4" fillId="4" borderId="6" xfId="20" applyFont="1" applyFill="1" applyBorder="1" applyAlignment="1">
      <alignment horizontal="center"/>
      <protection/>
    </xf>
    <xf numFmtId="0" fontId="4" fillId="4" borderId="0" xfId="20" applyFont="1" applyFill="1" applyBorder="1" applyAlignment="1">
      <alignment horizontal="center"/>
      <protection/>
    </xf>
    <xf numFmtId="0" fontId="4" fillId="4" borderId="5" xfId="20" applyFont="1" applyFill="1" applyBorder="1" applyAlignment="1">
      <alignment horizontal="center"/>
      <protection/>
    </xf>
    <xf numFmtId="0" fontId="11" fillId="4" borderId="6" xfId="20" applyFont="1" applyFill="1" applyBorder="1" applyAlignment="1">
      <alignment horizontal="center"/>
      <protection/>
    </xf>
    <xf numFmtId="0" fontId="11" fillId="4" borderId="0" xfId="20" applyFont="1" applyFill="1" applyBorder="1" applyAlignment="1">
      <alignment horizontal="center"/>
      <protection/>
    </xf>
    <xf numFmtId="0" fontId="11" fillId="4" borderId="5" xfId="20" applyFont="1" applyFill="1" applyBorder="1" applyAlignment="1">
      <alignment horizontal="center"/>
      <protection/>
    </xf>
    <xf numFmtId="0" fontId="13" fillId="4" borderId="6" xfId="20" applyFont="1" applyFill="1" applyBorder="1" applyAlignment="1">
      <alignment horizontal="center"/>
      <protection/>
    </xf>
    <xf numFmtId="0" fontId="13" fillId="4" borderId="0" xfId="20" applyFont="1" applyFill="1" applyBorder="1" applyAlignment="1">
      <alignment horizontal="center"/>
      <protection/>
    </xf>
    <xf numFmtId="0" fontId="13" fillId="4" borderId="5" xfId="20" applyFont="1" applyFill="1" applyBorder="1" applyAlignment="1">
      <alignment horizontal="center"/>
      <protection/>
    </xf>
    <xf numFmtId="0" fontId="4" fillId="0" borderId="10" xfId="20" applyFont="1" applyBorder="1" applyAlignment="1">
      <alignment horizontal="center"/>
      <protection/>
    </xf>
    <xf numFmtId="0" fontId="4" fillId="4" borderId="6" xfId="20" applyFont="1" applyFill="1" applyBorder="1" applyAlignment="1">
      <alignment horizontal="left"/>
      <protection/>
    </xf>
    <xf numFmtId="0" fontId="4" fillId="4" borderId="0" xfId="20" applyFont="1" applyFill="1" applyBorder="1" applyAlignment="1">
      <alignment horizontal="left"/>
      <protection/>
    </xf>
    <xf numFmtId="4" fontId="11" fillId="0" borderId="14" xfId="20" applyNumberFormat="1" applyFont="1" applyBorder="1" applyAlignment="1" applyProtection="1">
      <alignment horizontal="center"/>
      <protection/>
    </xf>
    <xf numFmtId="4" fontId="11" fillId="0" borderId="11" xfId="20" applyNumberFormat="1" applyFont="1" applyBorder="1" applyAlignment="1" applyProtection="1">
      <alignment horizontal="center"/>
      <protection/>
    </xf>
    <xf numFmtId="4" fontId="5" fillId="0" borderId="6" xfId="20" applyNumberFormat="1" applyFont="1" applyBorder="1" applyAlignment="1">
      <alignment vertical="center" wrapText="1"/>
      <protection/>
    </xf>
    <xf numFmtId="0" fontId="1" fillId="0" borderId="0" xfId="20" applyAlignment="1">
      <alignment vertical="center"/>
      <protection/>
    </xf>
    <xf numFmtId="0" fontId="1" fillId="0" borderId="5" xfId="20" applyBorder="1" applyAlignment="1">
      <alignment vertical="center"/>
      <protection/>
    </xf>
    <xf numFmtId="0" fontId="1" fillId="0" borderId="6" xfId="20" applyBorder="1" applyAlignment="1">
      <alignment vertical="center"/>
      <protection/>
    </xf>
    <xf numFmtId="14" fontId="8" fillId="0" borderId="6" xfId="20" applyNumberFormat="1" applyFont="1" applyBorder="1" applyAlignment="1">
      <alignment horizontal="left" wrapText="1"/>
      <protection/>
    </xf>
    <xf numFmtId="0" fontId="1" fillId="0" borderId="0" xfId="20" applyAlignment="1">
      <alignment wrapText="1"/>
      <protection/>
    </xf>
    <xf numFmtId="0" fontId="1" fillId="0" borderId="5" xfId="20" applyBorder="1" applyAlignment="1">
      <alignment wrapText="1"/>
      <protection/>
    </xf>
    <xf numFmtId="0" fontId="8" fillId="0" borderId="3" xfId="20" applyFont="1" applyBorder="1" applyAlignment="1">
      <alignment horizontal="center"/>
      <protection/>
    </xf>
    <xf numFmtId="0" fontId="8" fillId="0" borderId="2" xfId="20" applyFont="1" applyBorder="1" applyAlignment="1">
      <alignment horizontal="center"/>
      <protection/>
    </xf>
    <xf numFmtId="0" fontId="4" fillId="4" borderId="42" xfId="20" applyFont="1" applyFill="1" applyBorder="1" applyAlignment="1">
      <alignment horizontal="left"/>
      <protection/>
    </xf>
    <xf numFmtId="0" fontId="4" fillId="4" borderId="10" xfId="20" applyFont="1" applyFill="1" applyBorder="1" applyAlignment="1">
      <alignment horizontal="left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  <cellStyle name="Moneda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3" sqref="C33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74"/>
  <sheetViews>
    <sheetView zoomScale="85" zoomScaleNormal="85" workbookViewId="0" topLeftCell="A1">
      <selection activeCell="AF32" sqref="AF32"/>
    </sheetView>
  </sheetViews>
  <sheetFormatPr defaultColWidth="11.421875" defaultRowHeight="15"/>
  <cols>
    <col min="1" max="1" width="35.7109375" style="1" customWidth="1"/>
    <col min="2" max="2" width="16.28125" style="1" customWidth="1"/>
    <col min="3" max="3" width="22.00390625" style="1" bestFit="1" customWidth="1"/>
    <col min="4" max="4" width="16.57421875" style="1" hidden="1" customWidth="1"/>
    <col min="5" max="5" width="19.421875" style="1" hidden="1" customWidth="1"/>
    <col min="6" max="7" width="15.28125" style="1" hidden="1" customWidth="1"/>
    <col min="8" max="8" width="16.421875" style="1" hidden="1" customWidth="1"/>
    <col min="9" max="10" width="15.00390625" style="1" hidden="1" customWidth="1"/>
    <col min="11" max="11" width="16.00390625" style="1" hidden="1" customWidth="1"/>
    <col min="12" max="12" width="24.8515625" style="1" customWidth="1"/>
    <col min="13" max="14" width="16.57421875" style="1" hidden="1" customWidth="1"/>
    <col min="15" max="16" width="15.57421875" style="1" hidden="1" customWidth="1"/>
    <col min="17" max="17" width="15.421875" style="1" hidden="1" customWidth="1"/>
    <col min="18" max="18" width="16.8515625" style="1" hidden="1" customWidth="1"/>
    <col min="19" max="19" width="21.421875" style="1" hidden="1" customWidth="1"/>
    <col min="20" max="20" width="21.57421875" style="1" hidden="1" customWidth="1"/>
    <col min="21" max="21" width="15.8515625" style="1" hidden="1" customWidth="1"/>
    <col min="22" max="22" width="18.57421875" style="1" hidden="1" customWidth="1"/>
    <col min="23" max="24" width="16.57421875" style="1" hidden="1" customWidth="1"/>
    <col min="25" max="25" width="18.00390625" style="1" hidden="1" customWidth="1"/>
    <col min="26" max="26" width="17.7109375" style="1" hidden="1" customWidth="1"/>
    <col min="27" max="27" width="19.421875" style="1" hidden="1" customWidth="1"/>
    <col min="28" max="28" width="22.00390625" style="1" customWidth="1"/>
    <col min="29" max="29" width="19.7109375" style="1" hidden="1" customWidth="1"/>
    <col min="30" max="30" width="17.57421875" style="1" hidden="1" customWidth="1"/>
    <col min="31" max="31" width="15.57421875" style="1" hidden="1" customWidth="1"/>
    <col min="32" max="32" width="16.7109375" style="1" customWidth="1"/>
    <col min="33" max="33" width="12.57421875" style="1" hidden="1" customWidth="1"/>
    <col min="34" max="36" width="16.7109375" style="1" hidden="1" customWidth="1"/>
    <col min="37" max="37" width="15.421875" style="1" hidden="1" customWidth="1"/>
    <col min="38" max="40" width="18.421875" style="1" hidden="1" customWidth="1"/>
    <col min="41" max="43" width="17.28125" style="1" hidden="1" customWidth="1"/>
    <col min="44" max="46" width="17.8515625" style="1" hidden="1" customWidth="1"/>
    <col min="47" max="47" width="16.57421875" style="1" customWidth="1"/>
    <col min="48" max="48" width="18.140625" style="1" hidden="1" customWidth="1"/>
    <col min="49" max="49" width="19.421875" style="1" hidden="1" customWidth="1"/>
    <col min="50" max="50" width="21.140625" style="1" hidden="1" customWidth="1"/>
    <col min="51" max="51" width="19.140625" style="1" hidden="1" customWidth="1"/>
    <col min="52" max="54" width="16.57421875" style="1" hidden="1" customWidth="1"/>
    <col min="55" max="55" width="15.28125" style="1" hidden="1" customWidth="1"/>
    <col min="56" max="56" width="17.28125" style="1" hidden="1" customWidth="1"/>
    <col min="57" max="57" width="14.28125" style="1" hidden="1" customWidth="1"/>
    <col min="58" max="58" width="17.140625" style="1" hidden="1" customWidth="1"/>
    <col min="59" max="59" width="16.57421875" style="1" hidden="1" customWidth="1"/>
    <col min="60" max="60" width="18.8515625" style="1" hidden="1" customWidth="1"/>
    <col min="61" max="62" width="17.8515625" style="1" hidden="1" customWidth="1"/>
    <col min="63" max="63" width="17.7109375" style="1" hidden="1" customWidth="1"/>
    <col min="64" max="64" width="16.421875" style="1" hidden="1" customWidth="1"/>
    <col min="65" max="65" width="17.00390625" style="1" hidden="1" customWidth="1"/>
    <col min="66" max="66" width="17.57421875" style="1" hidden="1" customWidth="1"/>
    <col min="67" max="67" width="16.57421875" style="1" hidden="1" customWidth="1"/>
    <col min="68" max="68" width="18.00390625" style="1" hidden="1" customWidth="1"/>
    <col min="69" max="69" width="11.8515625" style="1" hidden="1" customWidth="1"/>
    <col min="70" max="70" width="14.421875" style="1" hidden="1" customWidth="1"/>
    <col min="71" max="71" width="15.28125" style="1" hidden="1" customWidth="1"/>
    <col min="72" max="72" width="16.57421875" style="1" hidden="1" customWidth="1"/>
    <col min="73" max="73" width="15.8515625" style="1" customWidth="1"/>
    <col min="74" max="74" width="12.7109375" style="1" hidden="1" customWidth="1"/>
    <col min="75" max="75" width="14.140625" style="1" hidden="1" customWidth="1"/>
    <col min="76" max="76" width="13.421875" style="1" customWidth="1"/>
    <col min="77" max="77" width="15.00390625" style="1" hidden="1" customWidth="1"/>
    <col min="78" max="78" width="15.8515625" style="1" hidden="1" customWidth="1"/>
    <col min="79" max="79" width="16.8515625" style="1" hidden="1" customWidth="1"/>
    <col min="80" max="80" width="16.57421875" style="1" hidden="1" customWidth="1"/>
    <col min="81" max="81" width="15.8515625" style="1" hidden="1" customWidth="1"/>
    <col min="82" max="82" width="17.140625" style="1" hidden="1" customWidth="1"/>
    <col min="83" max="83" width="19.421875" style="1" hidden="1" customWidth="1"/>
    <col min="84" max="84" width="16.421875" style="1" hidden="1" customWidth="1"/>
    <col min="85" max="85" width="12.57421875" style="1" hidden="1" customWidth="1"/>
    <col min="86" max="86" width="12.28125" style="1" customWidth="1"/>
    <col min="87" max="87" width="15.00390625" style="1" customWidth="1"/>
    <col min="88" max="88" width="12.421875" style="1" bestFit="1" customWidth="1"/>
    <col min="89" max="89" width="15.421875" style="1" bestFit="1" customWidth="1"/>
    <col min="90" max="90" width="12.421875" style="1" bestFit="1" customWidth="1"/>
    <col min="91" max="256" width="11.421875" style="1" customWidth="1"/>
    <col min="257" max="257" width="35.7109375" style="1" customWidth="1"/>
    <col min="258" max="258" width="16.28125" style="1" customWidth="1"/>
    <col min="259" max="259" width="22.00390625" style="1" bestFit="1" customWidth="1"/>
    <col min="260" max="267" width="11.421875" style="1" hidden="1" customWidth="1"/>
    <col min="268" max="268" width="24.8515625" style="1" customWidth="1"/>
    <col min="269" max="283" width="11.421875" style="1" hidden="1" customWidth="1"/>
    <col min="284" max="284" width="22.00390625" style="1" customWidth="1"/>
    <col min="285" max="287" width="11.421875" style="1" hidden="1" customWidth="1"/>
    <col min="288" max="288" width="16.7109375" style="1" customWidth="1"/>
    <col min="289" max="302" width="11.421875" style="1" hidden="1" customWidth="1"/>
    <col min="303" max="303" width="16.57421875" style="1" customWidth="1"/>
    <col min="304" max="328" width="11.421875" style="1" hidden="1" customWidth="1"/>
    <col min="329" max="329" width="15.8515625" style="1" customWidth="1"/>
    <col min="330" max="331" width="11.421875" style="1" hidden="1" customWidth="1"/>
    <col min="332" max="332" width="13.421875" style="1" customWidth="1"/>
    <col min="333" max="341" width="11.421875" style="1" hidden="1" customWidth="1"/>
    <col min="342" max="342" width="12.28125" style="1" customWidth="1"/>
    <col min="343" max="343" width="15.00390625" style="1" customWidth="1"/>
    <col min="344" max="344" width="12.421875" style="1" bestFit="1" customWidth="1"/>
    <col min="345" max="345" width="15.421875" style="1" bestFit="1" customWidth="1"/>
    <col min="346" max="346" width="12.421875" style="1" bestFit="1" customWidth="1"/>
    <col min="347" max="512" width="11.421875" style="1" customWidth="1"/>
    <col min="513" max="513" width="35.7109375" style="1" customWidth="1"/>
    <col min="514" max="514" width="16.28125" style="1" customWidth="1"/>
    <col min="515" max="515" width="22.00390625" style="1" bestFit="1" customWidth="1"/>
    <col min="516" max="523" width="11.421875" style="1" hidden="1" customWidth="1"/>
    <col min="524" max="524" width="24.8515625" style="1" customWidth="1"/>
    <col min="525" max="539" width="11.421875" style="1" hidden="1" customWidth="1"/>
    <col min="540" max="540" width="22.00390625" style="1" customWidth="1"/>
    <col min="541" max="543" width="11.421875" style="1" hidden="1" customWidth="1"/>
    <col min="544" max="544" width="16.7109375" style="1" customWidth="1"/>
    <col min="545" max="558" width="11.421875" style="1" hidden="1" customWidth="1"/>
    <col min="559" max="559" width="16.57421875" style="1" customWidth="1"/>
    <col min="560" max="584" width="11.421875" style="1" hidden="1" customWidth="1"/>
    <col min="585" max="585" width="15.8515625" style="1" customWidth="1"/>
    <col min="586" max="587" width="11.421875" style="1" hidden="1" customWidth="1"/>
    <col min="588" max="588" width="13.421875" style="1" customWidth="1"/>
    <col min="589" max="597" width="11.421875" style="1" hidden="1" customWidth="1"/>
    <col min="598" max="598" width="12.28125" style="1" customWidth="1"/>
    <col min="599" max="599" width="15.00390625" style="1" customWidth="1"/>
    <col min="600" max="600" width="12.421875" style="1" bestFit="1" customWidth="1"/>
    <col min="601" max="601" width="15.421875" style="1" bestFit="1" customWidth="1"/>
    <col min="602" max="602" width="12.421875" style="1" bestFit="1" customWidth="1"/>
    <col min="603" max="768" width="11.421875" style="1" customWidth="1"/>
    <col min="769" max="769" width="35.7109375" style="1" customWidth="1"/>
    <col min="770" max="770" width="16.28125" style="1" customWidth="1"/>
    <col min="771" max="771" width="22.00390625" style="1" bestFit="1" customWidth="1"/>
    <col min="772" max="779" width="11.421875" style="1" hidden="1" customWidth="1"/>
    <col min="780" max="780" width="24.8515625" style="1" customWidth="1"/>
    <col min="781" max="795" width="11.421875" style="1" hidden="1" customWidth="1"/>
    <col min="796" max="796" width="22.00390625" style="1" customWidth="1"/>
    <col min="797" max="799" width="11.421875" style="1" hidden="1" customWidth="1"/>
    <col min="800" max="800" width="16.7109375" style="1" customWidth="1"/>
    <col min="801" max="814" width="11.421875" style="1" hidden="1" customWidth="1"/>
    <col min="815" max="815" width="16.57421875" style="1" customWidth="1"/>
    <col min="816" max="840" width="11.421875" style="1" hidden="1" customWidth="1"/>
    <col min="841" max="841" width="15.8515625" style="1" customWidth="1"/>
    <col min="842" max="843" width="11.421875" style="1" hidden="1" customWidth="1"/>
    <col min="844" max="844" width="13.421875" style="1" customWidth="1"/>
    <col min="845" max="853" width="11.421875" style="1" hidden="1" customWidth="1"/>
    <col min="854" max="854" width="12.28125" style="1" customWidth="1"/>
    <col min="855" max="855" width="15.00390625" style="1" customWidth="1"/>
    <col min="856" max="856" width="12.421875" style="1" bestFit="1" customWidth="1"/>
    <col min="857" max="857" width="15.421875" style="1" bestFit="1" customWidth="1"/>
    <col min="858" max="858" width="12.421875" style="1" bestFit="1" customWidth="1"/>
    <col min="859" max="1024" width="11.421875" style="1" customWidth="1"/>
    <col min="1025" max="1025" width="35.7109375" style="1" customWidth="1"/>
    <col min="1026" max="1026" width="16.28125" style="1" customWidth="1"/>
    <col min="1027" max="1027" width="22.00390625" style="1" bestFit="1" customWidth="1"/>
    <col min="1028" max="1035" width="11.421875" style="1" hidden="1" customWidth="1"/>
    <col min="1036" max="1036" width="24.8515625" style="1" customWidth="1"/>
    <col min="1037" max="1051" width="11.421875" style="1" hidden="1" customWidth="1"/>
    <col min="1052" max="1052" width="22.00390625" style="1" customWidth="1"/>
    <col min="1053" max="1055" width="11.421875" style="1" hidden="1" customWidth="1"/>
    <col min="1056" max="1056" width="16.7109375" style="1" customWidth="1"/>
    <col min="1057" max="1070" width="11.421875" style="1" hidden="1" customWidth="1"/>
    <col min="1071" max="1071" width="16.57421875" style="1" customWidth="1"/>
    <col min="1072" max="1096" width="11.421875" style="1" hidden="1" customWidth="1"/>
    <col min="1097" max="1097" width="15.8515625" style="1" customWidth="1"/>
    <col min="1098" max="1099" width="11.421875" style="1" hidden="1" customWidth="1"/>
    <col min="1100" max="1100" width="13.421875" style="1" customWidth="1"/>
    <col min="1101" max="1109" width="11.421875" style="1" hidden="1" customWidth="1"/>
    <col min="1110" max="1110" width="12.28125" style="1" customWidth="1"/>
    <col min="1111" max="1111" width="15.00390625" style="1" customWidth="1"/>
    <col min="1112" max="1112" width="12.421875" style="1" bestFit="1" customWidth="1"/>
    <col min="1113" max="1113" width="15.421875" style="1" bestFit="1" customWidth="1"/>
    <col min="1114" max="1114" width="12.421875" style="1" bestFit="1" customWidth="1"/>
    <col min="1115" max="1280" width="11.421875" style="1" customWidth="1"/>
    <col min="1281" max="1281" width="35.7109375" style="1" customWidth="1"/>
    <col min="1282" max="1282" width="16.28125" style="1" customWidth="1"/>
    <col min="1283" max="1283" width="22.00390625" style="1" bestFit="1" customWidth="1"/>
    <col min="1284" max="1291" width="11.421875" style="1" hidden="1" customWidth="1"/>
    <col min="1292" max="1292" width="24.8515625" style="1" customWidth="1"/>
    <col min="1293" max="1307" width="11.421875" style="1" hidden="1" customWidth="1"/>
    <col min="1308" max="1308" width="22.00390625" style="1" customWidth="1"/>
    <col min="1309" max="1311" width="11.421875" style="1" hidden="1" customWidth="1"/>
    <col min="1312" max="1312" width="16.7109375" style="1" customWidth="1"/>
    <col min="1313" max="1326" width="11.421875" style="1" hidden="1" customWidth="1"/>
    <col min="1327" max="1327" width="16.57421875" style="1" customWidth="1"/>
    <col min="1328" max="1352" width="11.421875" style="1" hidden="1" customWidth="1"/>
    <col min="1353" max="1353" width="15.8515625" style="1" customWidth="1"/>
    <col min="1354" max="1355" width="11.421875" style="1" hidden="1" customWidth="1"/>
    <col min="1356" max="1356" width="13.421875" style="1" customWidth="1"/>
    <col min="1357" max="1365" width="11.421875" style="1" hidden="1" customWidth="1"/>
    <col min="1366" max="1366" width="12.28125" style="1" customWidth="1"/>
    <col min="1367" max="1367" width="15.00390625" style="1" customWidth="1"/>
    <col min="1368" max="1368" width="12.421875" style="1" bestFit="1" customWidth="1"/>
    <col min="1369" max="1369" width="15.421875" style="1" bestFit="1" customWidth="1"/>
    <col min="1370" max="1370" width="12.421875" style="1" bestFit="1" customWidth="1"/>
    <col min="1371" max="1536" width="11.421875" style="1" customWidth="1"/>
    <col min="1537" max="1537" width="35.7109375" style="1" customWidth="1"/>
    <col min="1538" max="1538" width="16.28125" style="1" customWidth="1"/>
    <col min="1539" max="1539" width="22.00390625" style="1" bestFit="1" customWidth="1"/>
    <col min="1540" max="1547" width="11.421875" style="1" hidden="1" customWidth="1"/>
    <col min="1548" max="1548" width="24.8515625" style="1" customWidth="1"/>
    <col min="1549" max="1563" width="11.421875" style="1" hidden="1" customWidth="1"/>
    <col min="1564" max="1564" width="22.00390625" style="1" customWidth="1"/>
    <col min="1565" max="1567" width="11.421875" style="1" hidden="1" customWidth="1"/>
    <col min="1568" max="1568" width="16.7109375" style="1" customWidth="1"/>
    <col min="1569" max="1582" width="11.421875" style="1" hidden="1" customWidth="1"/>
    <col min="1583" max="1583" width="16.57421875" style="1" customWidth="1"/>
    <col min="1584" max="1608" width="11.421875" style="1" hidden="1" customWidth="1"/>
    <col min="1609" max="1609" width="15.8515625" style="1" customWidth="1"/>
    <col min="1610" max="1611" width="11.421875" style="1" hidden="1" customWidth="1"/>
    <col min="1612" max="1612" width="13.421875" style="1" customWidth="1"/>
    <col min="1613" max="1621" width="11.421875" style="1" hidden="1" customWidth="1"/>
    <col min="1622" max="1622" width="12.28125" style="1" customWidth="1"/>
    <col min="1623" max="1623" width="15.00390625" style="1" customWidth="1"/>
    <col min="1624" max="1624" width="12.421875" style="1" bestFit="1" customWidth="1"/>
    <col min="1625" max="1625" width="15.421875" style="1" bestFit="1" customWidth="1"/>
    <col min="1626" max="1626" width="12.421875" style="1" bestFit="1" customWidth="1"/>
    <col min="1627" max="1792" width="11.421875" style="1" customWidth="1"/>
    <col min="1793" max="1793" width="35.7109375" style="1" customWidth="1"/>
    <col min="1794" max="1794" width="16.28125" style="1" customWidth="1"/>
    <col min="1795" max="1795" width="22.00390625" style="1" bestFit="1" customWidth="1"/>
    <col min="1796" max="1803" width="11.421875" style="1" hidden="1" customWidth="1"/>
    <col min="1804" max="1804" width="24.8515625" style="1" customWidth="1"/>
    <col min="1805" max="1819" width="11.421875" style="1" hidden="1" customWidth="1"/>
    <col min="1820" max="1820" width="22.00390625" style="1" customWidth="1"/>
    <col min="1821" max="1823" width="11.421875" style="1" hidden="1" customWidth="1"/>
    <col min="1824" max="1824" width="16.7109375" style="1" customWidth="1"/>
    <col min="1825" max="1838" width="11.421875" style="1" hidden="1" customWidth="1"/>
    <col min="1839" max="1839" width="16.57421875" style="1" customWidth="1"/>
    <col min="1840" max="1864" width="11.421875" style="1" hidden="1" customWidth="1"/>
    <col min="1865" max="1865" width="15.8515625" style="1" customWidth="1"/>
    <col min="1866" max="1867" width="11.421875" style="1" hidden="1" customWidth="1"/>
    <col min="1868" max="1868" width="13.421875" style="1" customWidth="1"/>
    <col min="1869" max="1877" width="11.421875" style="1" hidden="1" customWidth="1"/>
    <col min="1878" max="1878" width="12.28125" style="1" customWidth="1"/>
    <col min="1879" max="1879" width="15.00390625" style="1" customWidth="1"/>
    <col min="1880" max="1880" width="12.421875" style="1" bestFit="1" customWidth="1"/>
    <col min="1881" max="1881" width="15.421875" style="1" bestFit="1" customWidth="1"/>
    <col min="1882" max="1882" width="12.421875" style="1" bestFit="1" customWidth="1"/>
    <col min="1883" max="2048" width="11.421875" style="1" customWidth="1"/>
    <col min="2049" max="2049" width="35.7109375" style="1" customWidth="1"/>
    <col min="2050" max="2050" width="16.28125" style="1" customWidth="1"/>
    <col min="2051" max="2051" width="22.00390625" style="1" bestFit="1" customWidth="1"/>
    <col min="2052" max="2059" width="11.421875" style="1" hidden="1" customWidth="1"/>
    <col min="2060" max="2060" width="24.8515625" style="1" customWidth="1"/>
    <col min="2061" max="2075" width="11.421875" style="1" hidden="1" customWidth="1"/>
    <col min="2076" max="2076" width="22.00390625" style="1" customWidth="1"/>
    <col min="2077" max="2079" width="11.421875" style="1" hidden="1" customWidth="1"/>
    <col min="2080" max="2080" width="16.7109375" style="1" customWidth="1"/>
    <col min="2081" max="2094" width="11.421875" style="1" hidden="1" customWidth="1"/>
    <col min="2095" max="2095" width="16.57421875" style="1" customWidth="1"/>
    <col min="2096" max="2120" width="11.421875" style="1" hidden="1" customWidth="1"/>
    <col min="2121" max="2121" width="15.8515625" style="1" customWidth="1"/>
    <col min="2122" max="2123" width="11.421875" style="1" hidden="1" customWidth="1"/>
    <col min="2124" max="2124" width="13.421875" style="1" customWidth="1"/>
    <col min="2125" max="2133" width="11.421875" style="1" hidden="1" customWidth="1"/>
    <col min="2134" max="2134" width="12.28125" style="1" customWidth="1"/>
    <col min="2135" max="2135" width="15.00390625" style="1" customWidth="1"/>
    <col min="2136" max="2136" width="12.421875" style="1" bestFit="1" customWidth="1"/>
    <col min="2137" max="2137" width="15.421875" style="1" bestFit="1" customWidth="1"/>
    <col min="2138" max="2138" width="12.421875" style="1" bestFit="1" customWidth="1"/>
    <col min="2139" max="2304" width="11.421875" style="1" customWidth="1"/>
    <col min="2305" max="2305" width="35.7109375" style="1" customWidth="1"/>
    <col min="2306" max="2306" width="16.28125" style="1" customWidth="1"/>
    <col min="2307" max="2307" width="22.00390625" style="1" bestFit="1" customWidth="1"/>
    <col min="2308" max="2315" width="11.421875" style="1" hidden="1" customWidth="1"/>
    <col min="2316" max="2316" width="24.8515625" style="1" customWidth="1"/>
    <col min="2317" max="2331" width="11.421875" style="1" hidden="1" customWidth="1"/>
    <col min="2332" max="2332" width="22.00390625" style="1" customWidth="1"/>
    <col min="2333" max="2335" width="11.421875" style="1" hidden="1" customWidth="1"/>
    <col min="2336" max="2336" width="16.7109375" style="1" customWidth="1"/>
    <col min="2337" max="2350" width="11.421875" style="1" hidden="1" customWidth="1"/>
    <col min="2351" max="2351" width="16.57421875" style="1" customWidth="1"/>
    <col min="2352" max="2376" width="11.421875" style="1" hidden="1" customWidth="1"/>
    <col min="2377" max="2377" width="15.8515625" style="1" customWidth="1"/>
    <col min="2378" max="2379" width="11.421875" style="1" hidden="1" customWidth="1"/>
    <col min="2380" max="2380" width="13.421875" style="1" customWidth="1"/>
    <col min="2381" max="2389" width="11.421875" style="1" hidden="1" customWidth="1"/>
    <col min="2390" max="2390" width="12.28125" style="1" customWidth="1"/>
    <col min="2391" max="2391" width="15.00390625" style="1" customWidth="1"/>
    <col min="2392" max="2392" width="12.421875" style="1" bestFit="1" customWidth="1"/>
    <col min="2393" max="2393" width="15.421875" style="1" bestFit="1" customWidth="1"/>
    <col min="2394" max="2394" width="12.421875" style="1" bestFit="1" customWidth="1"/>
    <col min="2395" max="2560" width="11.421875" style="1" customWidth="1"/>
    <col min="2561" max="2561" width="35.7109375" style="1" customWidth="1"/>
    <col min="2562" max="2562" width="16.28125" style="1" customWidth="1"/>
    <col min="2563" max="2563" width="22.00390625" style="1" bestFit="1" customWidth="1"/>
    <col min="2564" max="2571" width="11.421875" style="1" hidden="1" customWidth="1"/>
    <col min="2572" max="2572" width="24.8515625" style="1" customWidth="1"/>
    <col min="2573" max="2587" width="11.421875" style="1" hidden="1" customWidth="1"/>
    <col min="2588" max="2588" width="22.00390625" style="1" customWidth="1"/>
    <col min="2589" max="2591" width="11.421875" style="1" hidden="1" customWidth="1"/>
    <col min="2592" max="2592" width="16.7109375" style="1" customWidth="1"/>
    <col min="2593" max="2606" width="11.421875" style="1" hidden="1" customWidth="1"/>
    <col min="2607" max="2607" width="16.57421875" style="1" customWidth="1"/>
    <col min="2608" max="2632" width="11.421875" style="1" hidden="1" customWidth="1"/>
    <col min="2633" max="2633" width="15.8515625" style="1" customWidth="1"/>
    <col min="2634" max="2635" width="11.421875" style="1" hidden="1" customWidth="1"/>
    <col min="2636" max="2636" width="13.421875" style="1" customWidth="1"/>
    <col min="2637" max="2645" width="11.421875" style="1" hidden="1" customWidth="1"/>
    <col min="2646" max="2646" width="12.28125" style="1" customWidth="1"/>
    <col min="2647" max="2647" width="15.00390625" style="1" customWidth="1"/>
    <col min="2648" max="2648" width="12.421875" style="1" bestFit="1" customWidth="1"/>
    <col min="2649" max="2649" width="15.421875" style="1" bestFit="1" customWidth="1"/>
    <col min="2650" max="2650" width="12.421875" style="1" bestFit="1" customWidth="1"/>
    <col min="2651" max="2816" width="11.421875" style="1" customWidth="1"/>
    <col min="2817" max="2817" width="35.7109375" style="1" customWidth="1"/>
    <col min="2818" max="2818" width="16.28125" style="1" customWidth="1"/>
    <col min="2819" max="2819" width="22.00390625" style="1" bestFit="1" customWidth="1"/>
    <col min="2820" max="2827" width="11.421875" style="1" hidden="1" customWidth="1"/>
    <col min="2828" max="2828" width="24.8515625" style="1" customWidth="1"/>
    <col min="2829" max="2843" width="11.421875" style="1" hidden="1" customWidth="1"/>
    <col min="2844" max="2844" width="22.00390625" style="1" customWidth="1"/>
    <col min="2845" max="2847" width="11.421875" style="1" hidden="1" customWidth="1"/>
    <col min="2848" max="2848" width="16.7109375" style="1" customWidth="1"/>
    <col min="2849" max="2862" width="11.421875" style="1" hidden="1" customWidth="1"/>
    <col min="2863" max="2863" width="16.57421875" style="1" customWidth="1"/>
    <col min="2864" max="2888" width="11.421875" style="1" hidden="1" customWidth="1"/>
    <col min="2889" max="2889" width="15.8515625" style="1" customWidth="1"/>
    <col min="2890" max="2891" width="11.421875" style="1" hidden="1" customWidth="1"/>
    <col min="2892" max="2892" width="13.421875" style="1" customWidth="1"/>
    <col min="2893" max="2901" width="11.421875" style="1" hidden="1" customWidth="1"/>
    <col min="2902" max="2902" width="12.28125" style="1" customWidth="1"/>
    <col min="2903" max="2903" width="15.00390625" style="1" customWidth="1"/>
    <col min="2904" max="2904" width="12.421875" style="1" bestFit="1" customWidth="1"/>
    <col min="2905" max="2905" width="15.421875" style="1" bestFit="1" customWidth="1"/>
    <col min="2906" max="2906" width="12.421875" style="1" bestFit="1" customWidth="1"/>
    <col min="2907" max="3072" width="11.421875" style="1" customWidth="1"/>
    <col min="3073" max="3073" width="35.7109375" style="1" customWidth="1"/>
    <col min="3074" max="3074" width="16.28125" style="1" customWidth="1"/>
    <col min="3075" max="3075" width="22.00390625" style="1" bestFit="1" customWidth="1"/>
    <col min="3076" max="3083" width="11.421875" style="1" hidden="1" customWidth="1"/>
    <col min="3084" max="3084" width="24.8515625" style="1" customWidth="1"/>
    <col min="3085" max="3099" width="11.421875" style="1" hidden="1" customWidth="1"/>
    <col min="3100" max="3100" width="22.00390625" style="1" customWidth="1"/>
    <col min="3101" max="3103" width="11.421875" style="1" hidden="1" customWidth="1"/>
    <col min="3104" max="3104" width="16.7109375" style="1" customWidth="1"/>
    <col min="3105" max="3118" width="11.421875" style="1" hidden="1" customWidth="1"/>
    <col min="3119" max="3119" width="16.57421875" style="1" customWidth="1"/>
    <col min="3120" max="3144" width="11.421875" style="1" hidden="1" customWidth="1"/>
    <col min="3145" max="3145" width="15.8515625" style="1" customWidth="1"/>
    <col min="3146" max="3147" width="11.421875" style="1" hidden="1" customWidth="1"/>
    <col min="3148" max="3148" width="13.421875" style="1" customWidth="1"/>
    <col min="3149" max="3157" width="11.421875" style="1" hidden="1" customWidth="1"/>
    <col min="3158" max="3158" width="12.28125" style="1" customWidth="1"/>
    <col min="3159" max="3159" width="15.00390625" style="1" customWidth="1"/>
    <col min="3160" max="3160" width="12.421875" style="1" bestFit="1" customWidth="1"/>
    <col min="3161" max="3161" width="15.421875" style="1" bestFit="1" customWidth="1"/>
    <col min="3162" max="3162" width="12.421875" style="1" bestFit="1" customWidth="1"/>
    <col min="3163" max="3328" width="11.421875" style="1" customWidth="1"/>
    <col min="3329" max="3329" width="35.7109375" style="1" customWidth="1"/>
    <col min="3330" max="3330" width="16.28125" style="1" customWidth="1"/>
    <col min="3331" max="3331" width="22.00390625" style="1" bestFit="1" customWidth="1"/>
    <col min="3332" max="3339" width="11.421875" style="1" hidden="1" customWidth="1"/>
    <col min="3340" max="3340" width="24.8515625" style="1" customWidth="1"/>
    <col min="3341" max="3355" width="11.421875" style="1" hidden="1" customWidth="1"/>
    <col min="3356" max="3356" width="22.00390625" style="1" customWidth="1"/>
    <col min="3357" max="3359" width="11.421875" style="1" hidden="1" customWidth="1"/>
    <col min="3360" max="3360" width="16.7109375" style="1" customWidth="1"/>
    <col min="3361" max="3374" width="11.421875" style="1" hidden="1" customWidth="1"/>
    <col min="3375" max="3375" width="16.57421875" style="1" customWidth="1"/>
    <col min="3376" max="3400" width="11.421875" style="1" hidden="1" customWidth="1"/>
    <col min="3401" max="3401" width="15.8515625" style="1" customWidth="1"/>
    <col min="3402" max="3403" width="11.421875" style="1" hidden="1" customWidth="1"/>
    <col min="3404" max="3404" width="13.421875" style="1" customWidth="1"/>
    <col min="3405" max="3413" width="11.421875" style="1" hidden="1" customWidth="1"/>
    <col min="3414" max="3414" width="12.28125" style="1" customWidth="1"/>
    <col min="3415" max="3415" width="15.00390625" style="1" customWidth="1"/>
    <col min="3416" max="3416" width="12.421875" style="1" bestFit="1" customWidth="1"/>
    <col min="3417" max="3417" width="15.421875" style="1" bestFit="1" customWidth="1"/>
    <col min="3418" max="3418" width="12.421875" style="1" bestFit="1" customWidth="1"/>
    <col min="3419" max="3584" width="11.421875" style="1" customWidth="1"/>
    <col min="3585" max="3585" width="35.7109375" style="1" customWidth="1"/>
    <col min="3586" max="3586" width="16.28125" style="1" customWidth="1"/>
    <col min="3587" max="3587" width="22.00390625" style="1" bestFit="1" customWidth="1"/>
    <col min="3588" max="3595" width="11.421875" style="1" hidden="1" customWidth="1"/>
    <col min="3596" max="3596" width="24.8515625" style="1" customWidth="1"/>
    <col min="3597" max="3611" width="11.421875" style="1" hidden="1" customWidth="1"/>
    <col min="3612" max="3612" width="22.00390625" style="1" customWidth="1"/>
    <col min="3613" max="3615" width="11.421875" style="1" hidden="1" customWidth="1"/>
    <col min="3616" max="3616" width="16.7109375" style="1" customWidth="1"/>
    <col min="3617" max="3630" width="11.421875" style="1" hidden="1" customWidth="1"/>
    <col min="3631" max="3631" width="16.57421875" style="1" customWidth="1"/>
    <col min="3632" max="3656" width="11.421875" style="1" hidden="1" customWidth="1"/>
    <col min="3657" max="3657" width="15.8515625" style="1" customWidth="1"/>
    <col min="3658" max="3659" width="11.421875" style="1" hidden="1" customWidth="1"/>
    <col min="3660" max="3660" width="13.421875" style="1" customWidth="1"/>
    <col min="3661" max="3669" width="11.421875" style="1" hidden="1" customWidth="1"/>
    <col min="3670" max="3670" width="12.28125" style="1" customWidth="1"/>
    <col min="3671" max="3671" width="15.00390625" style="1" customWidth="1"/>
    <col min="3672" max="3672" width="12.421875" style="1" bestFit="1" customWidth="1"/>
    <col min="3673" max="3673" width="15.421875" style="1" bestFit="1" customWidth="1"/>
    <col min="3674" max="3674" width="12.421875" style="1" bestFit="1" customWidth="1"/>
    <col min="3675" max="3840" width="11.421875" style="1" customWidth="1"/>
    <col min="3841" max="3841" width="35.7109375" style="1" customWidth="1"/>
    <col min="3842" max="3842" width="16.28125" style="1" customWidth="1"/>
    <col min="3843" max="3843" width="22.00390625" style="1" bestFit="1" customWidth="1"/>
    <col min="3844" max="3851" width="11.421875" style="1" hidden="1" customWidth="1"/>
    <col min="3852" max="3852" width="24.8515625" style="1" customWidth="1"/>
    <col min="3853" max="3867" width="11.421875" style="1" hidden="1" customWidth="1"/>
    <col min="3868" max="3868" width="22.00390625" style="1" customWidth="1"/>
    <col min="3869" max="3871" width="11.421875" style="1" hidden="1" customWidth="1"/>
    <col min="3872" max="3872" width="16.7109375" style="1" customWidth="1"/>
    <col min="3873" max="3886" width="11.421875" style="1" hidden="1" customWidth="1"/>
    <col min="3887" max="3887" width="16.57421875" style="1" customWidth="1"/>
    <col min="3888" max="3912" width="11.421875" style="1" hidden="1" customWidth="1"/>
    <col min="3913" max="3913" width="15.8515625" style="1" customWidth="1"/>
    <col min="3914" max="3915" width="11.421875" style="1" hidden="1" customWidth="1"/>
    <col min="3916" max="3916" width="13.421875" style="1" customWidth="1"/>
    <col min="3917" max="3925" width="11.421875" style="1" hidden="1" customWidth="1"/>
    <col min="3926" max="3926" width="12.28125" style="1" customWidth="1"/>
    <col min="3927" max="3927" width="15.00390625" style="1" customWidth="1"/>
    <col min="3928" max="3928" width="12.421875" style="1" bestFit="1" customWidth="1"/>
    <col min="3929" max="3929" width="15.421875" style="1" bestFit="1" customWidth="1"/>
    <col min="3930" max="3930" width="12.421875" style="1" bestFit="1" customWidth="1"/>
    <col min="3931" max="4096" width="11.421875" style="1" customWidth="1"/>
    <col min="4097" max="4097" width="35.7109375" style="1" customWidth="1"/>
    <col min="4098" max="4098" width="16.28125" style="1" customWidth="1"/>
    <col min="4099" max="4099" width="22.00390625" style="1" bestFit="1" customWidth="1"/>
    <col min="4100" max="4107" width="11.421875" style="1" hidden="1" customWidth="1"/>
    <col min="4108" max="4108" width="24.8515625" style="1" customWidth="1"/>
    <col min="4109" max="4123" width="11.421875" style="1" hidden="1" customWidth="1"/>
    <col min="4124" max="4124" width="22.00390625" style="1" customWidth="1"/>
    <col min="4125" max="4127" width="11.421875" style="1" hidden="1" customWidth="1"/>
    <col min="4128" max="4128" width="16.7109375" style="1" customWidth="1"/>
    <col min="4129" max="4142" width="11.421875" style="1" hidden="1" customWidth="1"/>
    <col min="4143" max="4143" width="16.57421875" style="1" customWidth="1"/>
    <col min="4144" max="4168" width="11.421875" style="1" hidden="1" customWidth="1"/>
    <col min="4169" max="4169" width="15.8515625" style="1" customWidth="1"/>
    <col min="4170" max="4171" width="11.421875" style="1" hidden="1" customWidth="1"/>
    <col min="4172" max="4172" width="13.421875" style="1" customWidth="1"/>
    <col min="4173" max="4181" width="11.421875" style="1" hidden="1" customWidth="1"/>
    <col min="4182" max="4182" width="12.28125" style="1" customWidth="1"/>
    <col min="4183" max="4183" width="15.00390625" style="1" customWidth="1"/>
    <col min="4184" max="4184" width="12.421875" style="1" bestFit="1" customWidth="1"/>
    <col min="4185" max="4185" width="15.421875" style="1" bestFit="1" customWidth="1"/>
    <col min="4186" max="4186" width="12.421875" style="1" bestFit="1" customWidth="1"/>
    <col min="4187" max="4352" width="11.421875" style="1" customWidth="1"/>
    <col min="4353" max="4353" width="35.7109375" style="1" customWidth="1"/>
    <col min="4354" max="4354" width="16.28125" style="1" customWidth="1"/>
    <col min="4355" max="4355" width="22.00390625" style="1" bestFit="1" customWidth="1"/>
    <col min="4356" max="4363" width="11.421875" style="1" hidden="1" customWidth="1"/>
    <col min="4364" max="4364" width="24.8515625" style="1" customWidth="1"/>
    <col min="4365" max="4379" width="11.421875" style="1" hidden="1" customWidth="1"/>
    <col min="4380" max="4380" width="22.00390625" style="1" customWidth="1"/>
    <col min="4381" max="4383" width="11.421875" style="1" hidden="1" customWidth="1"/>
    <col min="4384" max="4384" width="16.7109375" style="1" customWidth="1"/>
    <col min="4385" max="4398" width="11.421875" style="1" hidden="1" customWidth="1"/>
    <col min="4399" max="4399" width="16.57421875" style="1" customWidth="1"/>
    <col min="4400" max="4424" width="11.421875" style="1" hidden="1" customWidth="1"/>
    <col min="4425" max="4425" width="15.8515625" style="1" customWidth="1"/>
    <col min="4426" max="4427" width="11.421875" style="1" hidden="1" customWidth="1"/>
    <col min="4428" max="4428" width="13.421875" style="1" customWidth="1"/>
    <col min="4429" max="4437" width="11.421875" style="1" hidden="1" customWidth="1"/>
    <col min="4438" max="4438" width="12.28125" style="1" customWidth="1"/>
    <col min="4439" max="4439" width="15.00390625" style="1" customWidth="1"/>
    <col min="4440" max="4440" width="12.421875" style="1" bestFit="1" customWidth="1"/>
    <col min="4441" max="4441" width="15.421875" style="1" bestFit="1" customWidth="1"/>
    <col min="4442" max="4442" width="12.421875" style="1" bestFit="1" customWidth="1"/>
    <col min="4443" max="4608" width="11.421875" style="1" customWidth="1"/>
    <col min="4609" max="4609" width="35.7109375" style="1" customWidth="1"/>
    <col min="4610" max="4610" width="16.28125" style="1" customWidth="1"/>
    <col min="4611" max="4611" width="22.00390625" style="1" bestFit="1" customWidth="1"/>
    <col min="4612" max="4619" width="11.421875" style="1" hidden="1" customWidth="1"/>
    <col min="4620" max="4620" width="24.8515625" style="1" customWidth="1"/>
    <col min="4621" max="4635" width="11.421875" style="1" hidden="1" customWidth="1"/>
    <col min="4636" max="4636" width="22.00390625" style="1" customWidth="1"/>
    <col min="4637" max="4639" width="11.421875" style="1" hidden="1" customWidth="1"/>
    <col min="4640" max="4640" width="16.7109375" style="1" customWidth="1"/>
    <col min="4641" max="4654" width="11.421875" style="1" hidden="1" customWidth="1"/>
    <col min="4655" max="4655" width="16.57421875" style="1" customWidth="1"/>
    <col min="4656" max="4680" width="11.421875" style="1" hidden="1" customWidth="1"/>
    <col min="4681" max="4681" width="15.8515625" style="1" customWidth="1"/>
    <col min="4682" max="4683" width="11.421875" style="1" hidden="1" customWidth="1"/>
    <col min="4684" max="4684" width="13.421875" style="1" customWidth="1"/>
    <col min="4685" max="4693" width="11.421875" style="1" hidden="1" customWidth="1"/>
    <col min="4694" max="4694" width="12.28125" style="1" customWidth="1"/>
    <col min="4695" max="4695" width="15.00390625" style="1" customWidth="1"/>
    <col min="4696" max="4696" width="12.421875" style="1" bestFit="1" customWidth="1"/>
    <col min="4697" max="4697" width="15.421875" style="1" bestFit="1" customWidth="1"/>
    <col min="4698" max="4698" width="12.421875" style="1" bestFit="1" customWidth="1"/>
    <col min="4699" max="4864" width="11.421875" style="1" customWidth="1"/>
    <col min="4865" max="4865" width="35.7109375" style="1" customWidth="1"/>
    <col min="4866" max="4866" width="16.28125" style="1" customWidth="1"/>
    <col min="4867" max="4867" width="22.00390625" style="1" bestFit="1" customWidth="1"/>
    <col min="4868" max="4875" width="11.421875" style="1" hidden="1" customWidth="1"/>
    <col min="4876" max="4876" width="24.8515625" style="1" customWidth="1"/>
    <col min="4877" max="4891" width="11.421875" style="1" hidden="1" customWidth="1"/>
    <col min="4892" max="4892" width="22.00390625" style="1" customWidth="1"/>
    <col min="4893" max="4895" width="11.421875" style="1" hidden="1" customWidth="1"/>
    <col min="4896" max="4896" width="16.7109375" style="1" customWidth="1"/>
    <col min="4897" max="4910" width="11.421875" style="1" hidden="1" customWidth="1"/>
    <col min="4911" max="4911" width="16.57421875" style="1" customWidth="1"/>
    <col min="4912" max="4936" width="11.421875" style="1" hidden="1" customWidth="1"/>
    <col min="4937" max="4937" width="15.8515625" style="1" customWidth="1"/>
    <col min="4938" max="4939" width="11.421875" style="1" hidden="1" customWidth="1"/>
    <col min="4940" max="4940" width="13.421875" style="1" customWidth="1"/>
    <col min="4941" max="4949" width="11.421875" style="1" hidden="1" customWidth="1"/>
    <col min="4950" max="4950" width="12.28125" style="1" customWidth="1"/>
    <col min="4951" max="4951" width="15.00390625" style="1" customWidth="1"/>
    <col min="4952" max="4952" width="12.421875" style="1" bestFit="1" customWidth="1"/>
    <col min="4953" max="4953" width="15.421875" style="1" bestFit="1" customWidth="1"/>
    <col min="4954" max="4954" width="12.421875" style="1" bestFit="1" customWidth="1"/>
    <col min="4955" max="5120" width="11.421875" style="1" customWidth="1"/>
    <col min="5121" max="5121" width="35.7109375" style="1" customWidth="1"/>
    <col min="5122" max="5122" width="16.28125" style="1" customWidth="1"/>
    <col min="5123" max="5123" width="22.00390625" style="1" bestFit="1" customWidth="1"/>
    <col min="5124" max="5131" width="11.421875" style="1" hidden="1" customWidth="1"/>
    <col min="5132" max="5132" width="24.8515625" style="1" customWidth="1"/>
    <col min="5133" max="5147" width="11.421875" style="1" hidden="1" customWidth="1"/>
    <col min="5148" max="5148" width="22.00390625" style="1" customWidth="1"/>
    <col min="5149" max="5151" width="11.421875" style="1" hidden="1" customWidth="1"/>
    <col min="5152" max="5152" width="16.7109375" style="1" customWidth="1"/>
    <col min="5153" max="5166" width="11.421875" style="1" hidden="1" customWidth="1"/>
    <col min="5167" max="5167" width="16.57421875" style="1" customWidth="1"/>
    <col min="5168" max="5192" width="11.421875" style="1" hidden="1" customWidth="1"/>
    <col min="5193" max="5193" width="15.8515625" style="1" customWidth="1"/>
    <col min="5194" max="5195" width="11.421875" style="1" hidden="1" customWidth="1"/>
    <col min="5196" max="5196" width="13.421875" style="1" customWidth="1"/>
    <col min="5197" max="5205" width="11.421875" style="1" hidden="1" customWidth="1"/>
    <col min="5206" max="5206" width="12.28125" style="1" customWidth="1"/>
    <col min="5207" max="5207" width="15.00390625" style="1" customWidth="1"/>
    <col min="5208" max="5208" width="12.421875" style="1" bestFit="1" customWidth="1"/>
    <col min="5209" max="5209" width="15.421875" style="1" bestFit="1" customWidth="1"/>
    <col min="5210" max="5210" width="12.421875" style="1" bestFit="1" customWidth="1"/>
    <col min="5211" max="5376" width="11.421875" style="1" customWidth="1"/>
    <col min="5377" max="5377" width="35.7109375" style="1" customWidth="1"/>
    <col min="5378" max="5378" width="16.28125" style="1" customWidth="1"/>
    <col min="5379" max="5379" width="22.00390625" style="1" bestFit="1" customWidth="1"/>
    <col min="5380" max="5387" width="11.421875" style="1" hidden="1" customWidth="1"/>
    <col min="5388" max="5388" width="24.8515625" style="1" customWidth="1"/>
    <col min="5389" max="5403" width="11.421875" style="1" hidden="1" customWidth="1"/>
    <col min="5404" max="5404" width="22.00390625" style="1" customWidth="1"/>
    <col min="5405" max="5407" width="11.421875" style="1" hidden="1" customWidth="1"/>
    <col min="5408" max="5408" width="16.7109375" style="1" customWidth="1"/>
    <col min="5409" max="5422" width="11.421875" style="1" hidden="1" customWidth="1"/>
    <col min="5423" max="5423" width="16.57421875" style="1" customWidth="1"/>
    <col min="5424" max="5448" width="11.421875" style="1" hidden="1" customWidth="1"/>
    <col min="5449" max="5449" width="15.8515625" style="1" customWidth="1"/>
    <col min="5450" max="5451" width="11.421875" style="1" hidden="1" customWidth="1"/>
    <col min="5452" max="5452" width="13.421875" style="1" customWidth="1"/>
    <col min="5453" max="5461" width="11.421875" style="1" hidden="1" customWidth="1"/>
    <col min="5462" max="5462" width="12.28125" style="1" customWidth="1"/>
    <col min="5463" max="5463" width="15.00390625" style="1" customWidth="1"/>
    <col min="5464" max="5464" width="12.421875" style="1" bestFit="1" customWidth="1"/>
    <col min="5465" max="5465" width="15.421875" style="1" bestFit="1" customWidth="1"/>
    <col min="5466" max="5466" width="12.421875" style="1" bestFit="1" customWidth="1"/>
    <col min="5467" max="5632" width="11.421875" style="1" customWidth="1"/>
    <col min="5633" max="5633" width="35.7109375" style="1" customWidth="1"/>
    <col min="5634" max="5634" width="16.28125" style="1" customWidth="1"/>
    <col min="5635" max="5635" width="22.00390625" style="1" bestFit="1" customWidth="1"/>
    <col min="5636" max="5643" width="11.421875" style="1" hidden="1" customWidth="1"/>
    <col min="5644" max="5644" width="24.8515625" style="1" customWidth="1"/>
    <col min="5645" max="5659" width="11.421875" style="1" hidden="1" customWidth="1"/>
    <col min="5660" max="5660" width="22.00390625" style="1" customWidth="1"/>
    <col min="5661" max="5663" width="11.421875" style="1" hidden="1" customWidth="1"/>
    <col min="5664" max="5664" width="16.7109375" style="1" customWidth="1"/>
    <col min="5665" max="5678" width="11.421875" style="1" hidden="1" customWidth="1"/>
    <col min="5679" max="5679" width="16.57421875" style="1" customWidth="1"/>
    <col min="5680" max="5704" width="11.421875" style="1" hidden="1" customWidth="1"/>
    <col min="5705" max="5705" width="15.8515625" style="1" customWidth="1"/>
    <col min="5706" max="5707" width="11.421875" style="1" hidden="1" customWidth="1"/>
    <col min="5708" max="5708" width="13.421875" style="1" customWidth="1"/>
    <col min="5709" max="5717" width="11.421875" style="1" hidden="1" customWidth="1"/>
    <col min="5718" max="5718" width="12.28125" style="1" customWidth="1"/>
    <col min="5719" max="5719" width="15.00390625" style="1" customWidth="1"/>
    <col min="5720" max="5720" width="12.421875" style="1" bestFit="1" customWidth="1"/>
    <col min="5721" max="5721" width="15.421875" style="1" bestFit="1" customWidth="1"/>
    <col min="5722" max="5722" width="12.421875" style="1" bestFit="1" customWidth="1"/>
    <col min="5723" max="5888" width="11.421875" style="1" customWidth="1"/>
    <col min="5889" max="5889" width="35.7109375" style="1" customWidth="1"/>
    <col min="5890" max="5890" width="16.28125" style="1" customWidth="1"/>
    <col min="5891" max="5891" width="22.00390625" style="1" bestFit="1" customWidth="1"/>
    <col min="5892" max="5899" width="11.421875" style="1" hidden="1" customWidth="1"/>
    <col min="5900" max="5900" width="24.8515625" style="1" customWidth="1"/>
    <col min="5901" max="5915" width="11.421875" style="1" hidden="1" customWidth="1"/>
    <col min="5916" max="5916" width="22.00390625" style="1" customWidth="1"/>
    <col min="5917" max="5919" width="11.421875" style="1" hidden="1" customWidth="1"/>
    <col min="5920" max="5920" width="16.7109375" style="1" customWidth="1"/>
    <col min="5921" max="5934" width="11.421875" style="1" hidden="1" customWidth="1"/>
    <col min="5935" max="5935" width="16.57421875" style="1" customWidth="1"/>
    <col min="5936" max="5960" width="11.421875" style="1" hidden="1" customWidth="1"/>
    <col min="5961" max="5961" width="15.8515625" style="1" customWidth="1"/>
    <col min="5962" max="5963" width="11.421875" style="1" hidden="1" customWidth="1"/>
    <col min="5964" max="5964" width="13.421875" style="1" customWidth="1"/>
    <col min="5965" max="5973" width="11.421875" style="1" hidden="1" customWidth="1"/>
    <col min="5974" max="5974" width="12.28125" style="1" customWidth="1"/>
    <col min="5975" max="5975" width="15.00390625" style="1" customWidth="1"/>
    <col min="5976" max="5976" width="12.421875" style="1" bestFit="1" customWidth="1"/>
    <col min="5977" max="5977" width="15.421875" style="1" bestFit="1" customWidth="1"/>
    <col min="5978" max="5978" width="12.421875" style="1" bestFit="1" customWidth="1"/>
    <col min="5979" max="6144" width="11.421875" style="1" customWidth="1"/>
    <col min="6145" max="6145" width="35.7109375" style="1" customWidth="1"/>
    <col min="6146" max="6146" width="16.28125" style="1" customWidth="1"/>
    <col min="6147" max="6147" width="22.00390625" style="1" bestFit="1" customWidth="1"/>
    <col min="6148" max="6155" width="11.421875" style="1" hidden="1" customWidth="1"/>
    <col min="6156" max="6156" width="24.8515625" style="1" customWidth="1"/>
    <col min="6157" max="6171" width="11.421875" style="1" hidden="1" customWidth="1"/>
    <col min="6172" max="6172" width="22.00390625" style="1" customWidth="1"/>
    <col min="6173" max="6175" width="11.421875" style="1" hidden="1" customWidth="1"/>
    <col min="6176" max="6176" width="16.7109375" style="1" customWidth="1"/>
    <col min="6177" max="6190" width="11.421875" style="1" hidden="1" customWidth="1"/>
    <col min="6191" max="6191" width="16.57421875" style="1" customWidth="1"/>
    <col min="6192" max="6216" width="11.421875" style="1" hidden="1" customWidth="1"/>
    <col min="6217" max="6217" width="15.8515625" style="1" customWidth="1"/>
    <col min="6218" max="6219" width="11.421875" style="1" hidden="1" customWidth="1"/>
    <col min="6220" max="6220" width="13.421875" style="1" customWidth="1"/>
    <col min="6221" max="6229" width="11.421875" style="1" hidden="1" customWidth="1"/>
    <col min="6230" max="6230" width="12.28125" style="1" customWidth="1"/>
    <col min="6231" max="6231" width="15.00390625" style="1" customWidth="1"/>
    <col min="6232" max="6232" width="12.421875" style="1" bestFit="1" customWidth="1"/>
    <col min="6233" max="6233" width="15.421875" style="1" bestFit="1" customWidth="1"/>
    <col min="6234" max="6234" width="12.421875" style="1" bestFit="1" customWidth="1"/>
    <col min="6235" max="6400" width="11.421875" style="1" customWidth="1"/>
    <col min="6401" max="6401" width="35.7109375" style="1" customWidth="1"/>
    <col min="6402" max="6402" width="16.28125" style="1" customWidth="1"/>
    <col min="6403" max="6403" width="22.00390625" style="1" bestFit="1" customWidth="1"/>
    <col min="6404" max="6411" width="11.421875" style="1" hidden="1" customWidth="1"/>
    <col min="6412" max="6412" width="24.8515625" style="1" customWidth="1"/>
    <col min="6413" max="6427" width="11.421875" style="1" hidden="1" customWidth="1"/>
    <col min="6428" max="6428" width="22.00390625" style="1" customWidth="1"/>
    <col min="6429" max="6431" width="11.421875" style="1" hidden="1" customWidth="1"/>
    <col min="6432" max="6432" width="16.7109375" style="1" customWidth="1"/>
    <col min="6433" max="6446" width="11.421875" style="1" hidden="1" customWidth="1"/>
    <col min="6447" max="6447" width="16.57421875" style="1" customWidth="1"/>
    <col min="6448" max="6472" width="11.421875" style="1" hidden="1" customWidth="1"/>
    <col min="6473" max="6473" width="15.8515625" style="1" customWidth="1"/>
    <col min="6474" max="6475" width="11.421875" style="1" hidden="1" customWidth="1"/>
    <col min="6476" max="6476" width="13.421875" style="1" customWidth="1"/>
    <col min="6477" max="6485" width="11.421875" style="1" hidden="1" customWidth="1"/>
    <col min="6486" max="6486" width="12.28125" style="1" customWidth="1"/>
    <col min="6487" max="6487" width="15.00390625" style="1" customWidth="1"/>
    <col min="6488" max="6488" width="12.421875" style="1" bestFit="1" customWidth="1"/>
    <col min="6489" max="6489" width="15.421875" style="1" bestFit="1" customWidth="1"/>
    <col min="6490" max="6490" width="12.421875" style="1" bestFit="1" customWidth="1"/>
    <col min="6491" max="6656" width="11.421875" style="1" customWidth="1"/>
    <col min="6657" max="6657" width="35.7109375" style="1" customWidth="1"/>
    <col min="6658" max="6658" width="16.28125" style="1" customWidth="1"/>
    <col min="6659" max="6659" width="22.00390625" style="1" bestFit="1" customWidth="1"/>
    <col min="6660" max="6667" width="11.421875" style="1" hidden="1" customWidth="1"/>
    <col min="6668" max="6668" width="24.8515625" style="1" customWidth="1"/>
    <col min="6669" max="6683" width="11.421875" style="1" hidden="1" customWidth="1"/>
    <col min="6684" max="6684" width="22.00390625" style="1" customWidth="1"/>
    <col min="6685" max="6687" width="11.421875" style="1" hidden="1" customWidth="1"/>
    <col min="6688" max="6688" width="16.7109375" style="1" customWidth="1"/>
    <col min="6689" max="6702" width="11.421875" style="1" hidden="1" customWidth="1"/>
    <col min="6703" max="6703" width="16.57421875" style="1" customWidth="1"/>
    <col min="6704" max="6728" width="11.421875" style="1" hidden="1" customWidth="1"/>
    <col min="6729" max="6729" width="15.8515625" style="1" customWidth="1"/>
    <col min="6730" max="6731" width="11.421875" style="1" hidden="1" customWidth="1"/>
    <col min="6732" max="6732" width="13.421875" style="1" customWidth="1"/>
    <col min="6733" max="6741" width="11.421875" style="1" hidden="1" customWidth="1"/>
    <col min="6742" max="6742" width="12.28125" style="1" customWidth="1"/>
    <col min="6743" max="6743" width="15.00390625" style="1" customWidth="1"/>
    <col min="6744" max="6744" width="12.421875" style="1" bestFit="1" customWidth="1"/>
    <col min="6745" max="6745" width="15.421875" style="1" bestFit="1" customWidth="1"/>
    <col min="6746" max="6746" width="12.421875" style="1" bestFit="1" customWidth="1"/>
    <col min="6747" max="6912" width="11.421875" style="1" customWidth="1"/>
    <col min="6913" max="6913" width="35.7109375" style="1" customWidth="1"/>
    <col min="6914" max="6914" width="16.28125" style="1" customWidth="1"/>
    <col min="6915" max="6915" width="22.00390625" style="1" bestFit="1" customWidth="1"/>
    <col min="6916" max="6923" width="11.421875" style="1" hidden="1" customWidth="1"/>
    <col min="6924" max="6924" width="24.8515625" style="1" customWidth="1"/>
    <col min="6925" max="6939" width="11.421875" style="1" hidden="1" customWidth="1"/>
    <col min="6940" max="6940" width="22.00390625" style="1" customWidth="1"/>
    <col min="6941" max="6943" width="11.421875" style="1" hidden="1" customWidth="1"/>
    <col min="6944" max="6944" width="16.7109375" style="1" customWidth="1"/>
    <col min="6945" max="6958" width="11.421875" style="1" hidden="1" customWidth="1"/>
    <col min="6959" max="6959" width="16.57421875" style="1" customWidth="1"/>
    <col min="6960" max="6984" width="11.421875" style="1" hidden="1" customWidth="1"/>
    <col min="6985" max="6985" width="15.8515625" style="1" customWidth="1"/>
    <col min="6986" max="6987" width="11.421875" style="1" hidden="1" customWidth="1"/>
    <col min="6988" max="6988" width="13.421875" style="1" customWidth="1"/>
    <col min="6989" max="6997" width="11.421875" style="1" hidden="1" customWidth="1"/>
    <col min="6998" max="6998" width="12.28125" style="1" customWidth="1"/>
    <col min="6999" max="6999" width="15.00390625" style="1" customWidth="1"/>
    <col min="7000" max="7000" width="12.421875" style="1" bestFit="1" customWidth="1"/>
    <col min="7001" max="7001" width="15.421875" style="1" bestFit="1" customWidth="1"/>
    <col min="7002" max="7002" width="12.421875" style="1" bestFit="1" customWidth="1"/>
    <col min="7003" max="7168" width="11.421875" style="1" customWidth="1"/>
    <col min="7169" max="7169" width="35.7109375" style="1" customWidth="1"/>
    <col min="7170" max="7170" width="16.28125" style="1" customWidth="1"/>
    <col min="7171" max="7171" width="22.00390625" style="1" bestFit="1" customWidth="1"/>
    <col min="7172" max="7179" width="11.421875" style="1" hidden="1" customWidth="1"/>
    <col min="7180" max="7180" width="24.8515625" style="1" customWidth="1"/>
    <col min="7181" max="7195" width="11.421875" style="1" hidden="1" customWidth="1"/>
    <col min="7196" max="7196" width="22.00390625" style="1" customWidth="1"/>
    <col min="7197" max="7199" width="11.421875" style="1" hidden="1" customWidth="1"/>
    <col min="7200" max="7200" width="16.7109375" style="1" customWidth="1"/>
    <col min="7201" max="7214" width="11.421875" style="1" hidden="1" customWidth="1"/>
    <col min="7215" max="7215" width="16.57421875" style="1" customWidth="1"/>
    <col min="7216" max="7240" width="11.421875" style="1" hidden="1" customWidth="1"/>
    <col min="7241" max="7241" width="15.8515625" style="1" customWidth="1"/>
    <col min="7242" max="7243" width="11.421875" style="1" hidden="1" customWidth="1"/>
    <col min="7244" max="7244" width="13.421875" style="1" customWidth="1"/>
    <col min="7245" max="7253" width="11.421875" style="1" hidden="1" customWidth="1"/>
    <col min="7254" max="7254" width="12.28125" style="1" customWidth="1"/>
    <col min="7255" max="7255" width="15.00390625" style="1" customWidth="1"/>
    <col min="7256" max="7256" width="12.421875" style="1" bestFit="1" customWidth="1"/>
    <col min="7257" max="7257" width="15.421875" style="1" bestFit="1" customWidth="1"/>
    <col min="7258" max="7258" width="12.421875" style="1" bestFit="1" customWidth="1"/>
    <col min="7259" max="7424" width="11.421875" style="1" customWidth="1"/>
    <col min="7425" max="7425" width="35.7109375" style="1" customWidth="1"/>
    <col min="7426" max="7426" width="16.28125" style="1" customWidth="1"/>
    <col min="7427" max="7427" width="22.00390625" style="1" bestFit="1" customWidth="1"/>
    <col min="7428" max="7435" width="11.421875" style="1" hidden="1" customWidth="1"/>
    <col min="7436" max="7436" width="24.8515625" style="1" customWidth="1"/>
    <col min="7437" max="7451" width="11.421875" style="1" hidden="1" customWidth="1"/>
    <col min="7452" max="7452" width="22.00390625" style="1" customWidth="1"/>
    <col min="7453" max="7455" width="11.421875" style="1" hidden="1" customWidth="1"/>
    <col min="7456" max="7456" width="16.7109375" style="1" customWidth="1"/>
    <col min="7457" max="7470" width="11.421875" style="1" hidden="1" customWidth="1"/>
    <col min="7471" max="7471" width="16.57421875" style="1" customWidth="1"/>
    <col min="7472" max="7496" width="11.421875" style="1" hidden="1" customWidth="1"/>
    <col min="7497" max="7497" width="15.8515625" style="1" customWidth="1"/>
    <col min="7498" max="7499" width="11.421875" style="1" hidden="1" customWidth="1"/>
    <col min="7500" max="7500" width="13.421875" style="1" customWidth="1"/>
    <col min="7501" max="7509" width="11.421875" style="1" hidden="1" customWidth="1"/>
    <col min="7510" max="7510" width="12.28125" style="1" customWidth="1"/>
    <col min="7511" max="7511" width="15.00390625" style="1" customWidth="1"/>
    <col min="7512" max="7512" width="12.421875" style="1" bestFit="1" customWidth="1"/>
    <col min="7513" max="7513" width="15.421875" style="1" bestFit="1" customWidth="1"/>
    <col min="7514" max="7514" width="12.421875" style="1" bestFit="1" customWidth="1"/>
    <col min="7515" max="7680" width="11.421875" style="1" customWidth="1"/>
    <col min="7681" max="7681" width="35.7109375" style="1" customWidth="1"/>
    <col min="7682" max="7682" width="16.28125" style="1" customWidth="1"/>
    <col min="7683" max="7683" width="22.00390625" style="1" bestFit="1" customWidth="1"/>
    <col min="7684" max="7691" width="11.421875" style="1" hidden="1" customWidth="1"/>
    <col min="7692" max="7692" width="24.8515625" style="1" customWidth="1"/>
    <col min="7693" max="7707" width="11.421875" style="1" hidden="1" customWidth="1"/>
    <col min="7708" max="7708" width="22.00390625" style="1" customWidth="1"/>
    <col min="7709" max="7711" width="11.421875" style="1" hidden="1" customWidth="1"/>
    <col min="7712" max="7712" width="16.7109375" style="1" customWidth="1"/>
    <col min="7713" max="7726" width="11.421875" style="1" hidden="1" customWidth="1"/>
    <col min="7727" max="7727" width="16.57421875" style="1" customWidth="1"/>
    <col min="7728" max="7752" width="11.421875" style="1" hidden="1" customWidth="1"/>
    <col min="7753" max="7753" width="15.8515625" style="1" customWidth="1"/>
    <col min="7754" max="7755" width="11.421875" style="1" hidden="1" customWidth="1"/>
    <col min="7756" max="7756" width="13.421875" style="1" customWidth="1"/>
    <col min="7757" max="7765" width="11.421875" style="1" hidden="1" customWidth="1"/>
    <col min="7766" max="7766" width="12.28125" style="1" customWidth="1"/>
    <col min="7767" max="7767" width="15.00390625" style="1" customWidth="1"/>
    <col min="7768" max="7768" width="12.421875" style="1" bestFit="1" customWidth="1"/>
    <col min="7769" max="7769" width="15.421875" style="1" bestFit="1" customWidth="1"/>
    <col min="7770" max="7770" width="12.421875" style="1" bestFit="1" customWidth="1"/>
    <col min="7771" max="7936" width="11.421875" style="1" customWidth="1"/>
    <col min="7937" max="7937" width="35.7109375" style="1" customWidth="1"/>
    <col min="7938" max="7938" width="16.28125" style="1" customWidth="1"/>
    <col min="7939" max="7939" width="22.00390625" style="1" bestFit="1" customWidth="1"/>
    <col min="7940" max="7947" width="11.421875" style="1" hidden="1" customWidth="1"/>
    <col min="7948" max="7948" width="24.8515625" style="1" customWidth="1"/>
    <col min="7949" max="7963" width="11.421875" style="1" hidden="1" customWidth="1"/>
    <col min="7964" max="7964" width="22.00390625" style="1" customWidth="1"/>
    <col min="7965" max="7967" width="11.421875" style="1" hidden="1" customWidth="1"/>
    <col min="7968" max="7968" width="16.7109375" style="1" customWidth="1"/>
    <col min="7969" max="7982" width="11.421875" style="1" hidden="1" customWidth="1"/>
    <col min="7983" max="7983" width="16.57421875" style="1" customWidth="1"/>
    <col min="7984" max="8008" width="11.421875" style="1" hidden="1" customWidth="1"/>
    <col min="8009" max="8009" width="15.8515625" style="1" customWidth="1"/>
    <col min="8010" max="8011" width="11.421875" style="1" hidden="1" customWidth="1"/>
    <col min="8012" max="8012" width="13.421875" style="1" customWidth="1"/>
    <col min="8013" max="8021" width="11.421875" style="1" hidden="1" customWidth="1"/>
    <col min="8022" max="8022" width="12.28125" style="1" customWidth="1"/>
    <col min="8023" max="8023" width="15.00390625" style="1" customWidth="1"/>
    <col min="8024" max="8024" width="12.421875" style="1" bestFit="1" customWidth="1"/>
    <col min="8025" max="8025" width="15.421875" style="1" bestFit="1" customWidth="1"/>
    <col min="8026" max="8026" width="12.421875" style="1" bestFit="1" customWidth="1"/>
    <col min="8027" max="8192" width="11.421875" style="1" customWidth="1"/>
    <col min="8193" max="8193" width="35.7109375" style="1" customWidth="1"/>
    <col min="8194" max="8194" width="16.28125" style="1" customWidth="1"/>
    <col min="8195" max="8195" width="22.00390625" style="1" bestFit="1" customWidth="1"/>
    <col min="8196" max="8203" width="11.421875" style="1" hidden="1" customWidth="1"/>
    <col min="8204" max="8204" width="24.8515625" style="1" customWidth="1"/>
    <col min="8205" max="8219" width="11.421875" style="1" hidden="1" customWidth="1"/>
    <col min="8220" max="8220" width="22.00390625" style="1" customWidth="1"/>
    <col min="8221" max="8223" width="11.421875" style="1" hidden="1" customWidth="1"/>
    <col min="8224" max="8224" width="16.7109375" style="1" customWidth="1"/>
    <col min="8225" max="8238" width="11.421875" style="1" hidden="1" customWidth="1"/>
    <col min="8239" max="8239" width="16.57421875" style="1" customWidth="1"/>
    <col min="8240" max="8264" width="11.421875" style="1" hidden="1" customWidth="1"/>
    <col min="8265" max="8265" width="15.8515625" style="1" customWidth="1"/>
    <col min="8266" max="8267" width="11.421875" style="1" hidden="1" customWidth="1"/>
    <col min="8268" max="8268" width="13.421875" style="1" customWidth="1"/>
    <col min="8269" max="8277" width="11.421875" style="1" hidden="1" customWidth="1"/>
    <col min="8278" max="8278" width="12.28125" style="1" customWidth="1"/>
    <col min="8279" max="8279" width="15.00390625" style="1" customWidth="1"/>
    <col min="8280" max="8280" width="12.421875" style="1" bestFit="1" customWidth="1"/>
    <col min="8281" max="8281" width="15.421875" style="1" bestFit="1" customWidth="1"/>
    <col min="8282" max="8282" width="12.421875" style="1" bestFit="1" customWidth="1"/>
    <col min="8283" max="8448" width="11.421875" style="1" customWidth="1"/>
    <col min="8449" max="8449" width="35.7109375" style="1" customWidth="1"/>
    <col min="8450" max="8450" width="16.28125" style="1" customWidth="1"/>
    <col min="8451" max="8451" width="22.00390625" style="1" bestFit="1" customWidth="1"/>
    <col min="8452" max="8459" width="11.421875" style="1" hidden="1" customWidth="1"/>
    <col min="8460" max="8460" width="24.8515625" style="1" customWidth="1"/>
    <col min="8461" max="8475" width="11.421875" style="1" hidden="1" customWidth="1"/>
    <col min="8476" max="8476" width="22.00390625" style="1" customWidth="1"/>
    <col min="8477" max="8479" width="11.421875" style="1" hidden="1" customWidth="1"/>
    <col min="8480" max="8480" width="16.7109375" style="1" customWidth="1"/>
    <col min="8481" max="8494" width="11.421875" style="1" hidden="1" customWidth="1"/>
    <col min="8495" max="8495" width="16.57421875" style="1" customWidth="1"/>
    <col min="8496" max="8520" width="11.421875" style="1" hidden="1" customWidth="1"/>
    <col min="8521" max="8521" width="15.8515625" style="1" customWidth="1"/>
    <col min="8522" max="8523" width="11.421875" style="1" hidden="1" customWidth="1"/>
    <col min="8524" max="8524" width="13.421875" style="1" customWidth="1"/>
    <col min="8525" max="8533" width="11.421875" style="1" hidden="1" customWidth="1"/>
    <col min="8534" max="8534" width="12.28125" style="1" customWidth="1"/>
    <col min="8535" max="8535" width="15.00390625" style="1" customWidth="1"/>
    <col min="8536" max="8536" width="12.421875" style="1" bestFit="1" customWidth="1"/>
    <col min="8537" max="8537" width="15.421875" style="1" bestFit="1" customWidth="1"/>
    <col min="8538" max="8538" width="12.421875" style="1" bestFit="1" customWidth="1"/>
    <col min="8539" max="8704" width="11.421875" style="1" customWidth="1"/>
    <col min="8705" max="8705" width="35.7109375" style="1" customWidth="1"/>
    <col min="8706" max="8706" width="16.28125" style="1" customWidth="1"/>
    <col min="8707" max="8707" width="22.00390625" style="1" bestFit="1" customWidth="1"/>
    <col min="8708" max="8715" width="11.421875" style="1" hidden="1" customWidth="1"/>
    <col min="8716" max="8716" width="24.8515625" style="1" customWidth="1"/>
    <col min="8717" max="8731" width="11.421875" style="1" hidden="1" customWidth="1"/>
    <col min="8732" max="8732" width="22.00390625" style="1" customWidth="1"/>
    <col min="8733" max="8735" width="11.421875" style="1" hidden="1" customWidth="1"/>
    <col min="8736" max="8736" width="16.7109375" style="1" customWidth="1"/>
    <col min="8737" max="8750" width="11.421875" style="1" hidden="1" customWidth="1"/>
    <col min="8751" max="8751" width="16.57421875" style="1" customWidth="1"/>
    <col min="8752" max="8776" width="11.421875" style="1" hidden="1" customWidth="1"/>
    <col min="8777" max="8777" width="15.8515625" style="1" customWidth="1"/>
    <col min="8778" max="8779" width="11.421875" style="1" hidden="1" customWidth="1"/>
    <col min="8780" max="8780" width="13.421875" style="1" customWidth="1"/>
    <col min="8781" max="8789" width="11.421875" style="1" hidden="1" customWidth="1"/>
    <col min="8790" max="8790" width="12.28125" style="1" customWidth="1"/>
    <col min="8791" max="8791" width="15.00390625" style="1" customWidth="1"/>
    <col min="8792" max="8792" width="12.421875" style="1" bestFit="1" customWidth="1"/>
    <col min="8793" max="8793" width="15.421875" style="1" bestFit="1" customWidth="1"/>
    <col min="8794" max="8794" width="12.421875" style="1" bestFit="1" customWidth="1"/>
    <col min="8795" max="8960" width="11.421875" style="1" customWidth="1"/>
    <col min="8961" max="8961" width="35.7109375" style="1" customWidth="1"/>
    <col min="8962" max="8962" width="16.28125" style="1" customWidth="1"/>
    <col min="8963" max="8963" width="22.00390625" style="1" bestFit="1" customWidth="1"/>
    <col min="8964" max="8971" width="11.421875" style="1" hidden="1" customWidth="1"/>
    <col min="8972" max="8972" width="24.8515625" style="1" customWidth="1"/>
    <col min="8973" max="8987" width="11.421875" style="1" hidden="1" customWidth="1"/>
    <col min="8988" max="8988" width="22.00390625" style="1" customWidth="1"/>
    <col min="8989" max="8991" width="11.421875" style="1" hidden="1" customWidth="1"/>
    <col min="8992" max="8992" width="16.7109375" style="1" customWidth="1"/>
    <col min="8993" max="9006" width="11.421875" style="1" hidden="1" customWidth="1"/>
    <col min="9007" max="9007" width="16.57421875" style="1" customWidth="1"/>
    <col min="9008" max="9032" width="11.421875" style="1" hidden="1" customWidth="1"/>
    <col min="9033" max="9033" width="15.8515625" style="1" customWidth="1"/>
    <col min="9034" max="9035" width="11.421875" style="1" hidden="1" customWidth="1"/>
    <col min="9036" max="9036" width="13.421875" style="1" customWidth="1"/>
    <col min="9037" max="9045" width="11.421875" style="1" hidden="1" customWidth="1"/>
    <col min="9046" max="9046" width="12.28125" style="1" customWidth="1"/>
    <col min="9047" max="9047" width="15.00390625" style="1" customWidth="1"/>
    <col min="9048" max="9048" width="12.421875" style="1" bestFit="1" customWidth="1"/>
    <col min="9049" max="9049" width="15.421875" style="1" bestFit="1" customWidth="1"/>
    <col min="9050" max="9050" width="12.421875" style="1" bestFit="1" customWidth="1"/>
    <col min="9051" max="9216" width="11.421875" style="1" customWidth="1"/>
    <col min="9217" max="9217" width="35.7109375" style="1" customWidth="1"/>
    <col min="9218" max="9218" width="16.28125" style="1" customWidth="1"/>
    <col min="9219" max="9219" width="22.00390625" style="1" bestFit="1" customWidth="1"/>
    <col min="9220" max="9227" width="11.421875" style="1" hidden="1" customWidth="1"/>
    <col min="9228" max="9228" width="24.8515625" style="1" customWidth="1"/>
    <col min="9229" max="9243" width="11.421875" style="1" hidden="1" customWidth="1"/>
    <col min="9244" max="9244" width="22.00390625" style="1" customWidth="1"/>
    <col min="9245" max="9247" width="11.421875" style="1" hidden="1" customWidth="1"/>
    <col min="9248" max="9248" width="16.7109375" style="1" customWidth="1"/>
    <col min="9249" max="9262" width="11.421875" style="1" hidden="1" customWidth="1"/>
    <col min="9263" max="9263" width="16.57421875" style="1" customWidth="1"/>
    <col min="9264" max="9288" width="11.421875" style="1" hidden="1" customWidth="1"/>
    <col min="9289" max="9289" width="15.8515625" style="1" customWidth="1"/>
    <col min="9290" max="9291" width="11.421875" style="1" hidden="1" customWidth="1"/>
    <col min="9292" max="9292" width="13.421875" style="1" customWidth="1"/>
    <col min="9293" max="9301" width="11.421875" style="1" hidden="1" customWidth="1"/>
    <col min="9302" max="9302" width="12.28125" style="1" customWidth="1"/>
    <col min="9303" max="9303" width="15.00390625" style="1" customWidth="1"/>
    <col min="9304" max="9304" width="12.421875" style="1" bestFit="1" customWidth="1"/>
    <col min="9305" max="9305" width="15.421875" style="1" bestFit="1" customWidth="1"/>
    <col min="9306" max="9306" width="12.421875" style="1" bestFit="1" customWidth="1"/>
    <col min="9307" max="9472" width="11.421875" style="1" customWidth="1"/>
    <col min="9473" max="9473" width="35.7109375" style="1" customWidth="1"/>
    <col min="9474" max="9474" width="16.28125" style="1" customWidth="1"/>
    <col min="9475" max="9475" width="22.00390625" style="1" bestFit="1" customWidth="1"/>
    <col min="9476" max="9483" width="11.421875" style="1" hidden="1" customWidth="1"/>
    <col min="9484" max="9484" width="24.8515625" style="1" customWidth="1"/>
    <col min="9485" max="9499" width="11.421875" style="1" hidden="1" customWidth="1"/>
    <col min="9500" max="9500" width="22.00390625" style="1" customWidth="1"/>
    <col min="9501" max="9503" width="11.421875" style="1" hidden="1" customWidth="1"/>
    <col min="9504" max="9504" width="16.7109375" style="1" customWidth="1"/>
    <col min="9505" max="9518" width="11.421875" style="1" hidden="1" customWidth="1"/>
    <col min="9519" max="9519" width="16.57421875" style="1" customWidth="1"/>
    <col min="9520" max="9544" width="11.421875" style="1" hidden="1" customWidth="1"/>
    <col min="9545" max="9545" width="15.8515625" style="1" customWidth="1"/>
    <col min="9546" max="9547" width="11.421875" style="1" hidden="1" customWidth="1"/>
    <col min="9548" max="9548" width="13.421875" style="1" customWidth="1"/>
    <col min="9549" max="9557" width="11.421875" style="1" hidden="1" customWidth="1"/>
    <col min="9558" max="9558" width="12.28125" style="1" customWidth="1"/>
    <col min="9559" max="9559" width="15.00390625" style="1" customWidth="1"/>
    <col min="9560" max="9560" width="12.421875" style="1" bestFit="1" customWidth="1"/>
    <col min="9561" max="9561" width="15.421875" style="1" bestFit="1" customWidth="1"/>
    <col min="9562" max="9562" width="12.421875" style="1" bestFit="1" customWidth="1"/>
    <col min="9563" max="9728" width="11.421875" style="1" customWidth="1"/>
    <col min="9729" max="9729" width="35.7109375" style="1" customWidth="1"/>
    <col min="9730" max="9730" width="16.28125" style="1" customWidth="1"/>
    <col min="9731" max="9731" width="22.00390625" style="1" bestFit="1" customWidth="1"/>
    <col min="9732" max="9739" width="11.421875" style="1" hidden="1" customWidth="1"/>
    <col min="9740" max="9740" width="24.8515625" style="1" customWidth="1"/>
    <col min="9741" max="9755" width="11.421875" style="1" hidden="1" customWidth="1"/>
    <col min="9756" max="9756" width="22.00390625" style="1" customWidth="1"/>
    <col min="9757" max="9759" width="11.421875" style="1" hidden="1" customWidth="1"/>
    <col min="9760" max="9760" width="16.7109375" style="1" customWidth="1"/>
    <col min="9761" max="9774" width="11.421875" style="1" hidden="1" customWidth="1"/>
    <col min="9775" max="9775" width="16.57421875" style="1" customWidth="1"/>
    <col min="9776" max="9800" width="11.421875" style="1" hidden="1" customWidth="1"/>
    <col min="9801" max="9801" width="15.8515625" style="1" customWidth="1"/>
    <col min="9802" max="9803" width="11.421875" style="1" hidden="1" customWidth="1"/>
    <col min="9804" max="9804" width="13.421875" style="1" customWidth="1"/>
    <col min="9805" max="9813" width="11.421875" style="1" hidden="1" customWidth="1"/>
    <col min="9814" max="9814" width="12.28125" style="1" customWidth="1"/>
    <col min="9815" max="9815" width="15.00390625" style="1" customWidth="1"/>
    <col min="9816" max="9816" width="12.421875" style="1" bestFit="1" customWidth="1"/>
    <col min="9817" max="9817" width="15.421875" style="1" bestFit="1" customWidth="1"/>
    <col min="9818" max="9818" width="12.421875" style="1" bestFit="1" customWidth="1"/>
    <col min="9819" max="9984" width="11.421875" style="1" customWidth="1"/>
    <col min="9985" max="9985" width="35.7109375" style="1" customWidth="1"/>
    <col min="9986" max="9986" width="16.28125" style="1" customWidth="1"/>
    <col min="9987" max="9987" width="22.00390625" style="1" bestFit="1" customWidth="1"/>
    <col min="9988" max="9995" width="11.421875" style="1" hidden="1" customWidth="1"/>
    <col min="9996" max="9996" width="24.8515625" style="1" customWidth="1"/>
    <col min="9997" max="10011" width="11.421875" style="1" hidden="1" customWidth="1"/>
    <col min="10012" max="10012" width="22.00390625" style="1" customWidth="1"/>
    <col min="10013" max="10015" width="11.421875" style="1" hidden="1" customWidth="1"/>
    <col min="10016" max="10016" width="16.7109375" style="1" customWidth="1"/>
    <col min="10017" max="10030" width="11.421875" style="1" hidden="1" customWidth="1"/>
    <col min="10031" max="10031" width="16.57421875" style="1" customWidth="1"/>
    <col min="10032" max="10056" width="11.421875" style="1" hidden="1" customWidth="1"/>
    <col min="10057" max="10057" width="15.8515625" style="1" customWidth="1"/>
    <col min="10058" max="10059" width="11.421875" style="1" hidden="1" customWidth="1"/>
    <col min="10060" max="10060" width="13.421875" style="1" customWidth="1"/>
    <col min="10061" max="10069" width="11.421875" style="1" hidden="1" customWidth="1"/>
    <col min="10070" max="10070" width="12.28125" style="1" customWidth="1"/>
    <col min="10071" max="10071" width="15.00390625" style="1" customWidth="1"/>
    <col min="10072" max="10072" width="12.421875" style="1" bestFit="1" customWidth="1"/>
    <col min="10073" max="10073" width="15.421875" style="1" bestFit="1" customWidth="1"/>
    <col min="10074" max="10074" width="12.421875" style="1" bestFit="1" customWidth="1"/>
    <col min="10075" max="10240" width="11.421875" style="1" customWidth="1"/>
    <col min="10241" max="10241" width="35.7109375" style="1" customWidth="1"/>
    <col min="10242" max="10242" width="16.28125" style="1" customWidth="1"/>
    <col min="10243" max="10243" width="22.00390625" style="1" bestFit="1" customWidth="1"/>
    <col min="10244" max="10251" width="11.421875" style="1" hidden="1" customWidth="1"/>
    <col min="10252" max="10252" width="24.8515625" style="1" customWidth="1"/>
    <col min="10253" max="10267" width="11.421875" style="1" hidden="1" customWidth="1"/>
    <col min="10268" max="10268" width="22.00390625" style="1" customWidth="1"/>
    <col min="10269" max="10271" width="11.421875" style="1" hidden="1" customWidth="1"/>
    <col min="10272" max="10272" width="16.7109375" style="1" customWidth="1"/>
    <col min="10273" max="10286" width="11.421875" style="1" hidden="1" customWidth="1"/>
    <col min="10287" max="10287" width="16.57421875" style="1" customWidth="1"/>
    <col min="10288" max="10312" width="11.421875" style="1" hidden="1" customWidth="1"/>
    <col min="10313" max="10313" width="15.8515625" style="1" customWidth="1"/>
    <col min="10314" max="10315" width="11.421875" style="1" hidden="1" customWidth="1"/>
    <col min="10316" max="10316" width="13.421875" style="1" customWidth="1"/>
    <col min="10317" max="10325" width="11.421875" style="1" hidden="1" customWidth="1"/>
    <col min="10326" max="10326" width="12.28125" style="1" customWidth="1"/>
    <col min="10327" max="10327" width="15.00390625" style="1" customWidth="1"/>
    <col min="10328" max="10328" width="12.421875" style="1" bestFit="1" customWidth="1"/>
    <col min="10329" max="10329" width="15.421875" style="1" bestFit="1" customWidth="1"/>
    <col min="10330" max="10330" width="12.421875" style="1" bestFit="1" customWidth="1"/>
    <col min="10331" max="10496" width="11.421875" style="1" customWidth="1"/>
    <col min="10497" max="10497" width="35.7109375" style="1" customWidth="1"/>
    <col min="10498" max="10498" width="16.28125" style="1" customWidth="1"/>
    <col min="10499" max="10499" width="22.00390625" style="1" bestFit="1" customWidth="1"/>
    <col min="10500" max="10507" width="11.421875" style="1" hidden="1" customWidth="1"/>
    <col min="10508" max="10508" width="24.8515625" style="1" customWidth="1"/>
    <col min="10509" max="10523" width="11.421875" style="1" hidden="1" customWidth="1"/>
    <col min="10524" max="10524" width="22.00390625" style="1" customWidth="1"/>
    <col min="10525" max="10527" width="11.421875" style="1" hidden="1" customWidth="1"/>
    <col min="10528" max="10528" width="16.7109375" style="1" customWidth="1"/>
    <col min="10529" max="10542" width="11.421875" style="1" hidden="1" customWidth="1"/>
    <col min="10543" max="10543" width="16.57421875" style="1" customWidth="1"/>
    <col min="10544" max="10568" width="11.421875" style="1" hidden="1" customWidth="1"/>
    <col min="10569" max="10569" width="15.8515625" style="1" customWidth="1"/>
    <col min="10570" max="10571" width="11.421875" style="1" hidden="1" customWidth="1"/>
    <col min="10572" max="10572" width="13.421875" style="1" customWidth="1"/>
    <col min="10573" max="10581" width="11.421875" style="1" hidden="1" customWidth="1"/>
    <col min="10582" max="10582" width="12.28125" style="1" customWidth="1"/>
    <col min="10583" max="10583" width="15.00390625" style="1" customWidth="1"/>
    <col min="10584" max="10584" width="12.421875" style="1" bestFit="1" customWidth="1"/>
    <col min="10585" max="10585" width="15.421875" style="1" bestFit="1" customWidth="1"/>
    <col min="10586" max="10586" width="12.421875" style="1" bestFit="1" customWidth="1"/>
    <col min="10587" max="10752" width="11.421875" style="1" customWidth="1"/>
    <col min="10753" max="10753" width="35.7109375" style="1" customWidth="1"/>
    <col min="10754" max="10754" width="16.28125" style="1" customWidth="1"/>
    <col min="10755" max="10755" width="22.00390625" style="1" bestFit="1" customWidth="1"/>
    <col min="10756" max="10763" width="11.421875" style="1" hidden="1" customWidth="1"/>
    <col min="10764" max="10764" width="24.8515625" style="1" customWidth="1"/>
    <col min="10765" max="10779" width="11.421875" style="1" hidden="1" customWidth="1"/>
    <col min="10780" max="10780" width="22.00390625" style="1" customWidth="1"/>
    <col min="10781" max="10783" width="11.421875" style="1" hidden="1" customWidth="1"/>
    <col min="10784" max="10784" width="16.7109375" style="1" customWidth="1"/>
    <col min="10785" max="10798" width="11.421875" style="1" hidden="1" customWidth="1"/>
    <col min="10799" max="10799" width="16.57421875" style="1" customWidth="1"/>
    <col min="10800" max="10824" width="11.421875" style="1" hidden="1" customWidth="1"/>
    <col min="10825" max="10825" width="15.8515625" style="1" customWidth="1"/>
    <col min="10826" max="10827" width="11.421875" style="1" hidden="1" customWidth="1"/>
    <col min="10828" max="10828" width="13.421875" style="1" customWidth="1"/>
    <col min="10829" max="10837" width="11.421875" style="1" hidden="1" customWidth="1"/>
    <col min="10838" max="10838" width="12.28125" style="1" customWidth="1"/>
    <col min="10839" max="10839" width="15.00390625" style="1" customWidth="1"/>
    <col min="10840" max="10840" width="12.421875" style="1" bestFit="1" customWidth="1"/>
    <col min="10841" max="10841" width="15.421875" style="1" bestFit="1" customWidth="1"/>
    <col min="10842" max="10842" width="12.421875" style="1" bestFit="1" customWidth="1"/>
    <col min="10843" max="11008" width="11.421875" style="1" customWidth="1"/>
    <col min="11009" max="11009" width="35.7109375" style="1" customWidth="1"/>
    <col min="11010" max="11010" width="16.28125" style="1" customWidth="1"/>
    <col min="11011" max="11011" width="22.00390625" style="1" bestFit="1" customWidth="1"/>
    <col min="11012" max="11019" width="11.421875" style="1" hidden="1" customWidth="1"/>
    <col min="11020" max="11020" width="24.8515625" style="1" customWidth="1"/>
    <col min="11021" max="11035" width="11.421875" style="1" hidden="1" customWidth="1"/>
    <col min="11036" max="11036" width="22.00390625" style="1" customWidth="1"/>
    <col min="11037" max="11039" width="11.421875" style="1" hidden="1" customWidth="1"/>
    <col min="11040" max="11040" width="16.7109375" style="1" customWidth="1"/>
    <col min="11041" max="11054" width="11.421875" style="1" hidden="1" customWidth="1"/>
    <col min="11055" max="11055" width="16.57421875" style="1" customWidth="1"/>
    <col min="11056" max="11080" width="11.421875" style="1" hidden="1" customWidth="1"/>
    <col min="11081" max="11081" width="15.8515625" style="1" customWidth="1"/>
    <col min="11082" max="11083" width="11.421875" style="1" hidden="1" customWidth="1"/>
    <col min="11084" max="11084" width="13.421875" style="1" customWidth="1"/>
    <col min="11085" max="11093" width="11.421875" style="1" hidden="1" customWidth="1"/>
    <col min="11094" max="11094" width="12.28125" style="1" customWidth="1"/>
    <col min="11095" max="11095" width="15.00390625" style="1" customWidth="1"/>
    <col min="11096" max="11096" width="12.421875" style="1" bestFit="1" customWidth="1"/>
    <col min="11097" max="11097" width="15.421875" style="1" bestFit="1" customWidth="1"/>
    <col min="11098" max="11098" width="12.421875" style="1" bestFit="1" customWidth="1"/>
    <col min="11099" max="11264" width="11.421875" style="1" customWidth="1"/>
    <col min="11265" max="11265" width="35.7109375" style="1" customWidth="1"/>
    <col min="11266" max="11266" width="16.28125" style="1" customWidth="1"/>
    <col min="11267" max="11267" width="22.00390625" style="1" bestFit="1" customWidth="1"/>
    <col min="11268" max="11275" width="11.421875" style="1" hidden="1" customWidth="1"/>
    <col min="11276" max="11276" width="24.8515625" style="1" customWidth="1"/>
    <col min="11277" max="11291" width="11.421875" style="1" hidden="1" customWidth="1"/>
    <col min="11292" max="11292" width="22.00390625" style="1" customWidth="1"/>
    <col min="11293" max="11295" width="11.421875" style="1" hidden="1" customWidth="1"/>
    <col min="11296" max="11296" width="16.7109375" style="1" customWidth="1"/>
    <col min="11297" max="11310" width="11.421875" style="1" hidden="1" customWidth="1"/>
    <col min="11311" max="11311" width="16.57421875" style="1" customWidth="1"/>
    <col min="11312" max="11336" width="11.421875" style="1" hidden="1" customWidth="1"/>
    <col min="11337" max="11337" width="15.8515625" style="1" customWidth="1"/>
    <col min="11338" max="11339" width="11.421875" style="1" hidden="1" customWidth="1"/>
    <col min="11340" max="11340" width="13.421875" style="1" customWidth="1"/>
    <col min="11341" max="11349" width="11.421875" style="1" hidden="1" customWidth="1"/>
    <col min="11350" max="11350" width="12.28125" style="1" customWidth="1"/>
    <col min="11351" max="11351" width="15.00390625" style="1" customWidth="1"/>
    <col min="11352" max="11352" width="12.421875" style="1" bestFit="1" customWidth="1"/>
    <col min="11353" max="11353" width="15.421875" style="1" bestFit="1" customWidth="1"/>
    <col min="11354" max="11354" width="12.421875" style="1" bestFit="1" customWidth="1"/>
    <col min="11355" max="11520" width="11.421875" style="1" customWidth="1"/>
    <col min="11521" max="11521" width="35.7109375" style="1" customWidth="1"/>
    <col min="11522" max="11522" width="16.28125" style="1" customWidth="1"/>
    <col min="11523" max="11523" width="22.00390625" style="1" bestFit="1" customWidth="1"/>
    <col min="11524" max="11531" width="11.421875" style="1" hidden="1" customWidth="1"/>
    <col min="11532" max="11532" width="24.8515625" style="1" customWidth="1"/>
    <col min="11533" max="11547" width="11.421875" style="1" hidden="1" customWidth="1"/>
    <col min="11548" max="11548" width="22.00390625" style="1" customWidth="1"/>
    <col min="11549" max="11551" width="11.421875" style="1" hidden="1" customWidth="1"/>
    <col min="11552" max="11552" width="16.7109375" style="1" customWidth="1"/>
    <col min="11553" max="11566" width="11.421875" style="1" hidden="1" customWidth="1"/>
    <col min="11567" max="11567" width="16.57421875" style="1" customWidth="1"/>
    <col min="11568" max="11592" width="11.421875" style="1" hidden="1" customWidth="1"/>
    <col min="11593" max="11593" width="15.8515625" style="1" customWidth="1"/>
    <col min="11594" max="11595" width="11.421875" style="1" hidden="1" customWidth="1"/>
    <col min="11596" max="11596" width="13.421875" style="1" customWidth="1"/>
    <col min="11597" max="11605" width="11.421875" style="1" hidden="1" customWidth="1"/>
    <col min="11606" max="11606" width="12.28125" style="1" customWidth="1"/>
    <col min="11607" max="11607" width="15.00390625" style="1" customWidth="1"/>
    <col min="11608" max="11608" width="12.421875" style="1" bestFit="1" customWidth="1"/>
    <col min="11609" max="11609" width="15.421875" style="1" bestFit="1" customWidth="1"/>
    <col min="11610" max="11610" width="12.421875" style="1" bestFit="1" customWidth="1"/>
    <col min="11611" max="11776" width="11.421875" style="1" customWidth="1"/>
    <col min="11777" max="11777" width="35.7109375" style="1" customWidth="1"/>
    <col min="11778" max="11778" width="16.28125" style="1" customWidth="1"/>
    <col min="11779" max="11779" width="22.00390625" style="1" bestFit="1" customWidth="1"/>
    <col min="11780" max="11787" width="11.421875" style="1" hidden="1" customWidth="1"/>
    <col min="11788" max="11788" width="24.8515625" style="1" customWidth="1"/>
    <col min="11789" max="11803" width="11.421875" style="1" hidden="1" customWidth="1"/>
    <col min="11804" max="11804" width="22.00390625" style="1" customWidth="1"/>
    <col min="11805" max="11807" width="11.421875" style="1" hidden="1" customWidth="1"/>
    <col min="11808" max="11808" width="16.7109375" style="1" customWidth="1"/>
    <col min="11809" max="11822" width="11.421875" style="1" hidden="1" customWidth="1"/>
    <col min="11823" max="11823" width="16.57421875" style="1" customWidth="1"/>
    <col min="11824" max="11848" width="11.421875" style="1" hidden="1" customWidth="1"/>
    <col min="11849" max="11849" width="15.8515625" style="1" customWidth="1"/>
    <col min="11850" max="11851" width="11.421875" style="1" hidden="1" customWidth="1"/>
    <col min="11852" max="11852" width="13.421875" style="1" customWidth="1"/>
    <col min="11853" max="11861" width="11.421875" style="1" hidden="1" customWidth="1"/>
    <col min="11862" max="11862" width="12.28125" style="1" customWidth="1"/>
    <col min="11863" max="11863" width="15.00390625" style="1" customWidth="1"/>
    <col min="11864" max="11864" width="12.421875" style="1" bestFit="1" customWidth="1"/>
    <col min="11865" max="11865" width="15.421875" style="1" bestFit="1" customWidth="1"/>
    <col min="11866" max="11866" width="12.421875" style="1" bestFit="1" customWidth="1"/>
    <col min="11867" max="12032" width="11.421875" style="1" customWidth="1"/>
    <col min="12033" max="12033" width="35.7109375" style="1" customWidth="1"/>
    <col min="12034" max="12034" width="16.28125" style="1" customWidth="1"/>
    <col min="12035" max="12035" width="22.00390625" style="1" bestFit="1" customWidth="1"/>
    <col min="12036" max="12043" width="11.421875" style="1" hidden="1" customWidth="1"/>
    <col min="12044" max="12044" width="24.8515625" style="1" customWidth="1"/>
    <col min="12045" max="12059" width="11.421875" style="1" hidden="1" customWidth="1"/>
    <col min="12060" max="12060" width="22.00390625" style="1" customWidth="1"/>
    <col min="12061" max="12063" width="11.421875" style="1" hidden="1" customWidth="1"/>
    <col min="12064" max="12064" width="16.7109375" style="1" customWidth="1"/>
    <col min="12065" max="12078" width="11.421875" style="1" hidden="1" customWidth="1"/>
    <col min="12079" max="12079" width="16.57421875" style="1" customWidth="1"/>
    <col min="12080" max="12104" width="11.421875" style="1" hidden="1" customWidth="1"/>
    <col min="12105" max="12105" width="15.8515625" style="1" customWidth="1"/>
    <col min="12106" max="12107" width="11.421875" style="1" hidden="1" customWidth="1"/>
    <col min="12108" max="12108" width="13.421875" style="1" customWidth="1"/>
    <col min="12109" max="12117" width="11.421875" style="1" hidden="1" customWidth="1"/>
    <col min="12118" max="12118" width="12.28125" style="1" customWidth="1"/>
    <col min="12119" max="12119" width="15.00390625" style="1" customWidth="1"/>
    <col min="12120" max="12120" width="12.421875" style="1" bestFit="1" customWidth="1"/>
    <col min="12121" max="12121" width="15.421875" style="1" bestFit="1" customWidth="1"/>
    <col min="12122" max="12122" width="12.421875" style="1" bestFit="1" customWidth="1"/>
    <col min="12123" max="12288" width="11.421875" style="1" customWidth="1"/>
    <col min="12289" max="12289" width="35.7109375" style="1" customWidth="1"/>
    <col min="12290" max="12290" width="16.28125" style="1" customWidth="1"/>
    <col min="12291" max="12291" width="22.00390625" style="1" bestFit="1" customWidth="1"/>
    <col min="12292" max="12299" width="11.421875" style="1" hidden="1" customWidth="1"/>
    <col min="12300" max="12300" width="24.8515625" style="1" customWidth="1"/>
    <col min="12301" max="12315" width="11.421875" style="1" hidden="1" customWidth="1"/>
    <col min="12316" max="12316" width="22.00390625" style="1" customWidth="1"/>
    <col min="12317" max="12319" width="11.421875" style="1" hidden="1" customWidth="1"/>
    <col min="12320" max="12320" width="16.7109375" style="1" customWidth="1"/>
    <col min="12321" max="12334" width="11.421875" style="1" hidden="1" customWidth="1"/>
    <col min="12335" max="12335" width="16.57421875" style="1" customWidth="1"/>
    <col min="12336" max="12360" width="11.421875" style="1" hidden="1" customWidth="1"/>
    <col min="12361" max="12361" width="15.8515625" style="1" customWidth="1"/>
    <col min="12362" max="12363" width="11.421875" style="1" hidden="1" customWidth="1"/>
    <col min="12364" max="12364" width="13.421875" style="1" customWidth="1"/>
    <col min="12365" max="12373" width="11.421875" style="1" hidden="1" customWidth="1"/>
    <col min="12374" max="12374" width="12.28125" style="1" customWidth="1"/>
    <col min="12375" max="12375" width="15.00390625" style="1" customWidth="1"/>
    <col min="12376" max="12376" width="12.421875" style="1" bestFit="1" customWidth="1"/>
    <col min="12377" max="12377" width="15.421875" style="1" bestFit="1" customWidth="1"/>
    <col min="12378" max="12378" width="12.421875" style="1" bestFit="1" customWidth="1"/>
    <col min="12379" max="12544" width="11.421875" style="1" customWidth="1"/>
    <col min="12545" max="12545" width="35.7109375" style="1" customWidth="1"/>
    <col min="12546" max="12546" width="16.28125" style="1" customWidth="1"/>
    <col min="12547" max="12547" width="22.00390625" style="1" bestFit="1" customWidth="1"/>
    <col min="12548" max="12555" width="11.421875" style="1" hidden="1" customWidth="1"/>
    <col min="12556" max="12556" width="24.8515625" style="1" customWidth="1"/>
    <col min="12557" max="12571" width="11.421875" style="1" hidden="1" customWidth="1"/>
    <col min="12572" max="12572" width="22.00390625" style="1" customWidth="1"/>
    <col min="12573" max="12575" width="11.421875" style="1" hidden="1" customWidth="1"/>
    <col min="12576" max="12576" width="16.7109375" style="1" customWidth="1"/>
    <col min="12577" max="12590" width="11.421875" style="1" hidden="1" customWidth="1"/>
    <col min="12591" max="12591" width="16.57421875" style="1" customWidth="1"/>
    <col min="12592" max="12616" width="11.421875" style="1" hidden="1" customWidth="1"/>
    <col min="12617" max="12617" width="15.8515625" style="1" customWidth="1"/>
    <col min="12618" max="12619" width="11.421875" style="1" hidden="1" customWidth="1"/>
    <col min="12620" max="12620" width="13.421875" style="1" customWidth="1"/>
    <col min="12621" max="12629" width="11.421875" style="1" hidden="1" customWidth="1"/>
    <col min="12630" max="12630" width="12.28125" style="1" customWidth="1"/>
    <col min="12631" max="12631" width="15.00390625" style="1" customWidth="1"/>
    <col min="12632" max="12632" width="12.421875" style="1" bestFit="1" customWidth="1"/>
    <col min="12633" max="12633" width="15.421875" style="1" bestFit="1" customWidth="1"/>
    <col min="12634" max="12634" width="12.421875" style="1" bestFit="1" customWidth="1"/>
    <col min="12635" max="12800" width="11.421875" style="1" customWidth="1"/>
    <col min="12801" max="12801" width="35.7109375" style="1" customWidth="1"/>
    <col min="12802" max="12802" width="16.28125" style="1" customWidth="1"/>
    <col min="12803" max="12803" width="22.00390625" style="1" bestFit="1" customWidth="1"/>
    <col min="12804" max="12811" width="11.421875" style="1" hidden="1" customWidth="1"/>
    <col min="12812" max="12812" width="24.8515625" style="1" customWidth="1"/>
    <col min="12813" max="12827" width="11.421875" style="1" hidden="1" customWidth="1"/>
    <col min="12828" max="12828" width="22.00390625" style="1" customWidth="1"/>
    <col min="12829" max="12831" width="11.421875" style="1" hidden="1" customWidth="1"/>
    <col min="12832" max="12832" width="16.7109375" style="1" customWidth="1"/>
    <col min="12833" max="12846" width="11.421875" style="1" hidden="1" customWidth="1"/>
    <col min="12847" max="12847" width="16.57421875" style="1" customWidth="1"/>
    <col min="12848" max="12872" width="11.421875" style="1" hidden="1" customWidth="1"/>
    <col min="12873" max="12873" width="15.8515625" style="1" customWidth="1"/>
    <col min="12874" max="12875" width="11.421875" style="1" hidden="1" customWidth="1"/>
    <col min="12876" max="12876" width="13.421875" style="1" customWidth="1"/>
    <col min="12877" max="12885" width="11.421875" style="1" hidden="1" customWidth="1"/>
    <col min="12886" max="12886" width="12.28125" style="1" customWidth="1"/>
    <col min="12887" max="12887" width="15.00390625" style="1" customWidth="1"/>
    <col min="12888" max="12888" width="12.421875" style="1" bestFit="1" customWidth="1"/>
    <col min="12889" max="12889" width="15.421875" style="1" bestFit="1" customWidth="1"/>
    <col min="12890" max="12890" width="12.421875" style="1" bestFit="1" customWidth="1"/>
    <col min="12891" max="13056" width="11.421875" style="1" customWidth="1"/>
    <col min="13057" max="13057" width="35.7109375" style="1" customWidth="1"/>
    <col min="13058" max="13058" width="16.28125" style="1" customWidth="1"/>
    <col min="13059" max="13059" width="22.00390625" style="1" bestFit="1" customWidth="1"/>
    <col min="13060" max="13067" width="11.421875" style="1" hidden="1" customWidth="1"/>
    <col min="13068" max="13068" width="24.8515625" style="1" customWidth="1"/>
    <col min="13069" max="13083" width="11.421875" style="1" hidden="1" customWidth="1"/>
    <col min="13084" max="13084" width="22.00390625" style="1" customWidth="1"/>
    <col min="13085" max="13087" width="11.421875" style="1" hidden="1" customWidth="1"/>
    <col min="13088" max="13088" width="16.7109375" style="1" customWidth="1"/>
    <col min="13089" max="13102" width="11.421875" style="1" hidden="1" customWidth="1"/>
    <col min="13103" max="13103" width="16.57421875" style="1" customWidth="1"/>
    <col min="13104" max="13128" width="11.421875" style="1" hidden="1" customWidth="1"/>
    <col min="13129" max="13129" width="15.8515625" style="1" customWidth="1"/>
    <col min="13130" max="13131" width="11.421875" style="1" hidden="1" customWidth="1"/>
    <col min="13132" max="13132" width="13.421875" style="1" customWidth="1"/>
    <col min="13133" max="13141" width="11.421875" style="1" hidden="1" customWidth="1"/>
    <col min="13142" max="13142" width="12.28125" style="1" customWidth="1"/>
    <col min="13143" max="13143" width="15.00390625" style="1" customWidth="1"/>
    <col min="13144" max="13144" width="12.421875" style="1" bestFit="1" customWidth="1"/>
    <col min="13145" max="13145" width="15.421875" style="1" bestFit="1" customWidth="1"/>
    <col min="13146" max="13146" width="12.421875" style="1" bestFit="1" customWidth="1"/>
    <col min="13147" max="13312" width="11.421875" style="1" customWidth="1"/>
    <col min="13313" max="13313" width="35.7109375" style="1" customWidth="1"/>
    <col min="13314" max="13314" width="16.28125" style="1" customWidth="1"/>
    <col min="13315" max="13315" width="22.00390625" style="1" bestFit="1" customWidth="1"/>
    <col min="13316" max="13323" width="11.421875" style="1" hidden="1" customWidth="1"/>
    <col min="13324" max="13324" width="24.8515625" style="1" customWidth="1"/>
    <col min="13325" max="13339" width="11.421875" style="1" hidden="1" customWidth="1"/>
    <col min="13340" max="13340" width="22.00390625" style="1" customWidth="1"/>
    <col min="13341" max="13343" width="11.421875" style="1" hidden="1" customWidth="1"/>
    <col min="13344" max="13344" width="16.7109375" style="1" customWidth="1"/>
    <col min="13345" max="13358" width="11.421875" style="1" hidden="1" customWidth="1"/>
    <col min="13359" max="13359" width="16.57421875" style="1" customWidth="1"/>
    <col min="13360" max="13384" width="11.421875" style="1" hidden="1" customWidth="1"/>
    <col min="13385" max="13385" width="15.8515625" style="1" customWidth="1"/>
    <col min="13386" max="13387" width="11.421875" style="1" hidden="1" customWidth="1"/>
    <col min="13388" max="13388" width="13.421875" style="1" customWidth="1"/>
    <col min="13389" max="13397" width="11.421875" style="1" hidden="1" customWidth="1"/>
    <col min="13398" max="13398" width="12.28125" style="1" customWidth="1"/>
    <col min="13399" max="13399" width="15.00390625" style="1" customWidth="1"/>
    <col min="13400" max="13400" width="12.421875" style="1" bestFit="1" customWidth="1"/>
    <col min="13401" max="13401" width="15.421875" style="1" bestFit="1" customWidth="1"/>
    <col min="13402" max="13402" width="12.421875" style="1" bestFit="1" customWidth="1"/>
    <col min="13403" max="13568" width="11.421875" style="1" customWidth="1"/>
    <col min="13569" max="13569" width="35.7109375" style="1" customWidth="1"/>
    <col min="13570" max="13570" width="16.28125" style="1" customWidth="1"/>
    <col min="13571" max="13571" width="22.00390625" style="1" bestFit="1" customWidth="1"/>
    <col min="13572" max="13579" width="11.421875" style="1" hidden="1" customWidth="1"/>
    <col min="13580" max="13580" width="24.8515625" style="1" customWidth="1"/>
    <col min="13581" max="13595" width="11.421875" style="1" hidden="1" customWidth="1"/>
    <col min="13596" max="13596" width="22.00390625" style="1" customWidth="1"/>
    <col min="13597" max="13599" width="11.421875" style="1" hidden="1" customWidth="1"/>
    <col min="13600" max="13600" width="16.7109375" style="1" customWidth="1"/>
    <col min="13601" max="13614" width="11.421875" style="1" hidden="1" customWidth="1"/>
    <col min="13615" max="13615" width="16.57421875" style="1" customWidth="1"/>
    <col min="13616" max="13640" width="11.421875" style="1" hidden="1" customWidth="1"/>
    <col min="13641" max="13641" width="15.8515625" style="1" customWidth="1"/>
    <col min="13642" max="13643" width="11.421875" style="1" hidden="1" customWidth="1"/>
    <col min="13644" max="13644" width="13.421875" style="1" customWidth="1"/>
    <col min="13645" max="13653" width="11.421875" style="1" hidden="1" customWidth="1"/>
    <col min="13654" max="13654" width="12.28125" style="1" customWidth="1"/>
    <col min="13655" max="13655" width="15.00390625" style="1" customWidth="1"/>
    <col min="13656" max="13656" width="12.421875" style="1" bestFit="1" customWidth="1"/>
    <col min="13657" max="13657" width="15.421875" style="1" bestFit="1" customWidth="1"/>
    <col min="13658" max="13658" width="12.421875" style="1" bestFit="1" customWidth="1"/>
    <col min="13659" max="13824" width="11.421875" style="1" customWidth="1"/>
    <col min="13825" max="13825" width="35.7109375" style="1" customWidth="1"/>
    <col min="13826" max="13826" width="16.28125" style="1" customWidth="1"/>
    <col min="13827" max="13827" width="22.00390625" style="1" bestFit="1" customWidth="1"/>
    <col min="13828" max="13835" width="11.421875" style="1" hidden="1" customWidth="1"/>
    <col min="13836" max="13836" width="24.8515625" style="1" customWidth="1"/>
    <col min="13837" max="13851" width="11.421875" style="1" hidden="1" customWidth="1"/>
    <col min="13852" max="13852" width="22.00390625" style="1" customWidth="1"/>
    <col min="13853" max="13855" width="11.421875" style="1" hidden="1" customWidth="1"/>
    <col min="13856" max="13856" width="16.7109375" style="1" customWidth="1"/>
    <col min="13857" max="13870" width="11.421875" style="1" hidden="1" customWidth="1"/>
    <col min="13871" max="13871" width="16.57421875" style="1" customWidth="1"/>
    <col min="13872" max="13896" width="11.421875" style="1" hidden="1" customWidth="1"/>
    <col min="13897" max="13897" width="15.8515625" style="1" customWidth="1"/>
    <col min="13898" max="13899" width="11.421875" style="1" hidden="1" customWidth="1"/>
    <col min="13900" max="13900" width="13.421875" style="1" customWidth="1"/>
    <col min="13901" max="13909" width="11.421875" style="1" hidden="1" customWidth="1"/>
    <col min="13910" max="13910" width="12.28125" style="1" customWidth="1"/>
    <col min="13911" max="13911" width="15.00390625" style="1" customWidth="1"/>
    <col min="13912" max="13912" width="12.421875" style="1" bestFit="1" customWidth="1"/>
    <col min="13913" max="13913" width="15.421875" style="1" bestFit="1" customWidth="1"/>
    <col min="13914" max="13914" width="12.421875" style="1" bestFit="1" customWidth="1"/>
    <col min="13915" max="14080" width="11.421875" style="1" customWidth="1"/>
    <col min="14081" max="14081" width="35.7109375" style="1" customWidth="1"/>
    <col min="14082" max="14082" width="16.28125" style="1" customWidth="1"/>
    <col min="14083" max="14083" width="22.00390625" style="1" bestFit="1" customWidth="1"/>
    <col min="14084" max="14091" width="11.421875" style="1" hidden="1" customWidth="1"/>
    <col min="14092" max="14092" width="24.8515625" style="1" customWidth="1"/>
    <col min="14093" max="14107" width="11.421875" style="1" hidden="1" customWidth="1"/>
    <col min="14108" max="14108" width="22.00390625" style="1" customWidth="1"/>
    <col min="14109" max="14111" width="11.421875" style="1" hidden="1" customWidth="1"/>
    <col min="14112" max="14112" width="16.7109375" style="1" customWidth="1"/>
    <col min="14113" max="14126" width="11.421875" style="1" hidden="1" customWidth="1"/>
    <col min="14127" max="14127" width="16.57421875" style="1" customWidth="1"/>
    <col min="14128" max="14152" width="11.421875" style="1" hidden="1" customWidth="1"/>
    <col min="14153" max="14153" width="15.8515625" style="1" customWidth="1"/>
    <col min="14154" max="14155" width="11.421875" style="1" hidden="1" customWidth="1"/>
    <col min="14156" max="14156" width="13.421875" style="1" customWidth="1"/>
    <col min="14157" max="14165" width="11.421875" style="1" hidden="1" customWidth="1"/>
    <col min="14166" max="14166" width="12.28125" style="1" customWidth="1"/>
    <col min="14167" max="14167" width="15.00390625" style="1" customWidth="1"/>
    <col min="14168" max="14168" width="12.421875" style="1" bestFit="1" customWidth="1"/>
    <col min="14169" max="14169" width="15.421875" style="1" bestFit="1" customWidth="1"/>
    <col min="14170" max="14170" width="12.421875" style="1" bestFit="1" customWidth="1"/>
    <col min="14171" max="14336" width="11.421875" style="1" customWidth="1"/>
    <col min="14337" max="14337" width="35.7109375" style="1" customWidth="1"/>
    <col min="14338" max="14338" width="16.28125" style="1" customWidth="1"/>
    <col min="14339" max="14339" width="22.00390625" style="1" bestFit="1" customWidth="1"/>
    <col min="14340" max="14347" width="11.421875" style="1" hidden="1" customWidth="1"/>
    <col min="14348" max="14348" width="24.8515625" style="1" customWidth="1"/>
    <col min="14349" max="14363" width="11.421875" style="1" hidden="1" customWidth="1"/>
    <col min="14364" max="14364" width="22.00390625" style="1" customWidth="1"/>
    <col min="14365" max="14367" width="11.421875" style="1" hidden="1" customWidth="1"/>
    <col min="14368" max="14368" width="16.7109375" style="1" customWidth="1"/>
    <col min="14369" max="14382" width="11.421875" style="1" hidden="1" customWidth="1"/>
    <col min="14383" max="14383" width="16.57421875" style="1" customWidth="1"/>
    <col min="14384" max="14408" width="11.421875" style="1" hidden="1" customWidth="1"/>
    <col min="14409" max="14409" width="15.8515625" style="1" customWidth="1"/>
    <col min="14410" max="14411" width="11.421875" style="1" hidden="1" customWidth="1"/>
    <col min="14412" max="14412" width="13.421875" style="1" customWidth="1"/>
    <col min="14413" max="14421" width="11.421875" style="1" hidden="1" customWidth="1"/>
    <col min="14422" max="14422" width="12.28125" style="1" customWidth="1"/>
    <col min="14423" max="14423" width="15.00390625" style="1" customWidth="1"/>
    <col min="14424" max="14424" width="12.421875" style="1" bestFit="1" customWidth="1"/>
    <col min="14425" max="14425" width="15.421875" style="1" bestFit="1" customWidth="1"/>
    <col min="14426" max="14426" width="12.421875" style="1" bestFit="1" customWidth="1"/>
    <col min="14427" max="14592" width="11.421875" style="1" customWidth="1"/>
    <col min="14593" max="14593" width="35.7109375" style="1" customWidth="1"/>
    <col min="14594" max="14594" width="16.28125" style="1" customWidth="1"/>
    <col min="14595" max="14595" width="22.00390625" style="1" bestFit="1" customWidth="1"/>
    <col min="14596" max="14603" width="11.421875" style="1" hidden="1" customWidth="1"/>
    <col min="14604" max="14604" width="24.8515625" style="1" customWidth="1"/>
    <col min="14605" max="14619" width="11.421875" style="1" hidden="1" customWidth="1"/>
    <col min="14620" max="14620" width="22.00390625" style="1" customWidth="1"/>
    <col min="14621" max="14623" width="11.421875" style="1" hidden="1" customWidth="1"/>
    <col min="14624" max="14624" width="16.7109375" style="1" customWidth="1"/>
    <col min="14625" max="14638" width="11.421875" style="1" hidden="1" customWidth="1"/>
    <col min="14639" max="14639" width="16.57421875" style="1" customWidth="1"/>
    <col min="14640" max="14664" width="11.421875" style="1" hidden="1" customWidth="1"/>
    <col min="14665" max="14665" width="15.8515625" style="1" customWidth="1"/>
    <col min="14666" max="14667" width="11.421875" style="1" hidden="1" customWidth="1"/>
    <col min="14668" max="14668" width="13.421875" style="1" customWidth="1"/>
    <col min="14669" max="14677" width="11.421875" style="1" hidden="1" customWidth="1"/>
    <col min="14678" max="14678" width="12.28125" style="1" customWidth="1"/>
    <col min="14679" max="14679" width="15.00390625" style="1" customWidth="1"/>
    <col min="14680" max="14680" width="12.421875" style="1" bestFit="1" customWidth="1"/>
    <col min="14681" max="14681" width="15.421875" style="1" bestFit="1" customWidth="1"/>
    <col min="14682" max="14682" width="12.421875" style="1" bestFit="1" customWidth="1"/>
    <col min="14683" max="14848" width="11.421875" style="1" customWidth="1"/>
    <col min="14849" max="14849" width="35.7109375" style="1" customWidth="1"/>
    <col min="14850" max="14850" width="16.28125" style="1" customWidth="1"/>
    <col min="14851" max="14851" width="22.00390625" style="1" bestFit="1" customWidth="1"/>
    <col min="14852" max="14859" width="11.421875" style="1" hidden="1" customWidth="1"/>
    <col min="14860" max="14860" width="24.8515625" style="1" customWidth="1"/>
    <col min="14861" max="14875" width="11.421875" style="1" hidden="1" customWidth="1"/>
    <col min="14876" max="14876" width="22.00390625" style="1" customWidth="1"/>
    <col min="14877" max="14879" width="11.421875" style="1" hidden="1" customWidth="1"/>
    <col min="14880" max="14880" width="16.7109375" style="1" customWidth="1"/>
    <col min="14881" max="14894" width="11.421875" style="1" hidden="1" customWidth="1"/>
    <col min="14895" max="14895" width="16.57421875" style="1" customWidth="1"/>
    <col min="14896" max="14920" width="11.421875" style="1" hidden="1" customWidth="1"/>
    <col min="14921" max="14921" width="15.8515625" style="1" customWidth="1"/>
    <col min="14922" max="14923" width="11.421875" style="1" hidden="1" customWidth="1"/>
    <col min="14924" max="14924" width="13.421875" style="1" customWidth="1"/>
    <col min="14925" max="14933" width="11.421875" style="1" hidden="1" customWidth="1"/>
    <col min="14934" max="14934" width="12.28125" style="1" customWidth="1"/>
    <col min="14935" max="14935" width="15.00390625" style="1" customWidth="1"/>
    <col min="14936" max="14936" width="12.421875" style="1" bestFit="1" customWidth="1"/>
    <col min="14937" max="14937" width="15.421875" style="1" bestFit="1" customWidth="1"/>
    <col min="14938" max="14938" width="12.421875" style="1" bestFit="1" customWidth="1"/>
    <col min="14939" max="15104" width="11.421875" style="1" customWidth="1"/>
    <col min="15105" max="15105" width="35.7109375" style="1" customWidth="1"/>
    <col min="15106" max="15106" width="16.28125" style="1" customWidth="1"/>
    <col min="15107" max="15107" width="22.00390625" style="1" bestFit="1" customWidth="1"/>
    <col min="15108" max="15115" width="11.421875" style="1" hidden="1" customWidth="1"/>
    <col min="15116" max="15116" width="24.8515625" style="1" customWidth="1"/>
    <col min="15117" max="15131" width="11.421875" style="1" hidden="1" customWidth="1"/>
    <col min="15132" max="15132" width="22.00390625" style="1" customWidth="1"/>
    <col min="15133" max="15135" width="11.421875" style="1" hidden="1" customWidth="1"/>
    <col min="15136" max="15136" width="16.7109375" style="1" customWidth="1"/>
    <col min="15137" max="15150" width="11.421875" style="1" hidden="1" customWidth="1"/>
    <col min="15151" max="15151" width="16.57421875" style="1" customWidth="1"/>
    <col min="15152" max="15176" width="11.421875" style="1" hidden="1" customWidth="1"/>
    <col min="15177" max="15177" width="15.8515625" style="1" customWidth="1"/>
    <col min="15178" max="15179" width="11.421875" style="1" hidden="1" customWidth="1"/>
    <col min="15180" max="15180" width="13.421875" style="1" customWidth="1"/>
    <col min="15181" max="15189" width="11.421875" style="1" hidden="1" customWidth="1"/>
    <col min="15190" max="15190" width="12.28125" style="1" customWidth="1"/>
    <col min="15191" max="15191" width="15.00390625" style="1" customWidth="1"/>
    <col min="15192" max="15192" width="12.421875" style="1" bestFit="1" customWidth="1"/>
    <col min="15193" max="15193" width="15.421875" style="1" bestFit="1" customWidth="1"/>
    <col min="15194" max="15194" width="12.421875" style="1" bestFit="1" customWidth="1"/>
    <col min="15195" max="15360" width="11.421875" style="1" customWidth="1"/>
    <col min="15361" max="15361" width="35.7109375" style="1" customWidth="1"/>
    <col min="15362" max="15362" width="16.28125" style="1" customWidth="1"/>
    <col min="15363" max="15363" width="22.00390625" style="1" bestFit="1" customWidth="1"/>
    <col min="15364" max="15371" width="11.421875" style="1" hidden="1" customWidth="1"/>
    <col min="15372" max="15372" width="24.8515625" style="1" customWidth="1"/>
    <col min="15373" max="15387" width="11.421875" style="1" hidden="1" customWidth="1"/>
    <col min="15388" max="15388" width="22.00390625" style="1" customWidth="1"/>
    <col min="15389" max="15391" width="11.421875" style="1" hidden="1" customWidth="1"/>
    <col min="15392" max="15392" width="16.7109375" style="1" customWidth="1"/>
    <col min="15393" max="15406" width="11.421875" style="1" hidden="1" customWidth="1"/>
    <col min="15407" max="15407" width="16.57421875" style="1" customWidth="1"/>
    <col min="15408" max="15432" width="11.421875" style="1" hidden="1" customWidth="1"/>
    <col min="15433" max="15433" width="15.8515625" style="1" customWidth="1"/>
    <col min="15434" max="15435" width="11.421875" style="1" hidden="1" customWidth="1"/>
    <col min="15436" max="15436" width="13.421875" style="1" customWidth="1"/>
    <col min="15437" max="15445" width="11.421875" style="1" hidden="1" customWidth="1"/>
    <col min="15446" max="15446" width="12.28125" style="1" customWidth="1"/>
    <col min="15447" max="15447" width="15.00390625" style="1" customWidth="1"/>
    <col min="15448" max="15448" width="12.421875" style="1" bestFit="1" customWidth="1"/>
    <col min="15449" max="15449" width="15.421875" style="1" bestFit="1" customWidth="1"/>
    <col min="15450" max="15450" width="12.421875" style="1" bestFit="1" customWidth="1"/>
    <col min="15451" max="15616" width="11.421875" style="1" customWidth="1"/>
    <col min="15617" max="15617" width="35.7109375" style="1" customWidth="1"/>
    <col min="15618" max="15618" width="16.28125" style="1" customWidth="1"/>
    <col min="15619" max="15619" width="22.00390625" style="1" bestFit="1" customWidth="1"/>
    <col min="15620" max="15627" width="11.421875" style="1" hidden="1" customWidth="1"/>
    <col min="15628" max="15628" width="24.8515625" style="1" customWidth="1"/>
    <col min="15629" max="15643" width="11.421875" style="1" hidden="1" customWidth="1"/>
    <col min="15644" max="15644" width="22.00390625" style="1" customWidth="1"/>
    <col min="15645" max="15647" width="11.421875" style="1" hidden="1" customWidth="1"/>
    <col min="15648" max="15648" width="16.7109375" style="1" customWidth="1"/>
    <col min="15649" max="15662" width="11.421875" style="1" hidden="1" customWidth="1"/>
    <col min="15663" max="15663" width="16.57421875" style="1" customWidth="1"/>
    <col min="15664" max="15688" width="11.421875" style="1" hidden="1" customWidth="1"/>
    <col min="15689" max="15689" width="15.8515625" style="1" customWidth="1"/>
    <col min="15690" max="15691" width="11.421875" style="1" hidden="1" customWidth="1"/>
    <col min="15692" max="15692" width="13.421875" style="1" customWidth="1"/>
    <col min="15693" max="15701" width="11.421875" style="1" hidden="1" customWidth="1"/>
    <col min="15702" max="15702" width="12.28125" style="1" customWidth="1"/>
    <col min="15703" max="15703" width="15.00390625" style="1" customWidth="1"/>
    <col min="15704" max="15704" width="12.421875" style="1" bestFit="1" customWidth="1"/>
    <col min="15705" max="15705" width="15.421875" style="1" bestFit="1" customWidth="1"/>
    <col min="15706" max="15706" width="12.421875" style="1" bestFit="1" customWidth="1"/>
    <col min="15707" max="15872" width="11.421875" style="1" customWidth="1"/>
    <col min="15873" max="15873" width="35.7109375" style="1" customWidth="1"/>
    <col min="15874" max="15874" width="16.28125" style="1" customWidth="1"/>
    <col min="15875" max="15875" width="22.00390625" style="1" bestFit="1" customWidth="1"/>
    <col min="15876" max="15883" width="11.421875" style="1" hidden="1" customWidth="1"/>
    <col min="15884" max="15884" width="24.8515625" style="1" customWidth="1"/>
    <col min="15885" max="15899" width="11.421875" style="1" hidden="1" customWidth="1"/>
    <col min="15900" max="15900" width="22.00390625" style="1" customWidth="1"/>
    <col min="15901" max="15903" width="11.421875" style="1" hidden="1" customWidth="1"/>
    <col min="15904" max="15904" width="16.7109375" style="1" customWidth="1"/>
    <col min="15905" max="15918" width="11.421875" style="1" hidden="1" customWidth="1"/>
    <col min="15919" max="15919" width="16.57421875" style="1" customWidth="1"/>
    <col min="15920" max="15944" width="11.421875" style="1" hidden="1" customWidth="1"/>
    <col min="15945" max="15945" width="15.8515625" style="1" customWidth="1"/>
    <col min="15946" max="15947" width="11.421875" style="1" hidden="1" customWidth="1"/>
    <col min="15948" max="15948" width="13.421875" style="1" customWidth="1"/>
    <col min="15949" max="15957" width="11.421875" style="1" hidden="1" customWidth="1"/>
    <col min="15958" max="15958" width="12.28125" style="1" customWidth="1"/>
    <col min="15959" max="15959" width="15.00390625" style="1" customWidth="1"/>
    <col min="15960" max="15960" width="12.421875" style="1" bestFit="1" customWidth="1"/>
    <col min="15961" max="15961" width="15.421875" style="1" bestFit="1" customWidth="1"/>
    <col min="15962" max="15962" width="12.421875" style="1" bestFit="1" customWidth="1"/>
    <col min="15963" max="16128" width="11.421875" style="1" customWidth="1"/>
    <col min="16129" max="16129" width="35.7109375" style="1" customWidth="1"/>
    <col min="16130" max="16130" width="16.28125" style="1" customWidth="1"/>
    <col min="16131" max="16131" width="22.00390625" style="1" bestFit="1" customWidth="1"/>
    <col min="16132" max="16139" width="11.421875" style="1" hidden="1" customWidth="1"/>
    <col min="16140" max="16140" width="24.8515625" style="1" customWidth="1"/>
    <col min="16141" max="16155" width="11.421875" style="1" hidden="1" customWidth="1"/>
    <col min="16156" max="16156" width="22.00390625" style="1" customWidth="1"/>
    <col min="16157" max="16159" width="11.421875" style="1" hidden="1" customWidth="1"/>
    <col min="16160" max="16160" width="16.7109375" style="1" customWidth="1"/>
    <col min="16161" max="16174" width="11.421875" style="1" hidden="1" customWidth="1"/>
    <col min="16175" max="16175" width="16.57421875" style="1" customWidth="1"/>
    <col min="16176" max="16200" width="11.421875" style="1" hidden="1" customWidth="1"/>
    <col min="16201" max="16201" width="15.8515625" style="1" customWidth="1"/>
    <col min="16202" max="16203" width="11.421875" style="1" hidden="1" customWidth="1"/>
    <col min="16204" max="16204" width="13.421875" style="1" customWidth="1"/>
    <col min="16205" max="16213" width="11.421875" style="1" hidden="1" customWidth="1"/>
    <col min="16214" max="16214" width="12.28125" style="1" customWidth="1"/>
    <col min="16215" max="16215" width="15.00390625" style="1" customWidth="1"/>
    <col min="16216" max="16216" width="12.421875" style="1" bestFit="1" customWidth="1"/>
    <col min="16217" max="16217" width="15.421875" style="1" bestFit="1" customWidth="1"/>
    <col min="16218" max="16218" width="12.421875" style="1" bestFit="1" customWidth="1"/>
    <col min="16219" max="16384" width="11.421875" style="1" customWidth="1"/>
  </cols>
  <sheetData>
    <row r="1" spans="1:87" ht="18">
      <c r="A1" s="253" t="s">
        <v>96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4"/>
      <c r="BF1" s="254"/>
      <c r="BG1" s="254"/>
      <c r="BH1" s="254"/>
      <c r="BI1" s="254"/>
      <c r="BJ1" s="254"/>
      <c r="BK1" s="254"/>
      <c r="BL1" s="254"/>
      <c r="BM1" s="254"/>
      <c r="BN1" s="254"/>
      <c r="BO1" s="254"/>
      <c r="BP1" s="254"/>
      <c r="BQ1" s="254"/>
      <c r="BR1" s="254"/>
      <c r="BS1" s="254"/>
      <c r="BT1" s="254"/>
      <c r="BU1" s="254"/>
      <c r="BV1" s="254"/>
      <c r="BW1" s="254"/>
      <c r="BX1" s="254"/>
      <c r="BY1" s="254"/>
      <c r="BZ1" s="254"/>
      <c r="CA1" s="254"/>
      <c r="CB1" s="254"/>
      <c r="CC1" s="254"/>
      <c r="CD1" s="254"/>
      <c r="CE1" s="254"/>
      <c r="CF1" s="254"/>
      <c r="CG1" s="254"/>
      <c r="CH1" s="254"/>
      <c r="CI1" s="255"/>
    </row>
    <row r="2" spans="1:89" ht="15.75">
      <c r="A2" s="256" t="s">
        <v>95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7"/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257"/>
      <c r="CA2" s="257"/>
      <c r="CB2" s="257"/>
      <c r="CC2" s="257"/>
      <c r="CD2" s="257"/>
      <c r="CE2" s="257"/>
      <c r="CF2" s="257"/>
      <c r="CG2" s="257"/>
      <c r="CH2" s="257"/>
      <c r="CI2" s="258"/>
      <c r="CK2" s="4"/>
    </row>
    <row r="3" spans="1:89" ht="18">
      <c r="A3" s="259" t="s">
        <v>222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0"/>
      <c r="BO3" s="260"/>
      <c r="BP3" s="260"/>
      <c r="BQ3" s="260"/>
      <c r="BR3" s="260"/>
      <c r="BS3" s="260"/>
      <c r="BT3" s="260"/>
      <c r="BU3" s="260"/>
      <c r="BV3" s="260"/>
      <c r="BW3" s="260"/>
      <c r="BX3" s="260"/>
      <c r="BY3" s="260"/>
      <c r="BZ3" s="260"/>
      <c r="CA3" s="260"/>
      <c r="CB3" s="260"/>
      <c r="CC3" s="260"/>
      <c r="CD3" s="260"/>
      <c r="CE3" s="260"/>
      <c r="CF3" s="260"/>
      <c r="CG3" s="260"/>
      <c r="CH3" s="260"/>
      <c r="CI3" s="261"/>
      <c r="CK3" s="4"/>
    </row>
    <row r="4" spans="1:89" ht="20.25">
      <c r="A4" s="262" t="s">
        <v>92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/>
      <c r="BZ4" s="263"/>
      <c r="CA4" s="263"/>
      <c r="CB4" s="263"/>
      <c r="CC4" s="263"/>
      <c r="CD4" s="263"/>
      <c r="CE4" s="263"/>
      <c r="CF4" s="263"/>
      <c r="CG4" s="263"/>
      <c r="CH4" s="263"/>
      <c r="CI4" s="264"/>
      <c r="CK4" s="4"/>
    </row>
    <row r="5" spans="1:89" ht="15">
      <c r="A5" s="12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27"/>
      <c r="CK5" s="4"/>
    </row>
    <row r="6" spans="1:87" ht="15">
      <c r="A6" s="251" t="s">
        <v>91</v>
      </c>
      <c r="B6" s="252"/>
      <c r="C6" s="187"/>
      <c r="D6" s="187"/>
      <c r="E6" s="187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88" t="s">
        <v>223</v>
      </c>
      <c r="AC6" s="188"/>
      <c r="AD6" s="188"/>
      <c r="AE6" s="188"/>
      <c r="AF6" s="188"/>
      <c r="AG6" s="188"/>
      <c r="AH6" s="188"/>
      <c r="AI6" s="188"/>
      <c r="AJ6" s="188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89" t="s">
        <v>224</v>
      </c>
      <c r="BV6" s="119"/>
      <c r="BW6" s="119"/>
      <c r="BX6" s="119"/>
      <c r="BY6" s="119"/>
      <c r="BZ6" s="190"/>
      <c r="CA6" s="191"/>
      <c r="CB6" s="192" t="s">
        <v>225</v>
      </c>
      <c r="CC6" s="119"/>
      <c r="CD6" s="119"/>
      <c r="CE6" s="119"/>
      <c r="CF6" s="119"/>
      <c r="CG6" s="119"/>
      <c r="CH6" s="190"/>
      <c r="CI6" s="127"/>
    </row>
    <row r="7" spans="1:87" ht="15">
      <c r="A7" s="251" t="s">
        <v>87</v>
      </c>
      <c r="B7" s="252"/>
      <c r="C7" s="187"/>
      <c r="D7" s="187"/>
      <c r="E7" s="187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88" t="s">
        <v>226</v>
      </c>
      <c r="AC7" s="188"/>
      <c r="AD7" s="188"/>
      <c r="AE7" s="188"/>
      <c r="AF7" s="188"/>
      <c r="AG7" s="188"/>
      <c r="AH7" s="119"/>
      <c r="AI7" s="188"/>
      <c r="AJ7" s="188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89" t="s">
        <v>227</v>
      </c>
      <c r="BV7" s="119"/>
      <c r="BW7" s="119"/>
      <c r="BX7" s="119"/>
      <c r="BY7" s="119"/>
      <c r="BZ7" s="187"/>
      <c r="CA7" s="189"/>
      <c r="CB7" s="119">
        <v>2012</v>
      </c>
      <c r="CC7" s="119"/>
      <c r="CD7" s="119"/>
      <c r="CE7" s="119"/>
      <c r="CF7" s="119"/>
      <c r="CG7" s="119"/>
      <c r="CH7" s="187"/>
      <c r="CI7" s="127"/>
    </row>
    <row r="8" spans="1:87" ht="13.5" thickBot="1">
      <c r="A8" s="113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9"/>
      <c r="AF8" s="111"/>
      <c r="AG8" s="111"/>
      <c r="AH8" s="111"/>
      <c r="AI8" s="111"/>
      <c r="AJ8" s="111"/>
      <c r="AK8" s="119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0"/>
    </row>
    <row r="9" spans="1:87" ht="15">
      <c r="A9" s="193" t="s">
        <v>228</v>
      </c>
      <c r="B9" s="194"/>
      <c r="C9" s="195" t="s">
        <v>229</v>
      </c>
      <c r="D9" s="195"/>
      <c r="E9" s="195" t="s">
        <v>230</v>
      </c>
      <c r="F9" s="194" t="s">
        <v>231</v>
      </c>
      <c r="G9" s="194"/>
      <c r="H9" s="195" t="s">
        <v>230</v>
      </c>
      <c r="I9" s="194" t="s">
        <v>231</v>
      </c>
      <c r="J9" s="194"/>
      <c r="K9" s="195" t="s">
        <v>230</v>
      </c>
      <c r="L9" s="194" t="s">
        <v>231</v>
      </c>
      <c r="M9" s="194"/>
      <c r="N9" s="195" t="s">
        <v>230</v>
      </c>
      <c r="O9" s="194" t="s">
        <v>231</v>
      </c>
      <c r="P9" s="194"/>
      <c r="Q9" s="195" t="s">
        <v>230</v>
      </c>
      <c r="R9" s="194" t="s">
        <v>231</v>
      </c>
      <c r="S9" s="194"/>
      <c r="T9" s="195" t="s">
        <v>230</v>
      </c>
      <c r="U9" s="194" t="s">
        <v>231</v>
      </c>
      <c r="V9" s="194" t="s">
        <v>231</v>
      </c>
      <c r="W9" s="194" t="s">
        <v>231</v>
      </c>
      <c r="X9" s="194" t="s">
        <v>231</v>
      </c>
      <c r="Y9" s="194" t="s">
        <v>231</v>
      </c>
      <c r="Z9" s="194" t="s">
        <v>231</v>
      </c>
      <c r="AA9" s="194" t="s">
        <v>231</v>
      </c>
      <c r="AB9" s="194" t="s">
        <v>231</v>
      </c>
      <c r="AC9" s="195" t="s">
        <v>232</v>
      </c>
      <c r="AD9" s="195" t="s">
        <v>232</v>
      </c>
      <c r="AE9" s="194" t="s">
        <v>232</v>
      </c>
      <c r="AF9" s="195" t="s">
        <v>232</v>
      </c>
      <c r="AG9" s="195" t="s">
        <v>232</v>
      </c>
      <c r="AH9" s="195" t="s">
        <v>232</v>
      </c>
      <c r="AI9" s="195"/>
      <c r="AJ9" s="195" t="s">
        <v>230</v>
      </c>
      <c r="AK9" s="194" t="s">
        <v>233</v>
      </c>
      <c r="AL9" s="195" t="s">
        <v>230</v>
      </c>
      <c r="AM9" s="195"/>
      <c r="AN9" s="195"/>
      <c r="AO9" s="194" t="s">
        <v>233</v>
      </c>
      <c r="AP9" s="195" t="s">
        <v>232</v>
      </c>
      <c r="AQ9" s="195" t="s">
        <v>232</v>
      </c>
      <c r="AR9" s="194" t="s">
        <v>232</v>
      </c>
      <c r="AS9" s="195"/>
      <c r="AT9" s="195"/>
      <c r="AU9" s="194" t="s">
        <v>233</v>
      </c>
      <c r="AV9" s="194" t="s">
        <v>232</v>
      </c>
      <c r="AW9" s="194" t="s">
        <v>233</v>
      </c>
      <c r="AX9" s="194" t="s">
        <v>233</v>
      </c>
      <c r="AY9" s="194" t="s">
        <v>233</v>
      </c>
      <c r="AZ9" s="194" t="s">
        <v>232</v>
      </c>
      <c r="BA9" s="195"/>
      <c r="BB9" s="195" t="s">
        <v>230</v>
      </c>
      <c r="BC9" s="194" t="s">
        <v>233</v>
      </c>
      <c r="BD9" s="194" t="s">
        <v>232</v>
      </c>
      <c r="BE9" s="195"/>
      <c r="BF9" s="195" t="s">
        <v>230</v>
      </c>
      <c r="BG9" s="194" t="s">
        <v>233</v>
      </c>
      <c r="BH9" s="194" t="s">
        <v>232</v>
      </c>
      <c r="BI9" s="194" t="s">
        <v>233</v>
      </c>
      <c r="BJ9" s="194" t="s">
        <v>232</v>
      </c>
      <c r="BK9" s="194" t="s">
        <v>232</v>
      </c>
      <c r="BL9" s="194" t="s">
        <v>233</v>
      </c>
      <c r="BM9" s="195" t="s">
        <v>232</v>
      </c>
      <c r="BN9" s="194" t="s">
        <v>233</v>
      </c>
      <c r="BO9" s="194" t="s">
        <v>232</v>
      </c>
      <c r="BP9" s="194" t="s">
        <v>233</v>
      </c>
      <c r="BQ9" s="194" t="s">
        <v>232</v>
      </c>
      <c r="BR9" s="194" t="s">
        <v>233</v>
      </c>
      <c r="BS9" s="194" t="s">
        <v>232</v>
      </c>
      <c r="BT9" s="194" t="s">
        <v>233</v>
      </c>
      <c r="BU9" s="194" t="s">
        <v>234</v>
      </c>
      <c r="BV9" s="194" t="s">
        <v>235</v>
      </c>
      <c r="BW9" s="194" t="s">
        <v>235</v>
      </c>
      <c r="BX9" s="194" t="s">
        <v>235</v>
      </c>
      <c r="BY9" s="194" t="s">
        <v>235</v>
      </c>
      <c r="BZ9" s="194" t="s">
        <v>235</v>
      </c>
      <c r="CA9" s="194" t="s">
        <v>235</v>
      </c>
      <c r="CB9" s="194" t="s">
        <v>235</v>
      </c>
      <c r="CC9" s="194" t="s">
        <v>235</v>
      </c>
      <c r="CD9" s="194" t="s">
        <v>235</v>
      </c>
      <c r="CE9" s="194" t="s">
        <v>235</v>
      </c>
      <c r="CF9" s="194" t="s">
        <v>235</v>
      </c>
      <c r="CG9" s="194" t="s">
        <v>235</v>
      </c>
      <c r="CH9" s="194" t="s">
        <v>235</v>
      </c>
      <c r="CI9" s="194" t="s">
        <v>236</v>
      </c>
    </row>
    <row r="10" spans="1:87" ht="15">
      <c r="A10" s="196" t="s">
        <v>237</v>
      </c>
      <c r="B10" s="197" t="s">
        <v>238</v>
      </c>
      <c r="C10" s="198" t="s">
        <v>239</v>
      </c>
      <c r="D10" s="197" t="s">
        <v>240</v>
      </c>
      <c r="E10" s="197" t="s">
        <v>241</v>
      </c>
      <c r="F10" s="197" t="s">
        <v>242</v>
      </c>
      <c r="G10" s="198" t="s">
        <v>240</v>
      </c>
      <c r="H10" s="198" t="s">
        <v>241</v>
      </c>
      <c r="I10" s="197" t="s">
        <v>242</v>
      </c>
      <c r="J10" s="198" t="s">
        <v>240</v>
      </c>
      <c r="K10" s="198" t="s">
        <v>241</v>
      </c>
      <c r="L10" s="197" t="s">
        <v>242</v>
      </c>
      <c r="M10" s="198" t="s">
        <v>240</v>
      </c>
      <c r="N10" s="198" t="s">
        <v>241</v>
      </c>
      <c r="O10" s="197" t="s">
        <v>242</v>
      </c>
      <c r="P10" s="198" t="s">
        <v>240</v>
      </c>
      <c r="Q10" s="198" t="s">
        <v>241</v>
      </c>
      <c r="R10" s="197" t="s">
        <v>242</v>
      </c>
      <c r="S10" s="198" t="s">
        <v>240</v>
      </c>
      <c r="T10" s="198" t="s">
        <v>241</v>
      </c>
      <c r="U10" s="197" t="s">
        <v>242</v>
      </c>
      <c r="V10" s="197" t="s">
        <v>242</v>
      </c>
      <c r="W10" s="197" t="s">
        <v>242</v>
      </c>
      <c r="X10" s="197" t="s">
        <v>242</v>
      </c>
      <c r="Y10" s="197" t="s">
        <v>242</v>
      </c>
      <c r="Z10" s="197" t="s">
        <v>242</v>
      </c>
      <c r="AA10" s="197" t="s">
        <v>242</v>
      </c>
      <c r="AB10" s="197" t="s">
        <v>242</v>
      </c>
      <c r="AC10" s="198" t="s">
        <v>243</v>
      </c>
      <c r="AD10" s="198" t="s">
        <v>244</v>
      </c>
      <c r="AE10" s="198" t="s">
        <v>239</v>
      </c>
      <c r="AF10" s="198" t="s">
        <v>243</v>
      </c>
      <c r="AG10" s="198" t="s">
        <v>245</v>
      </c>
      <c r="AH10" s="198" t="s">
        <v>246</v>
      </c>
      <c r="AI10" s="197" t="s">
        <v>240</v>
      </c>
      <c r="AJ10" s="197" t="s">
        <v>241</v>
      </c>
      <c r="AK10" s="197" t="s">
        <v>247</v>
      </c>
      <c r="AL10" s="198" t="s">
        <v>248</v>
      </c>
      <c r="AM10" s="198" t="s">
        <v>249</v>
      </c>
      <c r="AN10" s="198" t="s">
        <v>241</v>
      </c>
      <c r="AO10" s="197" t="s">
        <v>247</v>
      </c>
      <c r="AP10" s="198" t="s">
        <v>243</v>
      </c>
      <c r="AQ10" s="198" t="s">
        <v>245</v>
      </c>
      <c r="AR10" s="197" t="s">
        <v>239</v>
      </c>
      <c r="AS10" s="198" t="s">
        <v>249</v>
      </c>
      <c r="AT10" s="198" t="s">
        <v>241</v>
      </c>
      <c r="AU10" s="197" t="s">
        <v>247</v>
      </c>
      <c r="AV10" s="197" t="s">
        <v>239</v>
      </c>
      <c r="AW10" s="197" t="s">
        <v>250</v>
      </c>
      <c r="AX10" s="197" t="s">
        <v>251</v>
      </c>
      <c r="AY10" s="197" t="s">
        <v>247</v>
      </c>
      <c r="AZ10" s="197" t="s">
        <v>239</v>
      </c>
      <c r="BA10" s="197" t="s">
        <v>240</v>
      </c>
      <c r="BB10" s="197" t="s">
        <v>241</v>
      </c>
      <c r="BC10" s="197" t="s">
        <v>247</v>
      </c>
      <c r="BD10" s="197" t="s">
        <v>239</v>
      </c>
      <c r="BE10" s="197" t="s">
        <v>240</v>
      </c>
      <c r="BF10" s="197" t="s">
        <v>241</v>
      </c>
      <c r="BG10" s="197" t="s">
        <v>247</v>
      </c>
      <c r="BH10" s="199" t="s">
        <v>239</v>
      </c>
      <c r="BI10" s="199" t="s">
        <v>247</v>
      </c>
      <c r="BJ10" s="197" t="s">
        <v>239</v>
      </c>
      <c r="BK10" s="197" t="s">
        <v>239</v>
      </c>
      <c r="BL10" s="197" t="s">
        <v>247</v>
      </c>
      <c r="BM10" s="198" t="s">
        <v>239</v>
      </c>
      <c r="BN10" s="197" t="s">
        <v>247</v>
      </c>
      <c r="BO10" s="197" t="s">
        <v>239</v>
      </c>
      <c r="BP10" s="197" t="s">
        <v>247</v>
      </c>
      <c r="BQ10" s="197" t="s">
        <v>239</v>
      </c>
      <c r="BR10" s="197" t="s">
        <v>247</v>
      </c>
      <c r="BS10" s="197" t="s">
        <v>239</v>
      </c>
      <c r="BT10" s="197" t="s">
        <v>247</v>
      </c>
      <c r="BU10" s="197" t="s">
        <v>247</v>
      </c>
      <c r="BV10" s="197" t="s">
        <v>252</v>
      </c>
      <c r="BW10" s="197" t="s">
        <v>252</v>
      </c>
      <c r="BX10" s="197" t="s">
        <v>252</v>
      </c>
      <c r="BY10" s="197" t="s">
        <v>252</v>
      </c>
      <c r="BZ10" s="197" t="s">
        <v>252</v>
      </c>
      <c r="CA10" s="197" t="s">
        <v>252</v>
      </c>
      <c r="CB10" s="197" t="s">
        <v>252</v>
      </c>
      <c r="CC10" s="197" t="s">
        <v>252</v>
      </c>
      <c r="CD10" s="197" t="s">
        <v>252</v>
      </c>
      <c r="CE10" s="197" t="s">
        <v>252</v>
      </c>
      <c r="CF10" s="197" t="s">
        <v>252</v>
      </c>
      <c r="CG10" s="197" t="s">
        <v>252</v>
      </c>
      <c r="CH10" s="197" t="s">
        <v>253</v>
      </c>
      <c r="CI10" s="197" t="s">
        <v>254</v>
      </c>
    </row>
    <row r="11" spans="1:87" ht="13.5" thickBot="1">
      <c r="A11" s="200"/>
      <c r="B11" s="201" t="s">
        <v>77</v>
      </c>
      <c r="C11" s="201" t="s">
        <v>59</v>
      </c>
      <c r="D11" s="201" t="s">
        <v>70</v>
      </c>
      <c r="E11" s="201" t="s">
        <v>70</v>
      </c>
      <c r="F11" s="201" t="s">
        <v>70</v>
      </c>
      <c r="G11" s="201" t="s">
        <v>69</v>
      </c>
      <c r="H11" s="201" t="s">
        <v>255</v>
      </c>
      <c r="I11" s="201" t="s">
        <v>69</v>
      </c>
      <c r="J11" s="201" t="s">
        <v>68</v>
      </c>
      <c r="K11" s="201" t="s">
        <v>256</v>
      </c>
      <c r="L11" s="201" t="s">
        <v>68</v>
      </c>
      <c r="M11" s="201" t="s">
        <v>67</v>
      </c>
      <c r="N11" s="201" t="s">
        <v>67</v>
      </c>
      <c r="O11" s="201" t="s">
        <v>67</v>
      </c>
      <c r="P11" s="201" t="s">
        <v>66</v>
      </c>
      <c r="Q11" s="201" t="s">
        <v>66</v>
      </c>
      <c r="R11" s="201" t="s">
        <v>75</v>
      </c>
      <c r="S11" s="201" t="s">
        <v>65</v>
      </c>
      <c r="T11" s="201" t="s">
        <v>65</v>
      </c>
      <c r="U11" s="201" t="s">
        <v>74</v>
      </c>
      <c r="V11" s="201" t="s">
        <v>73</v>
      </c>
      <c r="W11" s="201" t="s">
        <v>63</v>
      </c>
      <c r="X11" s="201" t="s">
        <v>62</v>
      </c>
      <c r="Y11" s="201" t="s">
        <v>72</v>
      </c>
      <c r="Z11" s="201" t="s">
        <v>60</v>
      </c>
      <c r="AA11" s="201" t="s">
        <v>59</v>
      </c>
      <c r="AB11" s="201" t="s">
        <v>58</v>
      </c>
      <c r="AC11" s="201" t="s">
        <v>257</v>
      </c>
      <c r="AD11" s="201" t="s">
        <v>257</v>
      </c>
      <c r="AE11" s="201" t="s">
        <v>257</v>
      </c>
      <c r="AF11" s="201" t="s">
        <v>258</v>
      </c>
      <c r="AG11" s="201" t="s">
        <v>258</v>
      </c>
      <c r="AH11" s="201" t="s">
        <v>259</v>
      </c>
      <c r="AI11" s="201" t="s">
        <v>70</v>
      </c>
      <c r="AJ11" s="201" t="s">
        <v>70</v>
      </c>
      <c r="AK11" s="201" t="s">
        <v>70</v>
      </c>
      <c r="AL11" s="201" t="s">
        <v>255</v>
      </c>
      <c r="AM11" s="201" t="s">
        <v>69</v>
      </c>
      <c r="AN11" s="201" t="s">
        <v>69</v>
      </c>
      <c r="AO11" s="201" t="s">
        <v>69</v>
      </c>
      <c r="AP11" s="201" t="s">
        <v>260</v>
      </c>
      <c r="AQ11" s="201" t="s">
        <v>260</v>
      </c>
      <c r="AR11" s="201" t="s">
        <v>260</v>
      </c>
      <c r="AS11" s="201" t="s">
        <v>68</v>
      </c>
      <c r="AT11" s="201" t="s">
        <v>68</v>
      </c>
      <c r="AU11" s="201" t="s">
        <v>68</v>
      </c>
      <c r="AV11" s="201" t="s">
        <v>261</v>
      </c>
      <c r="AW11" s="201" t="s">
        <v>67</v>
      </c>
      <c r="AX11" s="201" t="s">
        <v>67</v>
      </c>
      <c r="AY11" s="201" t="s">
        <v>67</v>
      </c>
      <c r="AZ11" s="201" t="s">
        <v>262</v>
      </c>
      <c r="BA11" s="201" t="s">
        <v>66</v>
      </c>
      <c r="BB11" s="201" t="s">
        <v>66</v>
      </c>
      <c r="BC11" s="201" t="s">
        <v>66</v>
      </c>
      <c r="BD11" s="201" t="s">
        <v>263</v>
      </c>
      <c r="BE11" s="201" t="s">
        <v>65</v>
      </c>
      <c r="BF11" s="201" t="s">
        <v>65</v>
      </c>
      <c r="BG11" s="201" t="s">
        <v>65</v>
      </c>
      <c r="BH11" s="201" t="s">
        <v>263</v>
      </c>
      <c r="BI11" s="201" t="s">
        <v>64</v>
      </c>
      <c r="BJ11" s="201" t="s">
        <v>73</v>
      </c>
      <c r="BK11" s="201" t="s">
        <v>264</v>
      </c>
      <c r="BL11" s="201" t="s">
        <v>63</v>
      </c>
      <c r="BM11" s="201" t="s">
        <v>265</v>
      </c>
      <c r="BN11" s="201" t="s">
        <v>62</v>
      </c>
      <c r="BO11" s="201" t="s">
        <v>72</v>
      </c>
      <c r="BP11" s="201" t="s">
        <v>61</v>
      </c>
      <c r="BQ11" s="201" t="s">
        <v>266</v>
      </c>
      <c r="BR11" s="201" t="s">
        <v>60</v>
      </c>
      <c r="BS11" s="201" t="s">
        <v>267</v>
      </c>
      <c r="BT11" s="201" t="s">
        <v>59</v>
      </c>
      <c r="BU11" s="201" t="s">
        <v>268</v>
      </c>
      <c r="BV11" s="201" t="s">
        <v>70</v>
      </c>
      <c r="BW11" s="201" t="s">
        <v>69</v>
      </c>
      <c r="BX11" s="201" t="s">
        <v>68</v>
      </c>
      <c r="BY11" s="201" t="s">
        <v>67</v>
      </c>
      <c r="BZ11" s="201" t="s">
        <v>66</v>
      </c>
      <c r="CA11" s="201" t="s">
        <v>269</v>
      </c>
      <c r="CB11" s="201" t="s">
        <v>64</v>
      </c>
      <c r="CC11" s="201" t="s">
        <v>63</v>
      </c>
      <c r="CD11" s="201" t="s">
        <v>62</v>
      </c>
      <c r="CE11" s="201" t="s">
        <v>61</v>
      </c>
      <c r="CF11" s="201" t="s">
        <v>60</v>
      </c>
      <c r="CG11" s="201" t="s">
        <v>59</v>
      </c>
      <c r="CH11" s="201" t="s">
        <v>268</v>
      </c>
      <c r="CI11" s="201" t="s">
        <v>270</v>
      </c>
    </row>
    <row r="12" spans="1:87" ht="13.5" thickBot="1">
      <c r="A12" s="202">
        <v>1</v>
      </c>
      <c r="B12" s="202">
        <v>2</v>
      </c>
      <c r="C12" s="202">
        <v>3</v>
      </c>
      <c r="D12" s="202"/>
      <c r="E12" s="202"/>
      <c r="F12" s="202">
        <v>3</v>
      </c>
      <c r="G12" s="202"/>
      <c r="H12" s="202"/>
      <c r="I12" s="203">
        <v>3</v>
      </c>
      <c r="J12" s="203"/>
      <c r="K12" s="203"/>
      <c r="L12" s="203">
        <v>3</v>
      </c>
      <c r="M12" s="203"/>
      <c r="N12" s="203"/>
      <c r="O12" s="203">
        <v>3</v>
      </c>
      <c r="P12" s="203"/>
      <c r="Q12" s="203"/>
      <c r="R12" s="203">
        <v>3</v>
      </c>
      <c r="S12" s="203"/>
      <c r="T12" s="203"/>
      <c r="U12" s="203">
        <v>3</v>
      </c>
      <c r="V12" s="203">
        <v>3</v>
      </c>
      <c r="W12" s="203">
        <v>3</v>
      </c>
      <c r="X12" s="203">
        <v>3</v>
      </c>
      <c r="Y12" s="203">
        <v>3</v>
      </c>
      <c r="Z12" s="203">
        <v>3</v>
      </c>
      <c r="AA12" s="203">
        <v>3</v>
      </c>
      <c r="AB12" s="202">
        <v>4</v>
      </c>
      <c r="AC12" s="202"/>
      <c r="AD12" s="202"/>
      <c r="AE12" s="202">
        <v>5</v>
      </c>
      <c r="AF12" s="202"/>
      <c r="AG12" s="202"/>
      <c r="AH12" s="202"/>
      <c r="AI12" s="202"/>
      <c r="AJ12" s="202"/>
      <c r="AK12" s="202">
        <v>5</v>
      </c>
      <c r="AL12" s="202"/>
      <c r="AM12" s="202"/>
      <c r="AN12" s="202"/>
      <c r="AO12" s="202">
        <v>5</v>
      </c>
      <c r="AP12" s="202"/>
      <c r="AQ12" s="202"/>
      <c r="AR12" s="202">
        <v>5</v>
      </c>
      <c r="AS12" s="202"/>
      <c r="AT12" s="202"/>
      <c r="AU12" s="202">
        <v>5</v>
      </c>
      <c r="AV12" s="202">
        <v>5</v>
      </c>
      <c r="AW12" s="202"/>
      <c r="AX12" s="202"/>
      <c r="AY12" s="202">
        <v>5</v>
      </c>
      <c r="AZ12" s="202">
        <v>5</v>
      </c>
      <c r="BA12" s="202"/>
      <c r="BB12" s="202"/>
      <c r="BC12" s="202">
        <v>5</v>
      </c>
      <c r="BD12" s="202">
        <v>5</v>
      </c>
      <c r="BE12" s="202"/>
      <c r="BF12" s="202"/>
      <c r="BG12" s="202">
        <v>5</v>
      </c>
      <c r="BH12" s="202">
        <v>5</v>
      </c>
      <c r="BI12" s="202">
        <v>5</v>
      </c>
      <c r="BJ12" s="202"/>
      <c r="BK12" s="202">
        <v>5</v>
      </c>
      <c r="BL12" s="202">
        <v>5</v>
      </c>
      <c r="BM12" s="202">
        <v>5</v>
      </c>
      <c r="BN12" s="202">
        <v>5</v>
      </c>
      <c r="BO12" s="202">
        <v>5</v>
      </c>
      <c r="BP12" s="202">
        <v>5</v>
      </c>
      <c r="BQ12" s="202">
        <v>5</v>
      </c>
      <c r="BR12" s="202">
        <v>5</v>
      </c>
      <c r="BS12" s="202">
        <v>5</v>
      </c>
      <c r="BT12" s="202">
        <v>5</v>
      </c>
      <c r="BU12" s="202">
        <v>6</v>
      </c>
      <c r="BV12" s="202">
        <v>7</v>
      </c>
      <c r="BW12" s="202">
        <v>7</v>
      </c>
      <c r="BX12" s="202">
        <v>7</v>
      </c>
      <c r="BY12" s="202">
        <v>7</v>
      </c>
      <c r="BZ12" s="202">
        <v>7</v>
      </c>
      <c r="CA12" s="202">
        <v>7</v>
      </c>
      <c r="CB12" s="202">
        <v>7</v>
      </c>
      <c r="CC12" s="202">
        <v>7</v>
      </c>
      <c r="CD12" s="202">
        <v>7</v>
      </c>
      <c r="CE12" s="202">
        <v>7</v>
      </c>
      <c r="CF12" s="202">
        <v>7</v>
      </c>
      <c r="CG12" s="202">
        <v>7</v>
      </c>
      <c r="CH12" s="202">
        <v>8</v>
      </c>
      <c r="CI12" s="202">
        <v>9</v>
      </c>
    </row>
    <row r="13" spans="1:88" ht="24.75" customHeight="1">
      <c r="A13" s="204" t="s">
        <v>271</v>
      </c>
      <c r="B13" s="205">
        <v>11352400000</v>
      </c>
      <c r="C13" s="206">
        <f>948316491-465911826</f>
        <v>482404665</v>
      </c>
      <c r="D13" s="206"/>
      <c r="E13" s="206">
        <v>0</v>
      </c>
      <c r="F13" s="206">
        <v>119834443.72</v>
      </c>
      <c r="G13" s="206">
        <v>0</v>
      </c>
      <c r="H13" s="206">
        <v>0</v>
      </c>
      <c r="I13" s="206">
        <v>468697704.35</v>
      </c>
      <c r="J13" s="206"/>
      <c r="K13" s="206">
        <v>0</v>
      </c>
      <c r="L13" s="206">
        <v>21291780.53</v>
      </c>
      <c r="M13" s="206">
        <v>0</v>
      </c>
      <c r="N13" s="206">
        <v>0</v>
      </c>
      <c r="O13" s="206">
        <f>M13+N13</f>
        <v>0</v>
      </c>
      <c r="P13" s="206">
        <v>0</v>
      </c>
      <c r="Q13" s="206">
        <v>0</v>
      </c>
      <c r="R13" s="207">
        <f>P13+Q13</f>
        <v>0</v>
      </c>
      <c r="S13" s="207">
        <v>0</v>
      </c>
      <c r="T13" s="207">
        <v>0</v>
      </c>
      <c r="U13" s="207">
        <f>+S13+T13</f>
        <v>0</v>
      </c>
      <c r="V13" s="208">
        <v>0</v>
      </c>
      <c r="W13" s="207">
        <v>0</v>
      </c>
      <c r="X13" s="207">
        <v>0</v>
      </c>
      <c r="Y13" s="207">
        <v>0</v>
      </c>
      <c r="Z13" s="207">
        <v>0</v>
      </c>
      <c r="AA13" s="207">
        <v>0</v>
      </c>
      <c r="AB13" s="209">
        <f>SUM(C13+F13+I13+L13+O13+R13+U13+V13+W13+X13+Y13+Z13+AA13)</f>
        <v>1092228593.6000001</v>
      </c>
      <c r="AC13" s="210"/>
      <c r="AD13" s="210">
        <v>23214011.2</v>
      </c>
      <c r="AE13" s="211">
        <v>247768975</v>
      </c>
      <c r="AF13" s="211">
        <v>1000000</v>
      </c>
      <c r="AG13" s="211">
        <v>0</v>
      </c>
      <c r="AH13" s="211">
        <v>0</v>
      </c>
      <c r="AI13" s="212"/>
      <c r="AJ13" s="212">
        <v>0</v>
      </c>
      <c r="AK13" s="213">
        <v>3066908.72</v>
      </c>
      <c r="AL13" s="213"/>
      <c r="AM13" s="213">
        <v>0</v>
      </c>
      <c r="AN13" s="213">
        <v>0</v>
      </c>
      <c r="AO13" s="214">
        <v>574514017.35</v>
      </c>
      <c r="AP13" s="215"/>
      <c r="AQ13" s="215"/>
      <c r="AR13" s="216"/>
      <c r="AS13" s="215"/>
      <c r="AT13" s="215">
        <v>0</v>
      </c>
      <c r="AU13" s="213">
        <v>5891522.53</v>
      </c>
      <c r="AV13" s="213">
        <v>0</v>
      </c>
      <c r="AW13" s="213">
        <v>0</v>
      </c>
      <c r="AX13" s="213">
        <v>0</v>
      </c>
      <c r="AY13" s="213">
        <f>AW13+AX13</f>
        <v>0</v>
      </c>
      <c r="AZ13" s="213">
        <v>0</v>
      </c>
      <c r="BA13" s="213">
        <v>0</v>
      </c>
      <c r="BB13" s="213">
        <v>0</v>
      </c>
      <c r="BC13" s="207">
        <f>BA13+BB13</f>
        <v>0</v>
      </c>
      <c r="BD13" s="207">
        <v>0</v>
      </c>
      <c r="BE13" s="207"/>
      <c r="BF13" s="207">
        <v>0</v>
      </c>
      <c r="BG13" s="207">
        <f>BE13+BF13</f>
        <v>0</v>
      </c>
      <c r="BH13" s="207">
        <v>0</v>
      </c>
      <c r="BI13" s="207">
        <v>0</v>
      </c>
      <c r="BJ13" s="207"/>
      <c r="BK13" s="207"/>
      <c r="BL13" s="207">
        <v>0</v>
      </c>
      <c r="BM13" s="207">
        <v>0</v>
      </c>
      <c r="BN13" s="207">
        <v>0</v>
      </c>
      <c r="BO13" s="207"/>
      <c r="BP13" s="207">
        <v>0</v>
      </c>
      <c r="BQ13" s="207"/>
      <c r="BR13" s="207">
        <v>0</v>
      </c>
      <c r="BS13" s="207"/>
      <c r="BT13" s="207">
        <v>0</v>
      </c>
      <c r="BU13" s="205">
        <f>AE13+AO13+AK13+AH13+AU13+AR13+AY13+BC13+BG13+BI13+BL13+BN13+BP13+BR13+BT13+BH13+BD13+AF13</f>
        <v>832241423.6</v>
      </c>
      <c r="BV13" s="206">
        <v>0</v>
      </c>
      <c r="BW13" s="206">
        <v>0</v>
      </c>
      <c r="BX13" s="206">
        <v>0</v>
      </c>
      <c r="BY13" s="206">
        <v>0</v>
      </c>
      <c r="BZ13" s="206">
        <v>0</v>
      </c>
      <c r="CA13" s="206">
        <v>0</v>
      </c>
      <c r="CB13" s="206">
        <v>0</v>
      </c>
      <c r="CC13" s="206"/>
      <c r="CD13" s="206">
        <v>0</v>
      </c>
      <c r="CE13" s="206">
        <v>0</v>
      </c>
      <c r="CF13" s="206">
        <v>0</v>
      </c>
      <c r="CG13" s="206">
        <v>0</v>
      </c>
      <c r="CH13" s="214">
        <f>SUM(BV13:CG13)</f>
        <v>0</v>
      </c>
      <c r="CI13" s="217">
        <f>SUM(AB13-BU13-CH13)</f>
        <v>259987170.00000012</v>
      </c>
      <c r="CJ13" s="4"/>
    </row>
    <row r="14" spans="1:87" ht="24.75" customHeight="1">
      <c r="A14" s="218" t="s">
        <v>272</v>
      </c>
      <c r="B14" s="205"/>
      <c r="C14" s="205">
        <v>0</v>
      </c>
      <c r="D14" s="205"/>
      <c r="E14" s="205"/>
      <c r="F14" s="205">
        <v>313771</v>
      </c>
      <c r="G14" s="205"/>
      <c r="H14" s="205"/>
      <c r="I14" s="205">
        <v>357499</v>
      </c>
      <c r="J14" s="205"/>
      <c r="K14" s="205"/>
      <c r="L14" s="205">
        <v>359926</v>
      </c>
      <c r="M14" s="205"/>
      <c r="N14" s="205"/>
      <c r="O14" s="205">
        <v>0</v>
      </c>
      <c r="P14" s="205"/>
      <c r="Q14" s="205"/>
      <c r="R14" s="208">
        <v>0</v>
      </c>
      <c r="S14" s="208"/>
      <c r="T14" s="208"/>
      <c r="U14" s="208">
        <v>0</v>
      </c>
      <c r="V14" s="208">
        <v>0</v>
      </c>
      <c r="W14" s="208">
        <v>0</v>
      </c>
      <c r="X14" s="208">
        <v>0</v>
      </c>
      <c r="Y14" s="208">
        <v>0</v>
      </c>
      <c r="Z14" s="208">
        <v>0</v>
      </c>
      <c r="AA14" s="208">
        <v>0</v>
      </c>
      <c r="AB14" s="209">
        <f>SUM(C14+F14+I14+L14+O14+R14+U14+V14+W14+X14+Y14+Z14+AA14)</f>
        <v>1031196</v>
      </c>
      <c r="AC14" s="209"/>
      <c r="AD14" s="209">
        <v>0</v>
      </c>
      <c r="AE14" s="209">
        <v>0</v>
      </c>
      <c r="AF14" s="209"/>
      <c r="AG14" s="209"/>
      <c r="AH14" s="209">
        <f>4-4</f>
        <v>0</v>
      </c>
      <c r="AI14" s="219"/>
      <c r="AJ14" s="219"/>
      <c r="AK14" s="219">
        <v>313771</v>
      </c>
      <c r="AL14" s="219"/>
      <c r="AM14" s="219"/>
      <c r="AN14" s="219"/>
      <c r="AO14" s="219">
        <f>+I14</f>
        <v>357499</v>
      </c>
      <c r="AP14" s="219"/>
      <c r="AQ14" s="219"/>
      <c r="AR14" s="219"/>
      <c r="AS14" s="219"/>
      <c r="AT14" s="219">
        <v>0</v>
      </c>
      <c r="AU14" s="219">
        <v>359926</v>
      </c>
      <c r="AV14" s="216">
        <v>0</v>
      </c>
      <c r="AW14" s="216"/>
      <c r="AX14" s="216"/>
      <c r="AY14" s="216">
        <v>0</v>
      </c>
      <c r="AZ14" s="216">
        <v>0</v>
      </c>
      <c r="BA14" s="216"/>
      <c r="BB14" s="216"/>
      <c r="BC14" s="208">
        <v>0</v>
      </c>
      <c r="BD14" s="208">
        <v>0</v>
      </c>
      <c r="BE14" s="208"/>
      <c r="BF14" s="208"/>
      <c r="BG14" s="208">
        <v>0</v>
      </c>
      <c r="BH14" s="208">
        <v>0</v>
      </c>
      <c r="BI14" s="208">
        <v>0</v>
      </c>
      <c r="BJ14" s="208"/>
      <c r="BK14" s="208"/>
      <c r="BL14" s="208">
        <v>0</v>
      </c>
      <c r="BM14" s="208">
        <v>0</v>
      </c>
      <c r="BN14" s="208">
        <v>0</v>
      </c>
      <c r="BO14" s="208"/>
      <c r="BP14" s="208">
        <v>0</v>
      </c>
      <c r="BQ14" s="208"/>
      <c r="BR14" s="208">
        <v>0</v>
      </c>
      <c r="BS14" s="208"/>
      <c r="BT14" s="208">
        <v>0</v>
      </c>
      <c r="BU14" s="205">
        <f>AO14+AK14+AH14+AU14+AR14+AY14+BC14+BG14+BI14+BL14:BL15+BN14+BP14+BR14+BT14</f>
        <v>1031196</v>
      </c>
      <c r="BV14" s="205">
        <v>0</v>
      </c>
      <c r="BW14" s="205">
        <v>0</v>
      </c>
      <c r="BX14" s="205">
        <v>0</v>
      </c>
      <c r="BY14" s="205">
        <v>0</v>
      </c>
      <c r="BZ14" s="205">
        <v>0</v>
      </c>
      <c r="CA14" s="205">
        <v>0</v>
      </c>
      <c r="CB14" s="205">
        <v>0</v>
      </c>
      <c r="CC14" s="205"/>
      <c r="CD14" s="205">
        <v>0</v>
      </c>
      <c r="CE14" s="205">
        <v>0</v>
      </c>
      <c r="CF14" s="205">
        <v>0</v>
      </c>
      <c r="CG14" s="205">
        <v>0</v>
      </c>
      <c r="CH14" s="220">
        <f>SUM(BV14:CG14)</f>
        <v>0</v>
      </c>
      <c r="CI14" s="217">
        <f>SUM(AB14-BU14-CH14)</f>
        <v>0</v>
      </c>
    </row>
    <row r="15" spans="1:89" ht="25.5" customHeight="1">
      <c r="A15" s="218" t="s">
        <v>273</v>
      </c>
      <c r="B15" s="205"/>
      <c r="C15" s="205">
        <v>0</v>
      </c>
      <c r="D15" s="205"/>
      <c r="E15" s="205"/>
      <c r="F15" s="205">
        <v>0</v>
      </c>
      <c r="G15" s="205"/>
      <c r="H15" s="205"/>
      <c r="I15" s="205">
        <v>0</v>
      </c>
      <c r="J15" s="205"/>
      <c r="K15" s="205"/>
      <c r="L15" s="205"/>
      <c r="M15" s="205"/>
      <c r="N15" s="205"/>
      <c r="O15" s="221">
        <v>0</v>
      </c>
      <c r="P15" s="221"/>
      <c r="Q15" s="221"/>
      <c r="R15" s="208">
        <v>0</v>
      </c>
      <c r="S15" s="208">
        <v>0</v>
      </c>
      <c r="T15" s="208"/>
      <c r="U15" s="208">
        <v>0</v>
      </c>
      <c r="V15" s="208">
        <v>0</v>
      </c>
      <c r="W15" s="208"/>
      <c r="X15" s="208">
        <v>0</v>
      </c>
      <c r="Y15" s="208">
        <v>0</v>
      </c>
      <c r="Z15" s="208">
        <v>0</v>
      </c>
      <c r="AA15" s="208">
        <v>0</v>
      </c>
      <c r="AB15" s="219">
        <f>SUM(C15+F15+I15+L15+O15+R15+U15+V15+W15+X15+Y15+AA15+Z15)</f>
        <v>0</v>
      </c>
      <c r="AC15" s="209"/>
      <c r="AD15" s="209"/>
      <c r="AE15" s="209">
        <v>0</v>
      </c>
      <c r="AF15" s="209"/>
      <c r="AG15" s="209"/>
      <c r="AH15" s="209">
        <f>AE15+AG15+AF15</f>
        <v>0</v>
      </c>
      <c r="AI15" s="219"/>
      <c r="AJ15" s="219"/>
      <c r="AK15" s="219"/>
      <c r="AL15" s="219"/>
      <c r="AM15" s="219"/>
      <c r="AN15" s="219"/>
      <c r="AO15" s="219">
        <v>0</v>
      </c>
      <c r="AP15" s="219"/>
      <c r="AQ15" s="219"/>
      <c r="AR15" s="219"/>
      <c r="AS15" s="219"/>
      <c r="AT15" s="219"/>
      <c r="AU15" s="219">
        <f>AS15+AT15</f>
        <v>0</v>
      </c>
      <c r="AV15" s="216">
        <v>0</v>
      </c>
      <c r="AW15" s="216"/>
      <c r="AX15" s="216"/>
      <c r="AY15" s="216">
        <v>0</v>
      </c>
      <c r="AZ15" s="216">
        <v>0</v>
      </c>
      <c r="BA15" s="216"/>
      <c r="BB15" s="216"/>
      <c r="BC15" s="208">
        <v>0</v>
      </c>
      <c r="BD15" s="208">
        <v>0</v>
      </c>
      <c r="BE15" s="208"/>
      <c r="BF15" s="208"/>
      <c r="BG15" s="208">
        <v>0</v>
      </c>
      <c r="BH15" s="208">
        <v>0</v>
      </c>
      <c r="BI15" s="208">
        <v>0</v>
      </c>
      <c r="BJ15" s="208"/>
      <c r="BK15" s="208"/>
      <c r="BL15" s="208"/>
      <c r="BM15" s="208">
        <v>0</v>
      </c>
      <c r="BN15" s="208">
        <v>0</v>
      </c>
      <c r="BO15" s="208"/>
      <c r="BP15" s="208">
        <v>0</v>
      </c>
      <c r="BQ15" s="208"/>
      <c r="BR15" s="208">
        <v>0</v>
      </c>
      <c r="BS15" s="208"/>
      <c r="BT15" s="208">
        <v>0</v>
      </c>
      <c r="BU15" s="205">
        <f>AO15+AK15+AH15+AU15+AR15+AY15+BC15+BG15+BI15+BL15:BL16+BN15+BP15+BR15+BT15</f>
        <v>0</v>
      </c>
      <c r="BV15" s="205">
        <v>0</v>
      </c>
      <c r="BW15" s="205">
        <v>0</v>
      </c>
      <c r="BX15" s="205">
        <v>0</v>
      </c>
      <c r="BY15" s="205">
        <v>0</v>
      </c>
      <c r="BZ15" s="205">
        <v>0</v>
      </c>
      <c r="CA15" s="205">
        <v>0</v>
      </c>
      <c r="CB15" s="205">
        <v>0</v>
      </c>
      <c r="CC15" s="205"/>
      <c r="CD15" s="205">
        <v>0</v>
      </c>
      <c r="CE15" s="205">
        <v>0</v>
      </c>
      <c r="CF15" s="205">
        <v>0</v>
      </c>
      <c r="CG15" s="205">
        <v>0</v>
      </c>
      <c r="CH15" s="220">
        <f>SUM(BV15:CG15)</f>
        <v>0</v>
      </c>
      <c r="CI15" s="217">
        <f>SUM(AB15-BU15-CH15)</f>
        <v>0</v>
      </c>
      <c r="CK15" s="4"/>
    </row>
    <row r="16" spans="1:87" ht="18" customHeight="1">
      <c r="A16" s="222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9"/>
      <c r="AC16" s="209"/>
      <c r="AD16" s="209"/>
      <c r="AE16" s="209"/>
      <c r="AF16" s="209"/>
      <c r="AG16" s="209"/>
      <c r="AH16" s="209"/>
      <c r="AI16" s="219"/>
      <c r="AJ16" s="219"/>
      <c r="AK16" s="216"/>
      <c r="AL16" s="216"/>
      <c r="AM16" s="216"/>
      <c r="AN16" s="216"/>
      <c r="AO16" s="216"/>
      <c r="AP16" s="223"/>
      <c r="AQ16" s="223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20"/>
      <c r="CI16" s="217"/>
    </row>
    <row r="17" spans="1:87" ht="18" customHeight="1">
      <c r="A17" s="224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19"/>
      <c r="AC17" s="219"/>
      <c r="AD17" s="219"/>
      <c r="AE17" s="219"/>
      <c r="AF17" s="219"/>
      <c r="AG17" s="219"/>
      <c r="AH17" s="219"/>
      <c r="AI17" s="219"/>
      <c r="AJ17" s="219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20"/>
      <c r="CI17" s="217"/>
    </row>
    <row r="18" spans="1:90" ht="18" customHeight="1">
      <c r="A18" s="224"/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19"/>
      <c r="AC18" s="219"/>
      <c r="AD18" s="219"/>
      <c r="AE18" s="219"/>
      <c r="AF18" s="219"/>
      <c r="AG18" s="219"/>
      <c r="AH18" s="219"/>
      <c r="AI18" s="219"/>
      <c r="AJ18" s="219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20"/>
      <c r="CI18" s="217"/>
      <c r="CK18" s="4"/>
      <c r="CL18" s="4"/>
    </row>
    <row r="19" spans="1:87" ht="18" customHeight="1">
      <c r="A19" s="224"/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19"/>
      <c r="AC19" s="219"/>
      <c r="AD19" s="219"/>
      <c r="AE19" s="219"/>
      <c r="AF19" s="219"/>
      <c r="AG19" s="219"/>
      <c r="AH19" s="219"/>
      <c r="AI19" s="219"/>
      <c r="AJ19" s="219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20"/>
      <c r="CI19" s="217"/>
    </row>
    <row r="20" spans="1:87" ht="18" customHeight="1">
      <c r="A20" s="224"/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19"/>
      <c r="AC20" s="219"/>
      <c r="AD20" s="219"/>
      <c r="AE20" s="219"/>
      <c r="AF20" s="219"/>
      <c r="AG20" s="219"/>
      <c r="AH20" s="219"/>
      <c r="AI20" s="219"/>
      <c r="AJ20" s="219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20"/>
      <c r="CI20" s="217"/>
    </row>
    <row r="21" spans="1:87" ht="18" customHeight="1">
      <c r="A21" s="224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19"/>
      <c r="AC21" s="219"/>
      <c r="AD21" s="219"/>
      <c r="AE21" s="219"/>
      <c r="AF21" s="219"/>
      <c r="AG21" s="219"/>
      <c r="AH21" s="219"/>
      <c r="AI21" s="219"/>
      <c r="AJ21" s="219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20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20"/>
      <c r="CI21" s="217"/>
    </row>
    <row r="22" spans="1:87" ht="18" customHeight="1" thickBot="1">
      <c r="A22" s="225" t="s">
        <v>274</v>
      </c>
      <c r="B22" s="226">
        <f>SUM(B13:B21)</f>
        <v>11352400000</v>
      </c>
      <c r="C22" s="226">
        <f>SUM(C13:C21)</f>
        <v>482404665</v>
      </c>
      <c r="D22" s="226"/>
      <c r="E22" s="226"/>
      <c r="F22" s="226">
        <f>SUM(F13:F21)</f>
        <v>120148214.72</v>
      </c>
      <c r="G22" s="226"/>
      <c r="H22" s="226"/>
      <c r="I22" s="226">
        <f>SUM(I13:I21)</f>
        <v>469055203.35</v>
      </c>
      <c r="J22" s="226"/>
      <c r="K22" s="226"/>
      <c r="L22" s="226">
        <f>SUM(L13:L21)</f>
        <v>21651706.53</v>
      </c>
      <c r="M22" s="226"/>
      <c r="N22" s="226"/>
      <c r="O22" s="226">
        <f>SUM(O13:O21)</f>
        <v>0</v>
      </c>
      <c r="P22" s="226"/>
      <c r="Q22" s="226"/>
      <c r="R22" s="226">
        <f>SUM(R13:R21)</f>
        <v>0</v>
      </c>
      <c r="S22" s="226"/>
      <c r="T22" s="226"/>
      <c r="U22" s="226">
        <f aca="true" t="shared" si="0" ref="U22:AA22">SUM(U13:U21)</f>
        <v>0</v>
      </c>
      <c r="V22" s="226">
        <f t="shared" si="0"/>
        <v>0</v>
      </c>
      <c r="W22" s="226">
        <f t="shared" si="0"/>
        <v>0</v>
      </c>
      <c r="X22" s="226">
        <f t="shared" si="0"/>
        <v>0</v>
      </c>
      <c r="Y22" s="226">
        <f t="shared" si="0"/>
        <v>0</v>
      </c>
      <c r="Z22" s="226">
        <f t="shared" si="0"/>
        <v>0</v>
      </c>
      <c r="AA22" s="226">
        <f t="shared" si="0"/>
        <v>0</v>
      </c>
      <c r="AB22" s="226">
        <f>SUM(AB13:AB21)</f>
        <v>1093259789.6000001</v>
      </c>
      <c r="AC22" s="226"/>
      <c r="AD22" s="226"/>
      <c r="AE22" s="226">
        <f>SUM(AE13:AE21)</f>
        <v>247768975</v>
      </c>
      <c r="AF22" s="226"/>
      <c r="AG22" s="226"/>
      <c r="AH22" s="226">
        <f>SUM(AH13:AH21)</f>
        <v>0</v>
      </c>
      <c r="AI22" s="226"/>
      <c r="AJ22" s="226"/>
      <c r="AK22" s="226">
        <f>SUM(AK13:AK21)</f>
        <v>3380679.72</v>
      </c>
      <c r="AL22" s="226"/>
      <c r="AM22" s="226"/>
      <c r="AN22" s="226"/>
      <c r="AO22" s="226">
        <f>SUM(AO13:AO21)</f>
        <v>574871516.35</v>
      </c>
      <c r="AP22" s="226"/>
      <c r="AQ22" s="226"/>
      <c r="AR22" s="226">
        <f>SUM(AR13:AR21)</f>
        <v>0</v>
      </c>
      <c r="AS22" s="226"/>
      <c r="AT22" s="226"/>
      <c r="AU22" s="226">
        <f>SUM(AU13:AU21)</f>
        <v>6251448.53</v>
      </c>
      <c r="AV22" s="226">
        <f>SUM(AV13:AV21)</f>
        <v>0</v>
      </c>
      <c r="AW22" s="226"/>
      <c r="AX22" s="226"/>
      <c r="AY22" s="226">
        <f>SUM(AY13:AY21)</f>
        <v>0</v>
      </c>
      <c r="AZ22" s="226">
        <f>SUM(AZ13:AZ21)</f>
        <v>0</v>
      </c>
      <c r="BA22" s="226"/>
      <c r="BB22" s="226"/>
      <c r="BC22" s="226">
        <f>SUM(BC13:BC21)</f>
        <v>0</v>
      </c>
      <c r="BD22" s="226">
        <f>SUM(BD13:BD21)</f>
        <v>0</v>
      </c>
      <c r="BE22" s="226"/>
      <c r="BF22" s="226"/>
      <c r="BG22" s="226">
        <f aca="true" t="shared" si="1" ref="BG22:CI22">SUM(BG13:BG21)</f>
        <v>0</v>
      </c>
      <c r="BH22" s="226">
        <f t="shared" si="1"/>
        <v>0</v>
      </c>
      <c r="BI22" s="226">
        <f t="shared" si="1"/>
        <v>0</v>
      </c>
      <c r="BJ22" s="226"/>
      <c r="BK22" s="226">
        <f t="shared" si="1"/>
        <v>0</v>
      </c>
      <c r="BL22" s="226">
        <f t="shared" si="1"/>
        <v>0</v>
      </c>
      <c r="BM22" s="226">
        <f t="shared" si="1"/>
        <v>0</v>
      </c>
      <c r="BN22" s="226">
        <f t="shared" si="1"/>
        <v>0</v>
      </c>
      <c r="BO22" s="226">
        <f t="shared" si="1"/>
        <v>0</v>
      </c>
      <c r="BP22" s="226">
        <f t="shared" si="1"/>
        <v>0</v>
      </c>
      <c r="BQ22" s="226">
        <f t="shared" si="1"/>
        <v>0</v>
      </c>
      <c r="BR22" s="226">
        <f t="shared" si="1"/>
        <v>0</v>
      </c>
      <c r="BS22" s="226">
        <f t="shared" si="1"/>
        <v>0</v>
      </c>
      <c r="BT22" s="226">
        <f t="shared" si="1"/>
        <v>0</v>
      </c>
      <c r="BU22" s="226">
        <f>SUM(BU13:BU21)</f>
        <v>833272619.6</v>
      </c>
      <c r="BV22" s="226">
        <f t="shared" si="1"/>
        <v>0</v>
      </c>
      <c r="BW22" s="226">
        <f t="shared" si="1"/>
        <v>0</v>
      </c>
      <c r="BX22" s="226">
        <f t="shared" si="1"/>
        <v>0</v>
      </c>
      <c r="BY22" s="226">
        <f t="shared" si="1"/>
        <v>0</v>
      </c>
      <c r="BZ22" s="226">
        <f t="shared" si="1"/>
        <v>0</v>
      </c>
      <c r="CA22" s="226">
        <f t="shared" si="1"/>
        <v>0</v>
      </c>
      <c r="CB22" s="226">
        <f t="shared" si="1"/>
        <v>0</v>
      </c>
      <c r="CC22" s="226">
        <f t="shared" si="1"/>
        <v>0</v>
      </c>
      <c r="CD22" s="226">
        <f t="shared" si="1"/>
        <v>0</v>
      </c>
      <c r="CE22" s="226">
        <f t="shared" si="1"/>
        <v>0</v>
      </c>
      <c r="CF22" s="226">
        <f t="shared" si="1"/>
        <v>0</v>
      </c>
      <c r="CG22" s="226">
        <f t="shared" si="1"/>
        <v>0</v>
      </c>
      <c r="CH22" s="226">
        <f t="shared" si="1"/>
        <v>0</v>
      </c>
      <c r="CI22" s="227">
        <f t="shared" si="1"/>
        <v>259987170.00000012</v>
      </c>
    </row>
    <row r="23" spans="1:87" ht="15">
      <c r="A23" s="228" t="s">
        <v>275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0"/>
    </row>
    <row r="24" spans="1:87" ht="15">
      <c r="A24" s="229"/>
      <c r="B24" s="33"/>
      <c r="C24" s="33"/>
      <c r="D24" s="33"/>
      <c r="E24" s="33"/>
      <c r="F24" s="11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46"/>
      <c r="AC24" s="46"/>
      <c r="AD24" s="46"/>
      <c r="AE24" s="33"/>
      <c r="AF24" s="33"/>
      <c r="AG24" s="33"/>
      <c r="AH24" s="11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2"/>
    </row>
    <row r="25" spans="1:87" ht="15.75" customHeight="1">
      <c r="A25" s="239"/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240"/>
      <c r="BQ25" s="240"/>
      <c r="BR25" s="240"/>
      <c r="BS25" s="240"/>
      <c r="BT25" s="240"/>
      <c r="BU25" s="240"/>
      <c r="BV25" s="240"/>
      <c r="BW25" s="240"/>
      <c r="BX25" s="240"/>
      <c r="BY25" s="240"/>
      <c r="BZ25" s="240"/>
      <c r="CA25" s="240"/>
      <c r="CB25" s="240"/>
      <c r="CC25" s="240"/>
      <c r="CD25" s="240"/>
      <c r="CE25" s="240"/>
      <c r="CF25" s="240"/>
      <c r="CG25" s="240"/>
      <c r="CH25" s="240"/>
      <c r="CI25" s="241"/>
    </row>
    <row r="26" spans="1:87" ht="19.5" customHeight="1" hidden="1">
      <c r="A26" s="242"/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40"/>
      <c r="BR26" s="240"/>
      <c r="BS26" s="240"/>
      <c r="BT26" s="240"/>
      <c r="BU26" s="240"/>
      <c r="BV26" s="240"/>
      <c r="BW26" s="240"/>
      <c r="BX26" s="240"/>
      <c r="BY26" s="240"/>
      <c r="BZ26" s="240"/>
      <c r="CA26" s="240"/>
      <c r="CB26" s="240"/>
      <c r="CC26" s="240"/>
      <c r="CD26" s="240"/>
      <c r="CE26" s="240"/>
      <c r="CF26" s="240"/>
      <c r="CG26" s="240"/>
      <c r="CH26" s="240"/>
      <c r="CI26" s="241"/>
    </row>
    <row r="27" spans="1:87" ht="12.75" customHeight="1">
      <c r="A27" s="243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  <c r="BB27" s="244"/>
      <c r="BC27" s="244"/>
      <c r="BD27" s="244"/>
      <c r="BE27" s="244"/>
      <c r="BF27" s="244"/>
      <c r="BG27" s="244"/>
      <c r="BH27" s="244"/>
      <c r="BI27" s="244"/>
      <c r="BJ27" s="244"/>
      <c r="BK27" s="244"/>
      <c r="BL27" s="244"/>
      <c r="BM27" s="244"/>
      <c r="BN27" s="244"/>
      <c r="BO27" s="244"/>
      <c r="BP27" s="244"/>
      <c r="BQ27" s="244"/>
      <c r="BR27" s="244"/>
      <c r="BS27" s="244"/>
      <c r="BT27" s="244"/>
      <c r="BU27" s="244"/>
      <c r="BV27" s="244"/>
      <c r="BW27" s="244"/>
      <c r="BX27" s="244"/>
      <c r="BY27" s="244"/>
      <c r="BZ27" s="244"/>
      <c r="CA27" s="244"/>
      <c r="CB27" s="244"/>
      <c r="CC27" s="244"/>
      <c r="CD27" s="244"/>
      <c r="CE27" s="244"/>
      <c r="CF27" s="244"/>
      <c r="CG27" s="244"/>
      <c r="CH27" s="244"/>
      <c r="CI27" s="245"/>
    </row>
    <row r="28" spans="1:87" ht="8.25" customHeight="1">
      <c r="A28" s="246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  <c r="BA28" s="244"/>
      <c r="BB28" s="244"/>
      <c r="BC28" s="244"/>
      <c r="BD28" s="244"/>
      <c r="BE28" s="244"/>
      <c r="BF28" s="244"/>
      <c r="BG28" s="244"/>
      <c r="BH28" s="244"/>
      <c r="BI28" s="244"/>
      <c r="BJ28" s="244"/>
      <c r="BK28" s="244"/>
      <c r="BL28" s="244"/>
      <c r="BM28" s="244"/>
      <c r="BN28" s="244"/>
      <c r="BO28" s="244"/>
      <c r="BP28" s="244"/>
      <c r="BQ28" s="244"/>
      <c r="BR28" s="244"/>
      <c r="BS28" s="244"/>
      <c r="BT28" s="244"/>
      <c r="BU28" s="244"/>
      <c r="BV28" s="244"/>
      <c r="BW28" s="244"/>
      <c r="BX28" s="244"/>
      <c r="BY28" s="244"/>
      <c r="BZ28" s="244"/>
      <c r="CA28" s="244"/>
      <c r="CB28" s="244"/>
      <c r="CC28" s="244"/>
      <c r="CD28" s="244"/>
      <c r="CE28" s="244"/>
      <c r="CF28" s="244"/>
      <c r="CG28" s="244"/>
      <c r="CH28" s="244"/>
      <c r="CI28" s="245"/>
    </row>
    <row r="29" spans="1:87" ht="15">
      <c r="A29" s="36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11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2"/>
    </row>
    <row r="30" spans="1:87" ht="15">
      <c r="A30" s="36"/>
      <c r="B30" s="11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11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11">
        <f>+BU13+216723929.03</f>
        <v>1048965352.63</v>
      </c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2"/>
    </row>
    <row r="31" spans="1:87" ht="15">
      <c r="A31" s="36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11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2"/>
    </row>
    <row r="32" spans="1:87" ht="15">
      <c r="A32" s="36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11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2"/>
    </row>
    <row r="33" spans="1:87" ht="13.5" thickBot="1">
      <c r="A33" s="149"/>
      <c r="B33" s="230"/>
      <c r="C33" s="230"/>
      <c r="D33" s="230"/>
      <c r="E33" s="230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30"/>
      <c r="Z33" s="30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8"/>
      <c r="CI33" s="32"/>
    </row>
    <row r="34" spans="1:87" ht="15">
      <c r="A34" s="149"/>
      <c r="B34" s="247" t="s">
        <v>276</v>
      </c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231"/>
      <c r="BV34" s="231"/>
      <c r="BW34" s="231"/>
      <c r="BX34" s="231"/>
      <c r="BY34" s="231"/>
      <c r="BZ34" s="231"/>
      <c r="CA34" s="231"/>
      <c r="CB34" s="231"/>
      <c r="CC34" s="231"/>
      <c r="CD34" s="231"/>
      <c r="CE34" s="231"/>
      <c r="CF34" s="231"/>
      <c r="CG34" s="33"/>
      <c r="CH34" s="38"/>
      <c r="CI34" s="32"/>
    </row>
    <row r="35" spans="1:87" ht="15">
      <c r="A35" s="36"/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232"/>
      <c r="BV35" s="231"/>
      <c r="BW35" s="231"/>
      <c r="BX35" s="231"/>
      <c r="BY35" s="231"/>
      <c r="BZ35" s="231"/>
      <c r="CA35" s="231"/>
      <c r="CB35" s="231"/>
      <c r="CC35" s="231"/>
      <c r="CD35" s="231"/>
      <c r="CE35" s="231"/>
      <c r="CF35" s="231"/>
      <c r="CG35" s="33"/>
      <c r="CH35" s="33"/>
      <c r="CI35" s="32"/>
    </row>
    <row r="36" spans="1:87" ht="15">
      <c r="A36" s="2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11"/>
      <c r="AF36" s="11"/>
      <c r="AG36" s="11"/>
      <c r="AH36" s="11"/>
      <c r="AI36" s="11"/>
      <c r="AJ36" s="11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2"/>
    </row>
    <row r="37" spans="1:87" ht="13.5" thickBot="1">
      <c r="A37" s="31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29"/>
    </row>
    <row r="39" spans="2:28" ht="15">
      <c r="B39" s="38"/>
      <c r="AB39" s="4"/>
    </row>
    <row r="40" spans="3:27" ht="15"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3:70" ht="15"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2"/>
      <c r="BR41" s="4"/>
    </row>
    <row r="42" spans="3:97" ht="15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BD42" s="239"/>
      <c r="BE42" s="249"/>
      <c r="BF42" s="249"/>
      <c r="BG42" s="249"/>
      <c r="BH42" s="249"/>
      <c r="BI42" s="249"/>
      <c r="BJ42" s="249"/>
      <c r="BK42" s="249"/>
      <c r="BL42" s="249"/>
      <c r="BM42" s="249"/>
      <c r="BN42" s="249"/>
      <c r="BO42" s="249"/>
      <c r="BP42" s="249"/>
      <c r="BQ42" s="249"/>
      <c r="BR42" s="249"/>
      <c r="BS42" s="249"/>
      <c r="BT42" s="249"/>
      <c r="BU42" s="249"/>
      <c r="BV42" s="249"/>
      <c r="BW42" s="249"/>
      <c r="BX42" s="249"/>
      <c r="BY42" s="249"/>
      <c r="BZ42" s="249"/>
      <c r="CA42" s="249"/>
      <c r="CB42" s="249"/>
      <c r="CC42" s="249"/>
      <c r="CD42" s="249"/>
      <c r="CE42" s="249"/>
      <c r="CF42" s="249"/>
      <c r="CG42" s="249"/>
      <c r="CH42" s="249"/>
      <c r="CI42" s="249"/>
      <c r="CJ42" s="249"/>
      <c r="CK42" s="249"/>
      <c r="CL42" s="249"/>
      <c r="CM42" s="249"/>
      <c r="CN42" s="249"/>
      <c r="CO42" s="249"/>
      <c r="CP42" s="249"/>
      <c r="CQ42" s="249"/>
      <c r="CR42" s="249"/>
      <c r="CS42" s="250"/>
    </row>
    <row r="43" spans="2:97" ht="15">
      <c r="B43" s="5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H43" s="5"/>
      <c r="BD43" s="239"/>
      <c r="BE43" s="249"/>
      <c r="BF43" s="249"/>
      <c r="BG43" s="249"/>
      <c r="BH43" s="249"/>
      <c r="BI43" s="249"/>
      <c r="BJ43" s="249"/>
      <c r="BK43" s="249"/>
      <c r="BL43" s="249"/>
      <c r="BM43" s="249"/>
      <c r="BN43" s="249"/>
      <c r="BO43" s="249"/>
      <c r="BP43" s="249"/>
      <c r="BQ43" s="249"/>
      <c r="BR43" s="249"/>
      <c r="BS43" s="249"/>
      <c r="BT43" s="249"/>
      <c r="BU43" s="249"/>
      <c r="BV43" s="249"/>
      <c r="BW43" s="249"/>
      <c r="BX43" s="249"/>
      <c r="BY43" s="249"/>
      <c r="BZ43" s="249"/>
      <c r="CA43" s="249"/>
      <c r="CB43" s="249"/>
      <c r="CC43" s="249"/>
      <c r="CD43" s="249"/>
      <c r="CE43" s="249"/>
      <c r="CF43" s="249"/>
      <c r="CG43" s="249"/>
      <c r="CH43" s="249"/>
      <c r="CI43" s="249"/>
      <c r="CJ43" s="249"/>
      <c r="CK43" s="249"/>
      <c r="CL43" s="249"/>
      <c r="CM43" s="249"/>
      <c r="CN43" s="249"/>
      <c r="CO43" s="249"/>
      <c r="CP43" s="249"/>
      <c r="CQ43" s="249"/>
      <c r="CR43" s="249"/>
      <c r="CS43" s="250"/>
    </row>
    <row r="44" spans="2:58" ht="15">
      <c r="B44" s="5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H44" s="5"/>
      <c r="BD44" s="3"/>
      <c r="BE44" s="25"/>
      <c r="BF44" s="2"/>
    </row>
    <row r="45" spans="2:58" ht="15">
      <c r="B45" s="5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34"/>
      <c r="AH45" s="5"/>
      <c r="BD45" s="3"/>
      <c r="BE45" s="25"/>
      <c r="BF45" s="2"/>
    </row>
    <row r="46" spans="2:58" ht="15">
      <c r="B46" s="5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34"/>
      <c r="AH46" s="235"/>
      <c r="BD46" s="3"/>
      <c r="BE46" s="25"/>
      <c r="BF46" s="2"/>
    </row>
    <row r="47" spans="2:58" ht="15">
      <c r="B47" s="5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34"/>
      <c r="AH47" s="5"/>
      <c r="BD47" s="3"/>
      <c r="BE47" s="3"/>
      <c r="BF47" s="2"/>
    </row>
    <row r="48" spans="2:73" ht="15.75">
      <c r="B48" s="5"/>
      <c r="C48" s="236"/>
      <c r="D48" s="234"/>
      <c r="E48" s="234"/>
      <c r="F48" s="234"/>
      <c r="G48" s="234"/>
      <c r="H48" s="234"/>
      <c r="I48" s="234"/>
      <c r="J48" s="234"/>
      <c r="K48" s="234"/>
      <c r="L48" s="234"/>
      <c r="M48" s="26"/>
      <c r="N48" s="26"/>
      <c r="O48" s="26"/>
      <c r="P48" s="26"/>
      <c r="Q48" s="237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34"/>
      <c r="AH48" s="5"/>
      <c r="BP48" s="26"/>
      <c r="BQ48" s="26"/>
      <c r="BR48" s="26"/>
      <c r="BS48" s="26"/>
      <c r="BT48" s="26"/>
      <c r="BU48" s="26"/>
    </row>
    <row r="49" spans="2:28" ht="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S49" s="19"/>
      <c r="T49" s="19"/>
      <c r="U49" s="19"/>
      <c r="V49" s="19"/>
      <c r="W49" s="19"/>
      <c r="X49" s="19"/>
      <c r="Y49" s="19"/>
      <c r="Z49" s="19"/>
      <c r="AB49" s="234"/>
    </row>
    <row r="50" spans="2:28" ht="15">
      <c r="B50" s="5"/>
      <c r="C50" s="235"/>
      <c r="D50" s="5"/>
      <c r="E50" s="5"/>
      <c r="F50" s="5"/>
      <c r="G50" s="5"/>
      <c r="H50" s="5"/>
      <c r="I50" s="5"/>
      <c r="J50" s="5"/>
      <c r="K50" s="5"/>
      <c r="L50" s="5"/>
      <c r="S50" s="19"/>
      <c r="T50" s="19"/>
      <c r="U50" s="19"/>
      <c r="V50" s="19"/>
      <c r="W50" s="19"/>
      <c r="X50" s="19"/>
      <c r="Y50" s="19"/>
      <c r="Z50" s="19"/>
      <c r="AB50" s="234"/>
    </row>
    <row r="51" spans="2:28" ht="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AB51" s="234"/>
    </row>
    <row r="52" spans="2:28" ht="1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AB52" s="234"/>
    </row>
    <row r="53" spans="2:28" ht="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AB53" s="234"/>
    </row>
    <row r="54" ht="15">
      <c r="AB54" s="234"/>
    </row>
    <row r="55" ht="15">
      <c r="AB55" s="234"/>
    </row>
    <row r="56" ht="15">
      <c r="AB56" s="234"/>
    </row>
    <row r="57" ht="15">
      <c r="AB57" s="234"/>
    </row>
    <row r="58" ht="15">
      <c r="AB58" s="234"/>
    </row>
    <row r="59" ht="15">
      <c r="AB59" s="5"/>
    </row>
    <row r="60" ht="15">
      <c r="AB60" s="5"/>
    </row>
    <row r="62" spans="3:28" ht="15"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</row>
    <row r="63" spans="3:28" ht="15"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</row>
    <row r="64" spans="3:28" ht="15"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</row>
    <row r="65" spans="3:28" ht="15">
      <c r="C65" s="238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</row>
    <row r="66" spans="3:28" ht="15"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</row>
    <row r="67" spans="3:28" ht="15"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</row>
    <row r="68" spans="3:28" ht="15"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</row>
    <row r="69" spans="3:28" ht="15"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</row>
    <row r="70" spans="3:28" ht="15"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8"/>
      <c r="V70" s="238"/>
      <c r="W70" s="238"/>
      <c r="X70" s="238"/>
      <c r="Y70" s="238"/>
      <c r="Z70" s="238"/>
      <c r="AA70" s="238"/>
      <c r="AB70" s="238"/>
    </row>
    <row r="71" spans="3:28" ht="15"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8"/>
      <c r="AA71" s="238"/>
      <c r="AB71" s="238"/>
    </row>
    <row r="72" spans="3:28" ht="15"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8"/>
      <c r="X72" s="238"/>
      <c r="Y72" s="238"/>
      <c r="Z72" s="238"/>
      <c r="AA72" s="238"/>
      <c r="AB72" s="238"/>
    </row>
    <row r="73" spans="3:28" ht="15">
      <c r="C73" s="238"/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238"/>
      <c r="Z73" s="238"/>
      <c r="AA73" s="238"/>
      <c r="AB73" s="238"/>
    </row>
    <row r="74" spans="3:28" ht="15">
      <c r="C74" s="238"/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8"/>
      <c r="AA74" s="238"/>
      <c r="AB74" s="238"/>
    </row>
  </sheetData>
  <mergeCells count="11">
    <mergeCell ref="A7:B7"/>
    <mergeCell ref="A1:CI1"/>
    <mergeCell ref="A2:CI2"/>
    <mergeCell ref="A3:CI3"/>
    <mergeCell ref="A4:CI4"/>
    <mergeCell ref="A6:B6"/>
    <mergeCell ref="A25:CI26"/>
    <mergeCell ref="A27:CI28"/>
    <mergeCell ref="B34:Z34"/>
    <mergeCell ref="B35:Z35"/>
    <mergeCell ref="BD42:CS43"/>
  </mergeCells>
  <printOptions horizontalCentered="1" verticalCentered="1"/>
  <pageMargins left="0.5511811023622047" right="0.15748031496062992" top="0.31496062992125984" bottom="0.5905511811023623" header="0" footer="0.1968503937007874"/>
  <pageSetup horizontalDpi="300" verticalDpi="300" orientation="landscape" paperSize="5" scale="70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52"/>
  <sheetViews>
    <sheetView zoomScale="75" zoomScaleNormal="75" workbookViewId="0" topLeftCell="A1">
      <selection activeCell="S38" sqref="S38"/>
    </sheetView>
  </sheetViews>
  <sheetFormatPr defaultColWidth="11.421875" defaultRowHeight="15"/>
  <cols>
    <col min="1" max="1" width="15.8515625" style="1" customWidth="1"/>
    <col min="2" max="2" width="42.28125" style="1" customWidth="1"/>
    <col min="3" max="3" width="26.7109375" style="1" customWidth="1"/>
    <col min="4" max="4" width="19.421875" style="1" hidden="1" customWidth="1"/>
    <col min="5" max="5" width="21.140625" style="1" hidden="1" customWidth="1"/>
    <col min="6" max="6" width="25.140625" style="1" customWidth="1"/>
    <col min="7" max="7" width="18.8515625" style="1" hidden="1" customWidth="1"/>
    <col min="8" max="8" width="20.28125" style="1" hidden="1" customWidth="1"/>
    <col min="9" max="9" width="19.140625" style="1" hidden="1" customWidth="1"/>
    <col min="10" max="10" width="18.28125" style="1" hidden="1" customWidth="1"/>
    <col min="11" max="11" width="20.7109375" style="1" hidden="1" customWidth="1"/>
    <col min="12" max="12" width="19.57421875" style="1" hidden="1" customWidth="1"/>
    <col min="13" max="13" width="20.421875" style="1" hidden="1" customWidth="1"/>
    <col min="14" max="14" width="17.8515625" style="1" hidden="1" customWidth="1"/>
    <col min="15" max="15" width="21.7109375" style="1" hidden="1" customWidth="1"/>
    <col min="16" max="16" width="21.57421875" style="1" customWidth="1"/>
    <col min="17" max="17" width="18.57421875" style="1" hidden="1" customWidth="1"/>
    <col min="18" max="18" width="19.421875" style="1" hidden="1" customWidth="1"/>
    <col min="19" max="19" width="22.421875" style="1" customWidth="1"/>
    <col min="20" max="20" width="20.7109375" style="1" hidden="1" customWidth="1"/>
    <col min="21" max="21" width="21.8515625" style="1" hidden="1" customWidth="1"/>
    <col min="22" max="22" width="21.7109375" style="1" hidden="1" customWidth="1"/>
    <col min="23" max="23" width="19.57421875" style="1" hidden="1" customWidth="1"/>
    <col min="24" max="24" width="19.28125" style="1" hidden="1" customWidth="1"/>
    <col min="25" max="25" width="21.140625" style="1" hidden="1" customWidth="1"/>
    <col min="26" max="26" width="23.00390625" style="1" hidden="1" customWidth="1"/>
    <col min="27" max="27" width="20.28125" style="1" hidden="1" customWidth="1"/>
    <col min="28" max="28" width="23.7109375" style="1" hidden="1" customWidth="1"/>
    <col min="29" max="29" width="21.57421875" style="1" customWidth="1"/>
    <col min="30" max="30" width="18.140625" style="1" hidden="1" customWidth="1"/>
    <col min="31" max="31" width="19.00390625" style="1" hidden="1" customWidth="1"/>
    <col min="32" max="32" width="19.57421875" style="1" customWidth="1"/>
    <col min="33" max="33" width="20.421875" style="1" hidden="1" customWidth="1"/>
    <col min="34" max="35" width="21.8515625" style="1" hidden="1" customWidth="1"/>
    <col min="36" max="37" width="18.57421875" style="1" hidden="1" customWidth="1"/>
    <col min="38" max="38" width="20.7109375" style="1" hidden="1" customWidth="1"/>
    <col min="39" max="39" width="20.421875" style="1" hidden="1" customWidth="1"/>
    <col min="40" max="40" width="20.00390625" style="1" hidden="1" customWidth="1"/>
    <col min="41" max="41" width="22.8515625" style="1" hidden="1" customWidth="1"/>
    <col min="42" max="42" width="23.00390625" style="1" customWidth="1"/>
    <col min="43" max="43" width="21.28125" style="3" bestFit="1" customWidth="1"/>
    <col min="44" max="44" width="19.57421875" style="3" customWidth="1"/>
    <col min="45" max="45" width="20.00390625" style="2" customWidth="1"/>
    <col min="46" max="46" width="19.7109375" style="1" customWidth="1"/>
    <col min="47" max="47" width="14.140625" style="1" customWidth="1"/>
    <col min="48" max="48" width="24.7109375" style="1" customWidth="1"/>
    <col min="49" max="49" width="16.8515625" style="1" customWidth="1"/>
    <col min="50" max="50" width="12.8515625" style="1" bestFit="1" customWidth="1"/>
    <col min="51" max="51" width="11.8515625" style="1" bestFit="1" customWidth="1"/>
    <col min="52" max="52" width="12.8515625" style="1" bestFit="1" customWidth="1"/>
    <col min="53" max="53" width="13.8515625" style="1" bestFit="1" customWidth="1"/>
    <col min="54" max="54" width="11.421875" style="1" customWidth="1"/>
    <col min="55" max="55" width="11.8515625" style="1" bestFit="1" customWidth="1"/>
    <col min="56" max="56" width="12.8515625" style="1" bestFit="1" customWidth="1"/>
    <col min="57" max="57" width="11.421875" style="1" customWidth="1"/>
    <col min="58" max="58" width="11.8515625" style="1" bestFit="1" customWidth="1"/>
    <col min="59" max="16384" width="11.421875" style="1" customWidth="1"/>
  </cols>
  <sheetData>
    <row r="1" spans="1:42" ht="18">
      <c r="A1" s="253" t="s">
        <v>96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5"/>
    </row>
    <row r="2" spans="1:42" ht="15.75">
      <c r="A2" s="256" t="s">
        <v>95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8"/>
    </row>
    <row r="3" spans="1:42" ht="18">
      <c r="A3" s="259" t="s">
        <v>94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1"/>
    </row>
    <row r="4" spans="1:42" ht="15.75">
      <c r="A4" s="256" t="s">
        <v>93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8"/>
    </row>
    <row r="5" spans="1:43" ht="20.25">
      <c r="A5" s="262" t="s">
        <v>92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4"/>
      <c r="AQ5" s="25"/>
    </row>
    <row r="6" spans="1:43" ht="15">
      <c r="A6" s="128"/>
      <c r="B6" s="119"/>
      <c r="C6" s="119"/>
      <c r="D6" s="119"/>
      <c r="E6" s="119"/>
      <c r="F6" s="121"/>
      <c r="G6" s="121">
        <f>+F6+3253800</f>
        <v>3253800</v>
      </c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7"/>
      <c r="AI6" s="119"/>
      <c r="AJ6" s="119"/>
      <c r="AK6" s="119"/>
      <c r="AL6" s="119"/>
      <c r="AM6" s="119"/>
      <c r="AN6" s="119"/>
      <c r="AO6" s="119"/>
      <c r="AP6" s="127"/>
      <c r="AQ6" s="126"/>
    </row>
    <row r="7" spans="1:43" ht="15.75">
      <c r="A7" s="266" t="s">
        <v>91</v>
      </c>
      <c r="B7" s="267"/>
      <c r="C7" s="125" t="s">
        <v>90</v>
      </c>
      <c r="D7" s="119"/>
      <c r="E7" s="119"/>
      <c r="F7" s="119"/>
      <c r="G7" s="119"/>
      <c r="H7" s="119">
        <v>781621</v>
      </c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8" t="s">
        <v>89</v>
      </c>
      <c r="AD7" s="116"/>
      <c r="AE7" s="116"/>
      <c r="AF7" s="116"/>
      <c r="AG7" s="116"/>
      <c r="AH7" s="117"/>
      <c r="AI7" s="116"/>
      <c r="AJ7" s="116"/>
      <c r="AK7" s="116"/>
      <c r="AL7" s="116"/>
      <c r="AM7" s="116"/>
      <c r="AN7" s="116"/>
      <c r="AO7" s="116"/>
      <c r="AP7" s="124" t="s">
        <v>88</v>
      </c>
      <c r="AQ7" s="123"/>
    </row>
    <row r="8" spans="1:44" ht="20.25">
      <c r="A8" s="266" t="s">
        <v>87</v>
      </c>
      <c r="B8" s="267"/>
      <c r="C8" s="122" t="s">
        <v>86</v>
      </c>
      <c r="D8" s="119"/>
      <c r="E8" s="119"/>
      <c r="F8" s="119"/>
      <c r="G8" s="121">
        <v>4035421</v>
      </c>
      <c r="H8" s="121">
        <f>+G8-3253800</f>
        <v>781621</v>
      </c>
      <c r="I8" s="121"/>
      <c r="J8" s="119"/>
      <c r="K8" s="119"/>
      <c r="L8" s="119"/>
      <c r="M8" s="119"/>
      <c r="N8" s="119"/>
      <c r="O8" s="119"/>
      <c r="P8" s="120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8" t="s">
        <v>85</v>
      </c>
      <c r="AD8" s="116"/>
      <c r="AE8" s="116"/>
      <c r="AF8" s="116"/>
      <c r="AG8" s="116"/>
      <c r="AH8" s="117"/>
      <c r="AI8" s="116"/>
      <c r="AJ8" s="116"/>
      <c r="AK8" s="116"/>
      <c r="AL8" s="116"/>
      <c r="AM8" s="116"/>
      <c r="AN8" s="116"/>
      <c r="AO8" s="116"/>
      <c r="AP8" s="115">
        <v>2013</v>
      </c>
      <c r="AQ8" s="114"/>
      <c r="AR8" s="25"/>
    </row>
    <row r="9" spans="1:45" ht="15.75" thickBot="1">
      <c r="A9" s="113"/>
      <c r="B9" s="112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0"/>
      <c r="AQ9" s="25"/>
      <c r="AS9" s="26"/>
    </row>
    <row r="10" spans="1:42" ht="15">
      <c r="A10" s="109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</row>
    <row r="11" spans="1:46" ht="14.25" customHeight="1">
      <c r="A11" s="107" t="s">
        <v>84</v>
      </c>
      <c r="B11" s="107" t="s">
        <v>83</v>
      </c>
      <c r="C11" s="107" t="s">
        <v>82</v>
      </c>
      <c r="D11" s="107" t="s">
        <v>81</v>
      </c>
      <c r="E11" s="107" t="s">
        <v>81</v>
      </c>
      <c r="F11" s="107" t="s">
        <v>81</v>
      </c>
      <c r="G11" s="107" t="s">
        <v>81</v>
      </c>
      <c r="H11" s="107" t="s">
        <v>81</v>
      </c>
      <c r="I11" s="107" t="s">
        <v>81</v>
      </c>
      <c r="J11" s="107" t="s">
        <v>81</v>
      </c>
      <c r="K11" s="107" t="s">
        <v>81</v>
      </c>
      <c r="L11" s="107" t="s">
        <v>81</v>
      </c>
      <c r="M11" s="107" t="s">
        <v>81</v>
      </c>
      <c r="N11" s="107" t="s">
        <v>81</v>
      </c>
      <c r="O11" s="107" t="s">
        <v>81</v>
      </c>
      <c r="P11" s="107" t="s">
        <v>81</v>
      </c>
      <c r="Q11" s="107" t="s">
        <v>80</v>
      </c>
      <c r="R11" s="107" t="s">
        <v>80</v>
      </c>
      <c r="S11" s="107" t="s">
        <v>80</v>
      </c>
      <c r="T11" s="107" t="s">
        <v>80</v>
      </c>
      <c r="U11" s="107" t="s">
        <v>80</v>
      </c>
      <c r="V11" s="107" t="s">
        <v>80</v>
      </c>
      <c r="W11" s="107" t="s">
        <v>80</v>
      </c>
      <c r="X11" s="107" t="s">
        <v>80</v>
      </c>
      <c r="Y11" s="107" t="s">
        <v>80</v>
      </c>
      <c r="Z11" s="107" t="s">
        <v>80</v>
      </c>
      <c r="AA11" s="107" t="s">
        <v>80</v>
      </c>
      <c r="AB11" s="107" t="s">
        <v>80</v>
      </c>
      <c r="AC11" s="107" t="s">
        <v>80</v>
      </c>
      <c r="AD11" s="107" t="s">
        <v>79</v>
      </c>
      <c r="AE11" s="107" t="s">
        <v>79</v>
      </c>
      <c r="AF11" s="107" t="s">
        <v>79</v>
      </c>
      <c r="AG11" s="107" t="s">
        <v>79</v>
      </c>
      <c r="AH11" s="107" t="s">
        <v>79</v>
      </c>
      <c r="AI11" s="107" t="s">
        <v>79</v>
      </c>
      <c r="AJ11" s="107" t="s">
        <v>79</v>
      </c>
      <c r="AK11" s="107" t="s">
        <v>79</v>
      </c>
      <c r="AL11" s="107" t="s">
        <v>79</v>
      </c>
      <c r="AM11" s="107" t="s">
        <v>79</v>
      </c>
      <c r="AN11" s="107" t="s">
        <v>79</v>
      </c>
      <c r="AO11" s="107" t="s">
        <v>79</v>
      </c>
      <c r="AP11" s="107" t="s">
        <v>79</v>
      </c>
      <c r="AQ11" s="2"/>
      <c r="AR11" s="2"/>
      <c r="AT11" s="19"/>
    </row>
    <row r="12" spans="1:51" ht="13.5" thickBot="1">
      <c r="A12" s="106" t="s">
        <v>78</v>
      </c>
      <c r="B12" s="106"/>
      <c r="C12" s="106" t="s">
        <v>77</v>
      </c>
      <c r="D12" s="106" t="s">
        <v>70</v>
      </c>
      <c r="E12" s="106" t="s">
        <v>69</v>
      </c>
      <c r="F12" s="106" t="s">
        <v>68</v>
      </c>
      <c r="G12" s="106" t="s">
        <v>76</v>
      </c>
      <c r="H12" s="106" t="s">
        <v>75</v>
      </c>
      <c r="I12" s="106" t="s">
        <v>74</v>
      </c>
      <c r="J12" s="106" t="s">
        <v>73</v>
      </c>
      <c r="K12" s="106" t="s">
        <v>63</v>
      </c>
      <c r="L12" s="106" t="s">
        <v>62</v>
      </c>
      <c r="M12" s="106" t="s">
        <v>72</v>
      </c>
      <c r="N12" s="106" t="s">
        <v>60</v>
      </c>
      <c r="O12" s="106" t="s">
        <v>59</v>
      </c>
      <c r="P12" s="106" t="s">
        <v>58</v>
      </c>
      <c r="Q12" s="106" t="s">
        <v>70</v>
      </c>
      <c r="R12" s="106" t="s">
        <v>69</v>
      </c>
      <c r="S12" s="106" t="s">
        <v>68</v>
      </c>
      <c r="T12" s="106" t="s">
        <v>67</v>
      </c>
      <c r="U12" s="106" t="s">
        <v>66</v>
      </c>
      <c r="V12" s="106" t="s">
        <v>65</v>
      </c>
      <c r="W12" s="106" t="s">
        <v>64</v>
      </c>
      <c r="X12" s="106" t="s">
        <v>63</v>
      </c>
      <c r="Y12" s="106" t="s">
        <v>62</v>
      </c>
      <c r="Z12" s="106" t="s">
        <v>61</v>
      </c>
      <c r="AA12" s="106" t="s">
        <v>60</v>
      </c>
      <c r="AB12" s="106" t="s">
        <v>59</v>
      </c>
      <c r="AC12" s="106" t="s">
        <v>71</v>
      </c>
      <c r="AD12" s="106" t="s">
        <v>70</v>
      </c>
      <c r="AE12" s="106" t="s">
        <v>69</v>
      </c>
      <c r="AF12" s="106" t="s">
        <v>68</v>
      </c>
      <c r="AG12" s="106" t="s">
        <v>67</v>
      </c>
      <c r="AH12" s="106" t="s">
        <v>66</v>
      </c>
      <c r="AI12" s="106" t="s">
        <v>65</v>
      </c>
      <c r="AJ12" s="106" t="s">
        <v>64</v>
      </c>
      <c r="AK12" s="106" t="s">
        <v>63</v>
      </c>
      <c r="AL12" s="106" t="s">
        <v>62</v>
      </c>
      <c r="AM12" s="106" t="s">
        <v>61</v>
      </c>
      <c r="AN12" s="106" t="s">
        <v>60</v>
      </c>
      <c r="AO12" s="106" t="s">
        <v>59</v>
      </c>
      <c r="AP12" s="106" t="s">
        <v>58</v>
      </c>
      <c r="AQ12" s="183"/>
      <c r="AR12" s="183"/>
      <c r="AS12" s="183"/>
      <c r="AT12" s="183"/>
      <c r="AU12" s="28"/>
      <c r="AV12" s="28"/>
      <c r="AW12" s="28"/>
      <c r="AX12" s="28"/>
      <c r="AY12" s="28"/>
    </row>
    <row r="13" spans="1:50" ht="13.5" thickBot="1">
      <c r="A13" s="105">
        <v>1</v>
      </c>
      <c r="B13" s="104">
        <v>2</v>
      </c>
      <c r="C13" s="104"/>
      <c r="D13" s="104"/>
      <c r="E13" s="104"/>
      <c r="F13" s="104">
        <v>3</v>
      </c>
      <c r="G13" s="104">
        <v>3</v>
      </c>
      <c r="H13" s="104">
        <v>3</v>
      </c>
      <c r="I13" s="104">
        <v>3</v>
      </c>
      <c r="J13" s="104">
        <v>3</v>
      </c>
      <c r="K13" s="104">
        <v>3</v>
      </c>
      <c r="L13" s="104">
        <v>3</v>
      </c>
      <c r="M13" s="104">
        <v>3</v>
      </c>
      <c r="N13" s="104">
        <v>3</v>
      </c>
      <c r="O13" s="104">
        <v>3</v>
      </c>
      <c r="P13" s="104">
        <v>4</v>
      </c>
      <c r="Q13" s="104"/>
      <c r="R13" s="104"/>
      <c r="S13" s="104">
        <v>5</v>
      </c>
      <c r="T13" s="104">
        <v>5</v>
      </c>
      <c r="U13" s="104">
        <v>5</v>
      </c>
      <c r="V13" s="104">
        <v>5</v>
      </c>
      <c r="W13" s="104">
        <v>5</v>
      </c>
      <c r="X13" s="104">
        <v>5</v>
      </c>
      <c r="Y13" s="104">
        <v>5</v>
      </c>
      <c r="Z13" s="104">
        <v>5</v>
      </c>
      <c r="AA13" s="104">
        <v>5</v>
      </c>
      <c r="AB13" s="104">
        <v>5</v>
      </c>
      <c r="AC13" s="104">
        <v>6</v>
      </c>
      <c r="AD13" s="104"/>
      <c r="AE13" s="104"/>
      <c r="AF13" s="104">
        <v>7</v>
      </c>
      <c r="AG13" s="104">
        <v>7</v>
      </c>
      <c r="AH13" s="104">
        <v>7</v>
      </c>
      <c r="AI13" s="104">
        <v>7</v>
      </c>
      <c r="AJ13" s="104">
        <v>7</v>
      </c>
      <c r="AK13" s="104">
        <v>7</v>
      </c>
      <c r="AL13" s="104">
        <v>7</v>
      </c>
      <c r="AM13" s="104">
        <v>7</v>
      </c>
      <c r="AN13" s="104">
        <v>7</v>
      </c>
      <c r="AO13" s="104">
        <v>7</v>
      </c>
      <c r="AP13" s="103">
        <v>8</v>
      </c>
      <c r="AQ13" s="183"/>
      <c r="AR13" s="183"/>
      <c r="AS13" s="183"/>
      <c r="AT13" s="183"/>
      <c r="AU13" s="28"/>
      <c r="AV13" s="28"/>
      <c r="AW13" s="28"/>
      <c r="AX13" s="28"/>
    </row>
    <row r="14" spans="1:50" s="64" customFormat="1" ht="16.5" thickBot="1">
      <c r="A14" s="102"/>
      <c r="B14" s="101" t="s">
        <v>55</v>
      </c>
      <c r="C14" s="99">
        <f>SUM(C15,C17,C39,)</f>
        <v>1852400000</v>
      </c>
      <c r="D14" s="99">
        <f aca="true" t="shared" si="0" ref="D14:AP14">SUM(D15,D17,D39)</f>
        <v>569954111.24</v>
      </c>
      <c r="E14" s="99">
        <f t="shared" si="0"/>
        <v>106730979.19</v>
      </c>
      <c r="F14" s="99">
        <f t="shared" si="0"/>
        <v>423688560.78</v>
      </c>
      <c r="G14" s="99">
        <f t="shared" si="0"/>
        <v>0</v>
      </c>
      <c r="H14" s="99">
        <f t="shared" si="0"/>
        <v>0</v>
      </c>
      <c r="I14" s="99">
        <f t="shared" si="0"/>
        <v>0</v>
      </c>
      <c r="J14" s="99">
        <f t="shared" si="0"/>
        <v>0</v>
      </c>
      <c r="K14" s="99">
        <f t="shared" si="0"/>
        <v>0</v>
      </c>
      <c r="L14" s="100">
        <f t="shared" si="0"/>
        <v>0</v>
      </c>
      <c r="M14" s="99">
        <f t="shared" si="0"/>
        <v>0</v>
      </c>
      <c r="N14" s="99">
        <f t="shared" si="0"/>
        <v>0</v>
      </c>
      <c r="O14" s="99">
        <f t="shared" si="0"/>
        <v>0</v>
      </c>
      <c r="P14" s="100">
        <f t="shared" si="0"/>
        <v>623114313.3399999</v>
      </c>
      <c r="Q14" s="99">
        <f t="shared" si="0"/>
        <v>7683713.37</v>
      </c>
      <c r="R14" s="99">
        <f t="shared" si="0"/>
        <v>54176579.91</v>
      </c>
      <c r="S14" s="99">
        <f t="shared" si="0"/>
        <v>63578258.519999996</v>
      </c>
      <c r="T14" s="99">
        <f t="shared" si="0"/>
        <v>0</v>
      </c>
      <c r="U14" s="99">
        <f t="shared" si="0"/>
        <v>0</v>
      </c>
      <c r="V14" s="99">
        <f t="shared" si="0"/>
        <v>0</v>
      </c>
      <c r="W14" s="99">
        <f t="shared" si="0"/>
        <v>0</v>
      </c>
      <c r="X14" s="99">
        <f t="shared" si="0"/>
        <v>0</v>
      </c>
      <c r="Y14" s="100">
        <f t="shared" si="0"/>
        <v>0</v>
      </c>
      <c r="Z14" s="99">
        <f t="shared" si="0"/>
        <v>0</v>
      </c>
      <c r="AA14" s="99">
        <f t="shared" si="0"/>
        <v>0</v>
      </c>
      <c r="AB14" s="99">
        <f t="shared" si="0"/>
        <v>0</v>
      </c>
      <c r="AC14" s="99">
        <f t="shared" si="0"/>
        <v>125438551.8</v>
      </c>
      <c r="AD14" s="99">
        <f t="shared" si="0"/>
        <v>7683713.37</v>
      </c>
      <c r="AE14" s="99">
        <f t="shared" si="0"/>
        <v>52901579.91</v>
      </c>
      <c r="AF14" s="99">
        <f t="shared" si="0"/>
        <v>64759652.519999996</v>
      </c>
      <c r="AG14" s="99">
        <f t="shared" si="0"/>
        <v>0</v>
      </c>
      <c r="AH14" s="99">
        <f t="shared" si="0"/>
        <v>0</v>
      </c>
      <c r="AI14" s="99">
        <f t="shared" si="0"/>
        <v>0</v>
      </c>
      <c r="AJ14" s="99">
        <f t="shared" si="0"/>
        <v>0</v>
      </c>
      <c r="AK14" s="99">
        <f t="shared" si="0"/>
        <v>0</v>
      </c>
      <c r="AL14" s="99">
        <f t="shared" si="0"/>
        <v>0</v>
      </c>
      <c r="AM14" s="99">
        <f t="shared" si="0"/>
        <v>0</v>
      </c>
      <c r="AN14" s="99">
        <f t="shared" si="0"/>
        <v>0</v>
      </c>
      <c r="AO14" s="99">
        <f t="shared" si="0"/>
        <v>0</v>
      </c>
      <c r="AP14" s="99">
        <f t="shared" si="0"/>
        <v>125344945.8</v>
      </c>
      <c r="AQ14" s="183"/>
      <c r="AR14" s="183"/>
      <c r="AS14" s="183"/>
      <c r="AT14" s="183"/>
      <c r="AU14" s="28"/>
      <c r="AV14" s="28"/>
      <c r="AW14" s="28"/>
      <c r="AX14" s="28"/>
    </row>
    <row r="15" spans="1:50" s="64" customFormat="1" ht="16.5" thickBot="1">
      <c r="A15" s="98"/>
      <c r="B15" s="67" t="s">
        <v>54</v>
      </c>
      <c r="C15" s="65">
        <f aca="true" t="shared" si="1" ref="C15:AP15">SUM(C16)</f>
        <v>0</v>
      </c>
      <c r="D15" s="65">
        <f t="shared" si="1"/>
        <v>0</v>
      </c>
      <c r="E15" s="65">
        <f t="shared" si="1"/>
        <v>0</v>
      </c>
      <c r="F15" s="65">
        <f t="shared" si="1"/>
        <v>0</v>
      </c>
      <c r="G15" s="65">
        <f t="shared" si="1"/>
        <v>0</v>
      </c>
      <c r="H15" s="65">
        <f t="shared" si="1"/>
        <v>0</v>
      </c>
      <c r="I15" s="65">
        <f t="shared" si="1"/>
        <v>0</v>
      </c>
      <c r="J15" s="65">
        <f t="shared" si="1"/>
        <v>0</v>
      </c>
      <c r="K15" s="65">
        <f t="shared" si="1"/>
        <v>0</v>
      </c>
      <c r="L15" s="66">
        <f t="shared" si="1"/>
        <v>0</v>
      </c>
      <c r="M15" s="65">
        <f t="shared" si="1"/>
        <v>0</v>
      </c>
      <c r="N15" s="65">
        <f t="shared" si="1"/>
        <v>0</v>
      </c>
      <c r="O15" s="65">
        <f t="shared" si="1"/>
        <v>0</v>
      </c>
      <c r="P15" s="66">
        <f t="shared" si="1"/>
        <v>0</v>
      </c>
      <c r="Q15" s="65">
        <f t="shared" si="1"/>
        <v>0</v>
      </c>
      <c r="R15" s="65">
        <f t="shared" si="1"/>
        <v>0</v>
      </c>
      <c r="S15" s="65">
        <f t="shared" si="1"/>
        <v>0</v>
      </c>
      <c r="T15" s="65">
        <f t="shared" si="1"/>
        <v>0</v>
      </c>
      <c r="U15" s="65">
        <f t="shared" si="1"/>
        <v>0</v>
      </c>
      <c r="V15" s="65">
        <f t="shared" si="1"/>
        <v>0</v>
      </c>
      <c r="W15" s="65">
        <f t="shared" si="1"/>
        <v>0</v>
      </c>
      <c r="X15" s="65">
        <f t="shared" si="1"/>
        <v>0</v>
      </c>
      <c r="Y15" s="66">
        <f t="shared" si="1"/>
        <v>0</v>
      </c>
      <c r="Z15" s="65">
        <f t="shared" si="1"/>
        <v>0</v>
      </c>
      <c r="AA15" s="65">
        <f t="shared" si="1"/>
        <v>0</v>
      </c>
      <c r="AB15" s="65">
        <f t="shared" si="1"/>
        <v>0</v>
      </c>
      <c r="AC15" s="65">
        <f t="shared" si="1"/>
        <v>0</v>
      </c>
      <c r="AD15" s="65">
        <f t="shared" si="1"/>
        <v>0</v>
      </c>
      <c r="AE15" s="65">
        <f t="shared" si="1"/>
        <v>0</v>
      </c>
      <c r="AF15" s="65">
        <f t="shared" si="1"/>
        <v>0</v>
      </c>
      <c r="AG15" s="65">
        <f t="shared" si="1"/>
        <v>0</v>
      </c>
      <c r="AH15" s="65">
        <f t="shared" si="1"/>
        <v>0</v>
      </c>
      <c r="AI15" s="65">
        <f t="shared" si="1"/>
        <v>0</v>
      </c>
      <c r="AJ15" s="65">
        <f t="shared" si="1"/>
        <v>0</v>
      </c>
      <c r="AK15" s="65">
        <f t="shared" si="1"/>
        <v>0</v>
      </c>
      <c r="AL15" s="65">
        <f t="shared" si="1"/>
        <v>0</v>
      </c>
      <c r="AM15" s="65">
        <f t="shared" si="1"/>
        <v>0</v>
      </c>
      <c r="AN15" s="65">
        <f t="shared" si="1"/>
        <v>0</v>
      </c>
      <c r="AO15" s="65">
        <f t="shared" si="1"/>
        <v>0</v>
      </c>
      <c r="AP15" s="97">
        <f t="shared" si="1"/>
        <v>0</v>
      </c>
      <c r="AQ15" s="183"/>
      <c r="AR15" s="183"/>
      <c r="AS15" s="183"/>
      <c r="AT15" s="183"/>
      <c r="AU15" s="28"/>
      <c r="AV15" s="28"/>
      <c r="AW15" s="28"/>
      <c r="AX15" s="28"/>
    </row>
    <row r="16" spans="1:50" s="4" customFormat="1" ht="15.75" thickBot="1">
      <c r="A16" s="63" t="s">
        <v>53</v>
      </c>
      <c r="B16" s="96" t="s">
        <v>52</v>
      </c>
      <c r="C16" s="48">
        <v>0</v>
      </c>
      <c r="D16" s="48">
        <v>0</v>
      </c>
      <c r="E16" s="48">
        <v>0</v>
      </c>
      <c r="F16" s="48"/>
      <c r="G16" s="48"/>
      <c r="H16" s="48"/>
      <c r="I16" s="48"/>
      <c r="J16" s="48"/>
      <c r="K16" s="48"/>
      <c r="L16" s="69"/>
      <c r="M16" s="48"/>
      <c r="N16" s="48"/>
      <c r="O16" s="48"/>
      <c r="P16" s="71">
        <f>SUM(D16:O16)</f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/>
      <c r="X16" s="48"/>
      <c r="Y16" s="69"/>
      <c r="Z16" s="48">
        <v>0</v>
      </c>
      <c r="AA16" s="48"/>
      <c r="AB16" s="48"/>
      <c r="AC16" s="95">
        <f>SUM(Q16:AB16)</f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/>
      <c r="AJ16" s="48"/>
      <c r="AK16" s="48">
        <v>0</v>
      </c>
      <c r="AL16" s="48"/>
      <c r="AM16" s="48">
        <v>0</v>
      </c>
      <c r="AN16" s="48"/>
      <c r="AO16" s="48"/>
      <c r="AP16" s="78">
        <f>SUM(AD16:AO16)</f>
        <v>0</v>
      </c>
      <c r="AQ16" s="183"/>
      <c r="AR16" s="183"/>
      <c r="AS16" s="183"/>
      <c r="AT16" s="183"/>
      <c r="AU16" s="28"/>
      <c r="AV16" s="28"/>
      <c r="AW16" s="28"/>
      <c r="AX16" s="28"/>
    </row>
    <row r="17" spans="1:50" s="4" customFormat="1" ht="16.5" thickBot="1">
      <c r="A17" s="63"/>
      <c r="B17" s="67" t="s">
        <v>51</v>
      </c>
      <c r="C17" s="93">
        <f>SUM(C18,C37,C31)</f>
        <v>1761400000</v>
      </c>
      <c r="D17" s="93">
        <f>SUM(D18,D37)+D19+P31</f>
        <v>569954111.24</v>
      </c>
      <c r="E17" s="93">
        <f>SUM(E18,E37)+E31</f>
        <v>106730979.19</v>
      </c>
      <c r="F17" s="93">
        <f>SUM(F18,F37)+F31</f>
        <v>423688560.78</v>
      </c>
      <c r="G17" s="93">
        <f>SUM(G18,G37)+G31</f>
        <v>0</v>
      </c>
      <c r="H17" s="93">
        <f>SUM(H18,H37)</f>
        <v>0</v>
      </c>
      <c r="I17" s="93">
        <f aca="true" t="shared" si="2" ref="I17:N17">SUM(I18,I37)+I31</f>
        <v>0</v>
      </c>
      <c r="J17" s="93">
        <f t="shared" si="2"/>
        <v>0</v>
      </c>
      <c r="K17" s="93">
        <f t="shared" si="2"/>
        <v>0</v>
      </c>
      <c r="L17" s="93">
        <f t="shared" si="2"/>
        <v>0</v>
      </c>
      <c r="M17" s="93">
        <f t="shared" si="2"/>
        <v>0</v>
      </c>
      <c r="N17" s="93">
        <f t="shared" si="2"/>
        <v>0</v>
      </c>
      <c r="O17" s="93">
        <f>SUM(O18+O31)</f>
        <v>0</v>
      </c>
      <c r="P17" s="94">
        <f>SUM(P18,P37)+P31</f>
        <v>623114313.3399999</v>
      </c>
      <c r="Q17" s="93">
        <f>SUM(Q18,Q37)</f>
        <v>7683713.37</v>
      </c>
      <c r="R17" s="93">
        <f aca="true" t="shared" si="3" ref="R17:W17">SUM(R18,R37)+R31</f>
        <v>54176579.91</v>
      </c>
      <c r="S17" s="93">
        <f t="shared" si="3"/>
        <v>63578258.519999996</v>
      </c>
      <c r="T17" s="93">
        <f t="shared" si="3"/>
        <v>0</v>
      </c>
      <c r="U17" s="93">
        <f t="shared" si="3"/>
        <v>0</v>
      </c>
      <c r="V17" s="93">
        <f t="shared" si="3"/>
        <v>0</v>
      </c>
      <c r="W17" s="93">
        <f t="shared" si="3"/>
        <v>0</v>
      </c>
      <c r="X17" s="93">
        <f>SUM(X18,X37,X31)</f>
        <v>0</v>
      </c>
      <c r="Y17" s="94">
        <f>SUM(Y18,Y37)</f>
        <v>0</v>
      </c>
      <c r="Z17" s="93">
        <f>SUM(Z18,Z37)</f>
        <v>0</v>
      </c>
      <c r="AA17" s="93">
        <f>SUM(AA18,AA37,AA31)</f>
        <v>0</v>
      </c>
      <c r="AB17" s="93">
        <f>SUM(AB18+AB31)+AB37</f>
        <v>0</v>
      </c>
      <c r="AC17" s="93">
        <f>SUM(AC18,AC37)+AC31</f>
        <v>125438551.8</v>
      </c>
      <c r="AD17" s="93">
        <f>SUM(AD18,AD37)</f>
        <v>7683713.37</v>
      </c>
      <c r="AE17" s="93">
        <f aca="true" t="shared" si="4" ref="AE17:AP17">SUM(AE18,AE37)+AE31</f>
        <v>52901579.91</v>
      </c>
      <c r="AF17" s="93">
        <f t="shared" si="4"/>
        <v>64759652.519999996</v>
      </c>
      <c r="AG17" s="93">
        <f t="shared" si="4"/>
        <v>0</v>
      </c>
      <c r="AH17" s="93">
        <f t="shared" si="4"/>
        <v>0</v>
      </c>
      <c r="AI17" s="93">
        <f t="shared" si="4"/>
        <v>0</v>
      </c>
      <c r="AJ17" s="93">
        <f t="shared" si="4"/>
        <v>0</v>
      </c>
      <c r="AK17" s="93">
        <f t="shared" si="4"/>
        <v>0</v>
      </c>
      <c r="AL17" s="93">
        <f t="shared" si="4"/>
        <v>0</v>
      </c>
      <c r="AM17" s="93">
        <f t="shared" si="4"/>
        <v>0</v>
      </c>
      <c r="AN17" s="93">
        <f t="shared" si="4"/>
        <v>0</v>
      </c>
      <c r="AO17" s="93">
        <f t="shared" si="4"/>
        <v>0</v>
      </c>
      <c r="AP17" s="93">
        <f t="shared" si="4"/>
        <v>125344945.8</v>
      </c>
      <c r="AQ17" s="183"/>
      <c r="AR17" s="183"/>
      <c r="AS17" s="183"/>
      <c r="AT17" s="183"/>
      <c r="AU17" s="28"/>
      <c r="AV17" s="28"/>
      <c r="AW17" s="28"/>
      <c r="AX17" s="28"/>
    </row>
    <row r="18" spans="1:50" s="4" customFormat="1" ht="15.75">
      <c r="A18" s="63" t="s">
        <v>50</v>
      </c>
      <c r="B18" s="91" t="s">
        <v>28</v>
      </c>
      <c r="C18" s="83">
        <f>SUM(C19:C30)</f>
        <v>690900000</v>
      </c>
      <c r="D18" s="83">
        <f>SUM(D21:O30)</f>
        <v>153645838.1</v>
      </c>
      <c r="E18" s="83">
        <f>SUM(E19:E30)</f>
        <v>27517529.72</v>
      </c>
      <c r="F18" s="83">
        <f>SUM(F19:F27)</f>
        <v>114944295.01000002</v>
      </c>
      <c r="G18" s="83">
        <f aca="true" t="shared" si="5" ref="G18:T18">SUM(G19:G30)</f>
        <v>0</v>
      </c>
      <c r="H18" s="83">
        <f t="shared" si="5"/>
        <v>0</v>
      </c>
      <c r="I18" s="83">
        <f t="shared" si="5"/>
        <v>0</v>
      </c>
      <c r="J18" s="83">
        <f t="shared" si="5"/>
        <v>0</v>
      </c>
      <c r="K18" s="83">
        <f t="shared" si="5"/>
        <v>0</v>
      </c>
      <c r="L18" s="92">
        <f t="shared" si="5"/>
        <v>0</v>
      </c>
      <c r="M18" s="83">
        <f t="shared" si="5"/>
        <v>0</v>
      </c>
      <c r="N18" s="83">
        <f t="shared" si="5"/>
        <v>0</v>
      </c>
      <c r="O18" s="83">
        <f t="shared" si="5"/>
        <v>0</v>
      </c>
      <c r="P18" s="92">
        <f t="shared" si="5"/>
        <v>153645838.1</v>
      </c>
      <c r="Q18" s="83">
        <f t="shared" si="5"/>
        <v>4221713.37</v>
      </c>
      <c r="R18" s="83">
        <f t="shared" si="5"/>
        <v>12264342.719999999</v>
      </c>
      <c r="S18" s="83">
        <f t="shared" si="5"/>
        <v>31476281.75</v>
      </c>
      <c r="T18" s="83">
        <f t="shared" si="5"/>
        <v>0</v>
      </c>
      <c r="U18" s="83">
        <f>SUM(U19:U27)</f>
        <v>0</v>
      </c>
      <c r="V18" s="83">
        <f aca="true" t="shared" si="6" ref="V18:AC18">SUM(V19:V30)</f>
        <v>0</v>
      </c>
      <c r="W18" s="83">
        <f t="shared" si="6"/>
        <v>0</v>
      </c>
      <c r="X18" s="83">
        <f t="shared" si="6"/>
        <v>0</v>
      </c>
      <c r="Y18" s="92">
        <f t="shared" si="6"/>
        <v>0</v>
      </c>
      <c r="Z18" s="83">
        <f t="shared" si="6"/>
        <v>0</v>
      </c>
      <c r="AA18" s="83">
        <f t="shared" si="6"/>
        <v>0</v>
      </c>
      <c r="AB18" s="83">
        <f t="shared" si="6"/>
        <v>0</v>
      </c>
      <c r="AC18" s="86">
        <f t="shared" si="6"/>
        <v>47962337.839999996</v>
      </c>
      <c r="AD18" s="83">
        <f>AD19+AD20+AD21+AD22+AD23+AD24+AD25+AD26+AD27</f>
        <v>4221713.37</v>
      </c>
      <c r="AE18" s="83">
        <f aca="true" t="shared" si="7" ref="AE18:AP18">SUM(AE19:AE30)</f>
        <v>12264342.719999999</v>
      </c>
      <c r="AF18" s="83">
        <f t="shared" si="7"/>
        <v>31382675.75</v>
      </c>
      <c r="AG18" s="83">
        <f t="shared" si="7"/>
        <v>0</v>
      </c>
      <c r="AH18" s="83">
        <f t="shared" si="7"/>
        <v>0</v>
      </c>
      <c r="AI18" s="83">
        <f t="shared" si="7"/>
        <v>0</v>
      </c>
      <c r="AJ18" s="83">
        <f t="shared" si="7"/>
        <v>0</v>
      </c>
      <c r="AK18" s="83">
        <f t="shared" si="7"/>
        <v>0</v>
      </c>
      <c r="AL18" s="83">
        <f t="shared" si="7"/>
        <v>0</v>
      </c>
      <c r="AM18" s="83">
        <f t="shared" si="7"/>
        <v>0</v>
      </c>
      <c r="AN18" s="83">
        <f t="shared" si="7"/>
        <v>0</v>
      </c>
      <c r="AO18" s="83">
        <f t="shared" si="7"/>
        <v>0</v>
      </c>
      <c r="AP18" s="83">
        <f t="shared" si="7"/>
        <v>47868731.839999996</v>
      </c>
      <c r="AQ18" s="183"/>
      <c r="AR18" s="183"/>
      <c r="AS18" s="183"/>
      <c r="AT18" s="183"/>
      <c r="AU18" s="28"/>
      <c r="AV18" s="28"/>
      <c r="AW18" s="28"/>
      <c r="AX18" s="28"/>
    </row>
    <row r="19" spans="1:50" s="4" customFormat="1" ht="15">
      <c r="A19" s="63" t="s">
        <v>49</v>
      </c>
      <c r="B19" s="62" t="s">
        <v>48</v>
      </c>
      <c r="C19" s="89">
        <v>1200000</v>
      </c>
      <c r="D19" s="14">
        <v>0</v>
      </c>
      <c r="E19" s="14">
        <v>0</v>
      </c>
      <c r="F19" s="14">
        <v>0</v>
      </c>
      <c r="G19" s="89">
        <v>0</v>
      </c>
      <c r="H19" s="14">
        <v>0</v>
      </c>
      <c r="I19" s="14">
        <v>0</v>
      </c>
      <c r="J19" s="14">
        <v>0</v>
      </c>
      <c r="K19" s="88">
        <v>0</v>
      </c>
      <c r="L19" s="59">
        <v>0</v>
      </c>
      <c r="M19" s="14">
        <v>0</v>
      </c>
      <c r="N19" s="14">
        <v>0</v>
      </c>
      <c r="O19" s="14">
        <v>0</v>
      </c>
      <c r="P19" s="71">
        <f aca="true" t="shared" si="8" ref="P19:P36">SUM(D19:O19)</f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59">
        <v>0</v>
      </c>
      <c r="Z19" s="14">
        <v>0</v>
      </c>
      <c r="AA19" s="14">
        <v>0</v>
      </c>
      <c r="AB19" s="89">
        <v>0</v>
      </c>
      <c r="AC19" s="89">
        <f aca="true" t="shared" si="9" ref="AC19:AC38">SUM(Q19:AB19)</f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f aca="true" t="shared" si="10" ref="AP19:AP36">SUM(AD19:AO19)</f>
        <v>0</v>
      </c>
      <c r="AQ19" s="183"/>
      <c r="AR19" s="184"/>
      <c r="AS19" s="184"/>
      <c r="AT19" s="183"/>
      <c r="AU19" s="28"/>
      <c r="AV19" s="28"/>
      <c r="AW19" s="28"/>
      <c r="AX19" s="28"/>
    </row>
    <row r="20" spans="1:50" s="4" customFormat="1" ht="15">
      <c r="A20" s="63" t="s">
        <v>47</v>
      </c>
      <c r="B20" s="62" t="s">
        <v>46</v>
      </c>
      <c r="C20" s="89">
        <v>0</v>
      </c>
      <c r="D20" s="14">
        <v>0</v>
      </c>
      <c r="E20" s="14">
        <v>0</v>
      </c>
      <c r="F20" s="14">
        <v>0</v>
      </c>
      <c r="G20" s="89">
        <v>0</v>
      </c>
      <c r="H20" s="14">
        <v>0</v>
      </c>
      <c r="I20" s="14">
        <v>0</v>
      </c>
      <c r="J20" s="14">
        <v>0</v>
      </c>
      <c r="K20" s="88">
        <v>0</v>
      </c>
      <c r="L20" s="59">
        <v>0</v>
      </c>
      <c r="M20" s="14">
        <v>0</v>
      </c>
      <c r="N20" s="14">
        <v>0</v>
      </c>
      <c r="O20" s="14">
        <v>0</v>
      </c>
      <c r="P20" s="71">
        <f t="shared" si="8"/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59">
        <v>0</v>
      </c>
      <c r="Z20" s="14">
        <v>0</v>
      </c>
      <c r="AA20" s="14">
        <v>0</v>
      </c>
      <c r="AB20" s="14">
        <v>0</v>
      </c>
      <c r="AC20" s="14">
        <f t="shared" si="9"/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f t="shared" si="10"/>
        <v>0</v>
      </c>
      <c r="AQ20" s="183"/>
      <c r="AR20" s="183"/>
      <c r="AS20" s="183"/>
      <c r="AT20" s="183"/>
      <c r="AU20" s="28"/>
      <c r="AV20" s="28"/>
      <c r="AW20" s="28"/>
      <c r="AX20" s="28"/>
    </row>
    <row r="21" spans="1:50" s="4" customFormat="1" ht="15">
      <c r="A21" s="63" t="s">
        <v>45</v>
      </c>
      <c r="B21" s="62" t="s">
        <v>26</v>
      </c>
      <c r="C21" s="89">
        <v>232838728</v>
      </c>
      <c r="D21" s="14">
        <v>3413800</v>
      </c>
      <c r="E21" s="14">
        <v>14939607</v>
      </c>
      <c r="F21" s="14">
        <v>30937080.46</v>
      </c>
      <c r="G21" s="89">
        <v>0</v>
      </c>
      <c r="H21" s="14">
        <v>0</v>
      </c>
      <c r="I21" s="14">
        <v>0</v>
      </c>
      <c r="J21" s="14">
        <v>0</v>
      </c>
      <c r="K21" s="88">
        <v>0</v>
      </c>
      <c r="L21" s="59">
        <v>0</v>
      </c>
      <c r="M21" s="14">
        <v>0</v>
      </c>
      <c r="N21" s="14">
        <v>0</v>
      </c>
      <c r="O21" s="14">
        <v>0</v>
      </c>
      <c r="P21" s="71">
        <f t="shared" si="8"/>
        <v>49290487.46</v>
      </c>
      <c r="Q21" s="14">
        <v>0</v>
      </c>
      <c r="R21" s="14">
        <v>4418000</v>
      </c>
      <c r="S21" s="14">
        <v>6540114.88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59">
        <v>0</v>
      </c>
      <c r="Z21" s="14">
        <v>0</v>
      </c>
      <c r="AA21" s="14">
        <v>0</v>
      </c>
      <c r="AB21" s="14">
        <v>0</v>
      </c>
      <c r="AC21" s="14">
        <f t="shared" si="9"/>
        <v>10958114.879999999</v>
      </c>
      <c r="AD21" s="14">
        <v>0</v>
      </c>
      <c r="AE21" s="14">
        <v>4418000</v>
      </c>
      <c r="AF21" s="14">
        <v>6540114.88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f t="shared" si="10"/>
        <v>10958114.879999999</v>
      </c>
      <c r="AQ21" s="183"/>
      <c r="AR21" s="183"/>
      <c r="AS21" s="183"/>
      <c r="AT21" s="183"/>
      <c r="AU21" s="28"/>
      <c r="AV21" s="28"/>
      <c r="AW21" s="28"/>
      <c r="AX21" s="28"/>
    </row>
    <row r="22" spans="1:50" s="4" customFormat="1" ht="15">
      <c r="A22" s="63" t="s">
        <v>44</v>
      </c>
      <c r="B22" s="62" t="s">
        <v>24</v>
      </c>
      <c r="C22" s="89">
        <v>89000000</v>
      </c>
      <c r="D22" s="14">
        <v>0</v>
      </c>
      <c r="E22" s="14">
        <v>4185437.35</v>
      </c>
      <c r="F22" s="14">
        <v>6729084.8</v>
      </c>
      <c r="G22" s="14">
        <v>0</v>
      </c>
      <c r="H22" s="14">
        <v>0</v>
      </c>
      <c r="I22" s="14">
        <v>0</v>
      </c>
      <c r="J22" s="14">
        <v>0</v>
      </c>
      <c r="K22" s="88">
        <v>0</v>
      </c>
      <c r="L22" s="59">
        <v>0</v>
      </c>
      <c r="M22" s="14">
        <v>0</v>
      </c>
      <c r="N22" s="14">
        <v>0</v>
      </c>
      <c r="O22" s="14">
        <v>0</v>
      </c>
      <c r="P22" s="71">
        <f t="shared" si="8"/>
        <v>10914522.15</v>
      </c>
      <c r="Q22" s="14">
        <v>0</v>
      </c>
      <c r="R22" s="14">
        <v>2140357.35</v>
      </c>
      <c r="S22" s="14">
        <v>2097488.8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59">
        <v>0</v>
      </c>
      <c r="Z22" s="14">
        <v>0</v>
      </c>
      <c r="AA22" s="14">
        <v>0</v>
      </c>
      <c r="AB22" s="89">
        <v>0</v>
      </c>
      <c r="AC22" s="89">
        <f t="shared" si="9"/>
        <v>4237846.15</v>
      </c>
      <c r="AD22" s="14">
        <v>0</v>
      </c>
      <c r="AE22" s="14">
        <v>2140357.35</v>
      </c>
      <c r="AF22" s="14">
        <v>2097488.8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f t="shared" si="10"/>
        <v>4237846.15</v>
      </c>
      <c r="AQ22" s="183"/>
      <c r="AR22" s="183"/>
      <c r="AS22" s="183"/>
      <c r="AT22" s="183"/>
      <c r="AU22" s="28"/>
      <c r="AV22" s="28"/>
      <c r="AW22" s="28"/>
      <c r="AX22" s="28"/>
    </row>
    <row r="23" spans="1:50" s="4" customFormat="1" ht="15">
      <c r="A23" s="63" t="s">
        <v>43</v>
      </c>
      <c r="B23" s="62" t="s">
        <v>22</v>
      </c>
      <c r="C23" s="89">
        <v>80600000</v>
      </c>
      <c r="D23" s="14">
        <v>3162000</v>
      </c>
      <c r="E23" s="14">
        <v>3292512</v>
      </c>
      <c r="F23" s="14">
        <v>50267365.2</v>
      </c>
      <c r="G23" s="14">
        <v>0</v>
      </c>
      <c r="H23" s="14">
        <v>0</v>
      </c>
      <c r="I23" s="14">
        <v>0</v>
      </c>
      <c r="J23" s="14">
        <v>0</v>
      </c>
      <c r="K23" s="88">
        <v>0</v>
      </c>
      <c r="L23" s="59">
        <v>0</v>
      </c>
      <c r="M23" s="14">
        <v>0</v>
      </c>
      <c r="N23" s="14">
        <v>0</v>
      </c>
      <c r="O23" s="14">
        <v>0</v>
      </c>
      <c r="P23" s="71">
        <f t="shared" si="8"/>
        <v>56721877.2</v>
      </c>
      <c r="Q23" s="14">
        <v>0</v>
      </c>
      <c r="R23" s="14">
        <v>778512</v>
      </c>
      <c r="S23" s="14">
        <v>651865.2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59">
        <v>0</v>
      </c>
      <c r="Z23" s="14">
        <v>0</v>
      </c>
      <c r="AA23" s="14">
        <v>0</v>
      </c>
      <c r="AB23" s="14">
        <v>0</v>
      </c>
      <c r="AC23" s="14">
        <f t="shared" si="9"/>
        <v>1430377.2</v>
      </c>
      <c r="AD23" s="14">
        <v>0</v>
      </c>
      <c r="AE23" s="14">
        <v>778512</v>
      </c>
      <c r="AF23" s="14">
        <v>651865.2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f t="shared" si="10"/>
        <v>1430377.2</v>
      </c>
      <c r="AQ23" s="183"/>
      <c r="AR23" s="183"/>
      <c r="AS23" s="183"/>
      <c r="AT23" s="183"/>
      <c r="AU23" s="28"/>
      <c r="AV23" s="28"/>
      <c r="AW23" s="28"/>
      <c r="AX23" s="28"/>
    </row>
    <row r="24" spans="1:50" s="4" customFormat="1" ht="15">
      <c r="A24" s="63" t="s">
        <v>42</v>
      </c>
      <c r="B24" s="62" t="s">
        <v>18</v>
      </c>
      <c r="C24" s="89">
        <v>68000000</v>
      </c>
      <c r="D24" s="14">
        <v>386500</v>
      </c>
      <c r="E24" s="14">
        <v>2402880</v>
      </c>
      <c r="F24" s="14">
        <v>480653.2</v>
      </c>
      <c r="G24" s="14">
        <v>0</v>
      </c>
      <c r="H24" s="14">
        <v>0</v>
      </c>
      <c r="I24" s="14">
        <v>0</v>
      </c>
      <c r="J24" s="14">
        <v>0</v>
      </c>
      <c r="K24" s="88">
        <v>0</v>
      </c>
      <c r="L24" s="59">
        <v>0</v>
      </c>
      <c r="M24" s="14">
        <v>0</v>
      </c>
      <c r="N24" s="14">
        <v>0</v>
      </c>
      <c r="O24" s="14">
        <v>0</v>
      </c>
      <c r="P24" s="71">
        <f t="shared" si="8"/>
        <v>3270033.2</v>
      </c>
      <c r="Q24" s="14">
        <v>0</v>
      </c>
      <c r="R24" s="14">
        <v>2386500</v>
      </c>
      <c r="S24" s="14">
        <v>480653.2</v>
      </c>
      <c r="T24" s="14">
        <v>0</v>
      </c>
      <c r="U24" s="14">
        <v>0</v>
      </c>
      <c r="V24" s="14">
        <v>0</v>
      </c>
      <c r="W24" s="89">
        <v>0</v>
      </c>
      <c r="X24" s="14">
        <v>0</v>
      </c>
      <c r="Y24" s="59">
        <v>0</v>
      </c>
      <c r="Z24" s="14">
        <v>0</v>
      </c>
      <c r="AA24" s="14">
        <v>0</v>
      </c>
      <c r="AB24" s="14">
        <v>0</v>
      </c>
      <c r="AC24" s="14">
        <f t="shared" si="9"/>
        <v>2867153.2</v>
      </c>
      <c r="AD24" s="14">
        <v>0</v>
      </c>
      <c r="AE24" s="14">
        <v>2386500</v>
      </c>
      <c r="AF24" s="14">
        <v>480653.2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f t="shared" si="10"/>
        <v>2867153.2</v>
      </c>
      <c r="AQ24" s="183"/>
      <c r="AR24" s="183"/>
      <c r="AS24" s="183"/>
      <c r="AT24" s="183"/>
      <c r="AU24" s="28"/>
      <c r="AV24" s="28"/>
      <c r="AW24" s="28"/>
      <c r="AX24" s="28"/>
    </row>
    <row r="25" spans="1:50" s="4" customFormat="1" ht="15">
      <c r="A25" s="63" t="s">
        <v>41</v>
      </c>
      <c r="B25" s="62" t="s">
        <v>40</v>
      </c>
      <c r="C25" s="89">
        <v>103344480</v>
      </c>
      <c r="D25" s="14">
        <v>4221713.37</v>
      </c>
      <c r="E25" s="14">
        <v>2618829.58</v>
      </c>
      <c r="F25" s="14">
        <v>21550039.67</v>
      </c>
      <c r="G25" s="14">
        <v>0</v>
      </c>
      <c r="H25" s="14">
        <v>0</v>
      </c>
      <c r="I25" s="14">
        <v>0</v>
      </c>
      <c r="J25" s="14">
        <v>0</v>
      </c>
      <c r="K25" s="88">
        <v>0</v>
      </c>
      <c r="L25" s="59">
        <v>0</v>
      </c>
      <c r="M25" s="14">
        <v>0</v>
      </c>
      <c r="N25" s="14">
        <v>0</v>
      </c>
      <c r="O25" s="14">
        <v>0</v>
      </c>
      <c r="P25" s="71">
        <f t="shared" si="8"/>
        <v>28390582.62</v>
      </c>
      <c r="Q25" s="14">
        <v>4221713.37</v>
      </c>
      <c r="R25" s="14">
        <v>2462709.58</v>
      </c>
      <c r="S25" s="14">
        <v>21706159.67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59">
        <v>0</v>
      </c>
      <c r="Z25" s="14">
        <v>0</v>
      </c>
      <c r="AA25" s="14">
        <v>0</v>
      </c>
      <c r="AB25" s="14">
        <v>0</v>
      </c>
      <c r="AC25" s="14">
        <f t="shared" si="9"/>
        <v>28390582.62</v>
      </c>
      <c r="AD25" s="14">
        <v>4221713.37</v>
      </c>
      <c r="AE25" s="14">
        <v>2462709.58</v>
      </c>
      <c r="AF25" s="14">
        <v>21612553.67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f t="shared" si="10"/>
        <v>28296976.62</v>
      </c>
      <c r="AQ25" s="183"/>
      <c r="AR25" s="183"/>
      <c r="AS25" s="183"/>
      <c r="AT25" s="183"/>
      <c r="AU25" s="28"/>
      <c r="AV25" s="28"/>
      <c r="AW25" s="28"/>
      <c r="AX25" s="28"/>
    </row>
    <row r="26" spans="1:50" s="4" customFormat="1" ht="15">
      <c r="A26" s="63" t="s">
        <v>39</v>
      </c>
      <c r="B26" s="62" t="s">
        <v>38</v>
      </c>
      <c r="C26" s="89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88">
        <v>0</v>
      </c>
      <c r="L26" s="59"/>
      <c r="M26" s="14">
        <v>0</v>
      </c>
      <c r="N26" s="14">
        <v>0</v>
      </c>
      <c r="O26" s="14">
        <v>0</v>
      </c>
      <c r="P26" s="71">
        <f t="shared" si="8"/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59"/>
      <c r="Z26" s="14">
        <v>0</v>
      </c>
      <c r="AA26" s="14">
        <v>0</v>
      </c>
      <c r="AB26" s="14">
        <v>0</v>
      </c>
      <c r="AC26" s="14">
        <f t="shared" si="9"/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/>
      <c r="AM26" s="14">
        <v>0</v>
      </c>
      <c r="AN26" s="14">
        <v>0</v>
      </c>
      <c r="AO26" s="14">
        <v>0</v>
      </c>
      <c r="AP26" s="14">
        <f t="shared" si="10"/>
        <v>0</v>
      </c>
      <c r="AQ26" s="183"/>
      <c r="AR26" s="183"/>
      <c r="AS26" s="183"/>
      <c r="AT26" s="183"/>
      <c r="AU26" s="28"/>
      <c r="AV26" s="28"/>
      <c r="AW26" s="28"/>
      <c r="AX26" s="28"/>
    </row>
    <row r="27" spans="1:50" s="4" customFormat="1" ht="15">
      <c r="A27" s="63" t="s">
        <v>37</v>
      </c>
      <c r="B27" s="62" t="s">
        <v>36</v>
      </c>
      <c r="C27" s="89">
        <v>5000000</v>
      </c>
      <c r="D27" s="14">
        <v>0</v>
      </c>
      <c r="E27" s="14">
        <v>0</v>
      </c>
      <c r="F27" s="14">
        <v>4980071.68</v>
      </c>
      <c r="G27" s="14">
        <v>0</v>
      </c>
      <c r="H27" s="14">
        <v>0</v>
      </c>
      <c r="I27" s="14">
        <v>0</v>
      </c>
      <c r="J27" s="14">
        <v>0</v>
      </c>
      <c r="K27" s="88">
        <v>0</v>
      </c>
      <c r="L27" s="59">
        <v>0</v>
      </c>
      <c r="M27" s="14">
        <v>0</v>
      </c>
      <c r="N27" s="14">
        <v>0</v>
      </c>
      <c r="O27" s="14">
        <v>0</v>
      </c>
      <c r="P27" s="71">
        <f t="shared" si="8"/>
        <v>4980071.68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59">
        <v>0</v>
      </c>
      <c r="Z27" s="14">
        <v>0</v>
      </c>
      <c r="AA27" s="14">
        <v>0</v>
      </c>
      <c r="AB27" s="14">
        <v>0</v>
      </c>
      <c r="AC27" s="14">
        <f t="shared" si="9"/>
        <v>0</v>
      </c>
      <c r="AD27" s="14">
        <v>0</v>
      </c>
      <c r="AE27" s="14">
        <v>0</v>
      </c>
      <c r="AF27" s="14"/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f t="shared" si="10"/>
        <v>0</v>
      </c>
      <c r="AQ27" s="183"/>
      <c r="AR27" s="183"/>
      <c r="AS27" s="183"/>
      <c r="AT27" s="183"/>
      <c r="AU27" s="28"/>
      <c r="AV27" s="28"/>
      <c r="AW27" s="28"/>
      <c r="AX27" s="28"/>
    </row>
    <row r="28" spans="1:50" s="4" customFormat="1" ht="15">
      <c r="A28" s="63" t="s">
        <v>35</v>
      </c>
      <c r="B28" s="62" t="s">
        <v>34</v>
      </c>
      <c r="C28" s="89">
        <v>97072792</v>
      </c>
      <c r="D28" s="14">
        <v>0</v>
      </c>
      <c r="E28" s="14">
        <v>0</v>
      </c>
      <c r="F28" s="14"/>
      <c r="G28" s="14"/>
      <c r="H28" s="14"/>
      <c r="I28" s="14"/>
      <c r="J28" s="14"/>
      <c r="K28" s="88"/>
      <c r="L28" s="59">
        <v>0</v>
      </c>
      <c r="M28" s="14">
        <v>0</v>
      </c>
      <c r="N28" s="14">
        <v>0</v>
      </c>
      <c r="O28" s="14"/>
      <c r="P28" s="71">
        <f t="shared" si="8"/>
        <v>0</v>
      </c>
      <c r="Q28" s="14"/>
      <c r="R28" s="14"/>
      <c r="S28" s="14"/>
      <c r="T28" s="14"/>
      <c r="U28" s="14"/>
      <c r="V28" s="14"/>
      <c r="W28" s="14"/>
      <c r="X28" s="14"/>
      <c r="Y28" s="59">
        <v>0</v>
      </c>
      <c r="Z28" s="14"/>
      <c r="AA28" s="14">
        <v>0</v>
      </c>
      <c r="AB28" s="14">
        <v>0</v>
      </c>
      <c r="AC28" s="14">
        <f t="shared" si="9"/>
        <v>0</v>
      </c>
      <c r="AD28" s="14"/>
      <c r="AE28" s="14"/>
      <c r="AF28" s="14"/>
      <c r="AG28" s="14"/>
      <c r="AH28" s="14"/>
      <c r="AI28" s="14"/>
      <c r="AJ28" s="14"/>
      <c r="AK28" s="14"/>
      <c r="AL28" s="14">
        <v>0</v>
      </c>
      <c r="AM28" s="14"/>
      <c r="AN28" s="14">
        <v>0</v>
      </c>
      <c r="AO28" s="14"/>
      <c r="AP28" s="14">
        <f t="shared" si="10"/>
        <v>0</v>
      </c>
      <c r="AQ28" s="183"/>
      <c r="AR28" s="183"/>
      <c r="AS28" s="183"/>
      <c r="AT28" s="183"/>
      <c r="AU28" s="28"/>
      <c r="AV28" s="28"/>
      <c r="AW28" s="28"/>
      <c r="AX28" s="28"/>
    </row>
    <row r="29" spans="1:50" s="4" customFormat="1" ht="15">
      <c r="A29" s="63" t="s">
        <v>33</v>
      </c>
      <c r="B29" s="62" t="s">
        <v>32</v>
      </c>
      <c r="C29" s="89">
        <v>5321200</v>
      </c>
      <c r="D29" s="14">
        <v>0</v>
      </c>
      <c r="E29" s="14">
        <v>78263.79</v>
      </c>
      <c r="F29" s="14"/>
      <c r="G29" s="14"/>
      <c r="H29" s="14"/>
      <c r="I29" s="14"/>
      <c r="J29" s="14">
        <v>0</v>
      </c>
      <c r="K29" s="88">
        <v>0</v>
      </c>
      <c r="L29" s="59">
        <v>0</v>
      </c>
      <c r="M29" s="14"/>
      <c r="N29" s="14">
        <v>0</v>
      </c>
      <c r="O29" s="14">
        <v>0</v>
      </c>
      <c r="P29" s="71">
        <f t="shared" si="8"/>
        <v>78263.79</v>
      </c>
      <c r="Q29" s="14"/>
      <c r="R29" s="14">
        <v>78263.79</v>
      </c>
      <c r="S29" s="14"/>
      <c r="T29" s="14"/>
      <c r="U29" s="14"/>
      <c r="V29" s="14"/>
      <c r="W29" s="14"/>
      <c r="X29" s="14">
        <v>0</v>
      </c>
      <c r="Y29" s="59">
        <v>0</v>
      </c>
      <c r="Z29" s="14"/>
      <c r="AA29" s="14">
        <v>0</v>
      </c>
      <c r="AB29" s="14">
        <v>0</v>
      </c>
      <c r="AC29" s="14">
        <f t="shared" si="9"/>
        <v>78263.79</v>
      </c>
      <c r="AD29" s="14"/>
      <c r="AE29" s="14">
        <v>78263.79</v>
      </c>
      <c r="AF29" s="14"/>
      <c r="AG29" s="14"/>
      <c r="AH29" s="14"/>
      <c r="AI29" s="14"/>
      <c r="AJ29" s="14"/>
      <c r="AK29" s="14">
        <v>0</v>
      </c>
      <c r="AL29" s="14">
        <v>0</v>
      </c>
      <c r="AM29" s="14">
        <v>0</v>
      </c>
      <c r="AN29" s="14">
        <v>0</v>
      </c>
      <c r="AO29" s="14"/>
      <c r="AP29" s="14">
        <f t="shared" si="10"/>
        <v>78263.79</v>
      </c>
      <c r="AQ29" s="183"/>
      <c r="AR29" s="183"/>
      <c r="AS29" s="183"/>
      <c r="AT29" s="183"/>
      <c r="AU29" s="28"/>
      <c r="AV29" s="28"/>
      <c r="AW29" s="28"/>
      <c r="AX29" s="28"/>
    </row>
    <row r="30" spans="1:50" s="4" customFormat="1" ht="15">
      <c r="A30" s="63" t="s">
        <v>31</v>
      </c>
      <c r="B30" s="62" t="s">
        <v>30</v>
      </c>
      <c r="C30" s="89">
        <v>8522800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88">
        <v>0</v>
      </c>
      <c r="L30" s="59">
        <v>0</v>
      </c>
      <c r="M30" s="14"/>
      <c r="N30" s="14">
        <v>0</v>
      </c>
      <c r="O30" s="14">
        <v>0</v>
      </c>
      <c r="P30" s="71">
        <f t="shared" si="8"/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59">
        <v>0</v>
      </c>
      <c r="Z30" s="14"/>
      <c r="AA30" s="14">
        <v>0</v>
      </c>
      <c r="AB30" s="14">
        <v>0</v>
      </c>
      <c r="AC30" s="14">
        <f t="shared" si="9"/>
        <v>0</v>
      </c>
      <c r="AD30" s="14">
        <v>0</v>
      </c>
      <c r="AE30" s="14">
        <v>0</v>
      </c>
      <c r="AF30" s="14">
        <v>0</v>
      </c>
      <c r="AG30" s="14"/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/>
      <c r="AN30" s="14">
        <v>0</v>
      </c>
      <c r="AO30" s="14">
        <v>0</v>
      </c>
      <c r="AP30" s="14">
        <f t="shared" si="10"/>
        <v>0</v>
      </c>
      <c r="AQ30" s="183"/>
      <c r="AR30" s="183"/>
      <c r="AS30" s="183"/>
      <c r="AT30" s="183"/>
      <c r="AU30" s="28"/>
      <c r="AV30" s="28"/>
      <c r="AW30" s="28"/>
      <c r="AX30" s="28"/>
    </row>
    <row r="31" spans="1:50" s="4" customFormat="1" ht="15.75">
      <c r="A31" s="63" t="s">
        <v>29</v>
      </c>
      <c r="B31" s="91" t="s">
        <v>28</v>
      </c>
      <c r="C31" s="86">
        <f>C33+C34+C35+C36+C32</f>
        <v>930500000</v>
      </c>
      <c r="D31" s="83">
        <f>D33+D34+D36</f>
        <v>78048756</v>
      </c>
      <c r="E31" s="14">
        <f>+E34+E32+E33+E36</f>
        <v>46074418</v>
      </c>
      <c r="F31" s="14">
        <f>F33+F34+F35+F36</f>
        <v>288723095.14</v>
      </c>
      <c r="G31" s="14">
        <f>+G34</f>
        <v>0</v>
      </c>
      <c r="H31" s="14">
        <v>0</v>
      </c>
      <c r="I31" s="14">
        <f>+I34</f>
        <v>0</v>
      </c>
      <c r="J31" s="14">
        <f>J34</f>
        <v>0</v>
      </c>
      <c r="K31" s="88"/>
      <c r="L31" s="59"/>
      <c r="M31" s="14"/>
      <c r="N31" s="83">
        <f>+N34</f>
        <v>0</v>
      </c>
      <c r="O31" s="14">
        <v>0</v>
      </c>
      <c r="P31" s="90">
        <f t="shared" si="8"/>
        <v>412846269.14</v>
      </c>
      <c r="Q31" s="14">
        <v>0</v>
      </c>
      <c r="R31" s="14">
        <f>R34+R33+R35+R36</f>
        <v>8828422</v>
      </c>
      <c r="S31" s="14">
        <f>S33+S36</f>
        <v>12025586.14</v>
      </c>
      <c r="T31" s="14">
        <f>+T34</f>
        <v>0</v>
      </c>
      <c r="U31" s="14">
        <f>+U34</f>
        <v>0</v>
      </c>
      <c r="V31" s="14">
        <f>+V34</f>
        <v>0</v>
      </c>
      <c r="W31" s="14">
        <f>W34</f>
        <v>0</v>
      </c>
      <c r="X31" s="14">
        <f>X34</f>
        <v>0</v>
      </c>
      <c r="Y31" s="59"/>
      <c r="Z31" s="14"/>
      <c r="AA31" s="83">
        <f>+AA34</f>
        <v>0</v>
      </c>
      <c r="AB31" s="14">
        <f>+AB34</f>
        <v>0</v>
      </c>
      <c r="AC31" s="83">
        <f t="shared" si="9"/>
        <v>20854008.14</v>
      </c>
      <c r="AD31" s="14">
        <v>0</v>
      </c>
      <c r="AE31" s="14">
        <f>+AE34+AE33</f>
        <v>8828422</v>
      </c>
      <c r="AF31" s="14">
        <f>AF33+AF36</f>
        <v>12025586.14</v>
      </c>
      <c r="AG31" s="14">
        <f>+AG34</f>
        <v>0</v>
      </c>
      <c r="AH31" s="14">
        <f>+AH34</f>
        <v>0</v>
      </c>
      <c r="AI31" s="14">
        <f>+AI34</f>
        <v>0</v>
      </c>
      <c r="AJ31" s="14">
        <f>AJ34</f>
        <v>0</v>
      </c>
      <c r="AK31" s="14">
        <f>AK34</f>
        <v>0</v>
      </c>
      <c r="AL31" s="14"/>
      <c r="AM31" s="14"/>
      <c r="AN31" s="83">
        <f>+AN34</f>
        <v>0</v>
      </c>
      <c r="AO31" s="14"/>
      <c r="AP31" s="83">
        <f t="shared" si="10"/>
        <v>20854008.14</v>
      </c>
      <c r="AQ31" s="183"/>
      <c r="AR31" s="183"/>
      <c r="AS31" s="183"/>
      <c r="AT31" s="183"/>
      <c r="AU31" s="28"/>
      <c r="AV31" s="28"/>
      <c r="AW31" s="28"/>
      <c r="AX31" s="28"/>
    </row>
    <row r="32" spans="1:50" s="4" customFormat="1" ht="15.75">
      <c r="A32" s="63" t="s">
        <v>27</v>
      </c>
      <c r="B32" s="62" t="s">
        <v>26</v>
      </c>
      <c r="C32" s="89">
        <v>500000</v>
      </c>
      <c r="D32" s="83"/>
      <c r="E32" s="14">
        <v>0</v>
      </c>
      <c r="F32" s="14"/>
      <c r="G32" s="14"/>
      <c r="H32" s="14"/>
      <c r="I32" s="14"/>
      <c r="J32" s="14"/>
      <c r="K32" s="88"/>
      <c r="L32" s="59"/>
      <c r="M32" s="14"/>
      <c r="N32" s="83"/>
      <c r="O32" s="14"/>
      <c r="P32" s="90">
        <f t="shared" si="8"/>
        <v>0</v>
      </c>
      <c r="Q32" s="14"/>
      <c r="R32" s="14">
        <f>+R35</f>
        <v>0</v>
      </c>
      <c r="S32" s="14"/>
      <c r="T32" s="14"/>
      <c r="U32" s="14"/>
      <c r="V32" s="14"/>
      <c r="W32" s="14"/>
      <c r="X32" s="14"/>
      <c r="Y32" s="59"/>
      <c r="Z32" s="14"/>
      <c r="AA32" s="83"/>
      <c r="AB32" s="14"/>
      <c r="AC32" s="14">
        <f t="shared" si="9"/>
        <v>0</v>
      </c>
      <c r="AD32" s="14"/>
      <c r="AE32" s="14">
        <f>+AE35</f>
        <v>0</v>
      </c>
      <c r="AF32" s="14"/>
      <c r="AG32" s="14"/>
      <c r="AH32" s="14"/>
      <c r="AI32" s="14"/>
      <c r="AJ32" s="14"/>
      <c r="AK32" s="14"/>
      <c r="AL32" s="14"/>
      <c r="AM32" s="14"/>
      <c r="AN32" s="83"/>
      <c r="AO32" s="14"/>
      <c r="AP32" s="14">
        <f t="shared" si="10"/>
        <v>0</v>
      </c>
      <c r="AQ32" s="183"/>
      <c r="AR32" s="183"/>
      <c r="AS32" s="183"/>
      <c r="AT32" s="183"/>
      <c r="AU32" s="28"/>
      <c r="AV32" s="28"/>
      <c r="AW32" s="28"/>
      <c r="AX32" s="28"/>
    </row>
    <row r="33" spans="1:50" s="4" customFormat="1" ht="15.75">
      <c r="A33" s="63" t="s">
        <v>25</v>
      </c>
      <c r="B33" s="62" t="s">
        <v>24</v>
      </c>
      <c r="C33" s="89">
        <v>524000000</v>
      </c>
      <c r="D33" s="14">
        <v>78048756</v>
      </c>
      <c r="E33" s="14">
        <v>44074418</v>
      </c>
      <c r="F33" s="14">
        <v>288578095.14</v>
      </c>
      <c r="G33" s="14"/>
      <c r="H33" s="14"/>
      <c r="I33" s="14"/>
      <c r="J33" s="14"/>
      <c r="K33" s="88"/>
      <c r="L33" s="59"/>
      <c r="M33" s="14"/>
      <c r="N33" s="83"/>
      <c r="O33" s="14"/>
      <c r="P33" s="71">
        <f t="shared" si="8"/>
        <v>410701269.14</v>
      </c>
      <c r="Q33" s="14">
        <v>0</v>
      </c>
      <c r="R33" s="14">
        <v>7328422</v>
      </c>
      <c r="S33" s="14">
        <v>11880586.14</v>
      </c>
      <c r="T33" s="14"/>
      <c r="U33" s="14"/>
      <c r="V33" s="14"/>
      <c r="W33" s="14"/>
      <c r="X33" s="14"/>
      <c r="Y33" s="59"/>
      <c r="Z33" s="14"/>
      <c r="AA33" s="83"/>
      <c r="AB33" s="14"/>
      <c r="AC33" s="14">
        <f t="shared" si="9"/>
        <v>19209008.14</v>
      </c>
      <c r="AD33" s="14">
        <v>0</v>
      </c>
      <c r="AE33" s="14">
        <v>7328422</v>
      </c>
      <c r="AF33" s="14">
        <v>11880586.14</v>
      </c>
      <c r="AG33" s="14"/>
      <c r="AH33" s="14"/>
      <c r="AI33" s="14"/>
      <c r="AJ33" s="14"/>
      <c r="AK33" s="14"/>
      <c r="AL33" s="14"/>
      <c r="AM33" s="14"/>
      <c r="AN33" s="83"/>
      <c r="AO33" s="14"/>
      <c r="AP33" s="14">
        <f t="shared" si="10"/>
        <v>19209008.14</v>
      </c>
      <c r="AQ33" s="183"/>
      <c r="AR33" s="183"/>
      <c r="AS33" s="183"/>
      <c r="AT33" s="183"/>
      <c r="AU33" s="28"/>
      <c r="AV33" s="28"/>
      <c r="AW33" s="28"/>
      <c r="AX33" s="28"/>
    </row>
    <row r="34" spans="1:50" s="4" customFormat="1" ht="15">
      <c r="A34" s="63" t="s">
        <v>23</v>
      </c>
      <c r="B34" s="62" t="s">
        <v>22</v>
      </c>
      <c r="C34" s="89">
        <v>285500000</v>
      </c>
      <c r="D34" s="14">
        <v>0</v>
      </c>
      <c r="E34" s="14">
        <v>1500000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88"/>
      <c r="L34" s="59">
        <v>0</v>
      </c>
      <c r="M34" s="14">
        <v>0</v>
      </c>
      <c r="N34" s="14">
        <v>0</v>
      </c>
      <c r="O34" s="14">
        <v>0</v>
      </c>
      <c r="P34" s="71">
        <f t="shared" si="8"/>
        <v>1500000</v>
      </c>
      <c r="Q34" s="14">
        <v>0</v>
      </c>
      <c r="R34" s="14">
        <v>1500000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59">
        <v>0</v>
      </c>
      <c r="Z34" s="14">
        <v>0</v>
      </c>
      <c r="AA34" s="14">
        <v>0</v>
      </c>
      <c r="AB34" s="14">
        <v>0</v>
      </c>
      <c r="AC34" s="14">
        <f t="shared" si="9"/>
        <v>1500000</v>
      </c>
      <c r="AD34" s="14"/>
      <c r="AE34" s="14">
        <v>1500000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f t="shared" si="10"/>
        <v>1500000</v>
      </c>
      <c r="AQ34" s="183"/>
      <c r="AR34" s="183"/>
      <c r="AS34" s="183"/>
      <c r="AT34" s="183"/>
      <c r="AU34" s="28"/>
      <c r="AV34" s="28"/>
      <c r="AW34" s="28"/>
      <c r="AX34" s="28"/>
    </row>
    <row r="35" spans="1:50" s="4" customFormat="1" ht="15">
      <c r="A35" s="63" t="s">
        <v>21</v>
      </c>
      <c r="B35" s="62" t="s">
        <v>20</v>
      </c>
      <c r="C35" s="89">
        <v>101100000</v>
      </c>
      <c r="D35" s="14">
        <v>0</v>
      </c>
      <c r="E35" s="14">
        <v>0</v>
      </c>
      <c r="F35" s="14"/>
      <c r="G35" s="14"/>
      <c r="H35" s="14"/>
      <c r="I35" s="14"/>
      <c r="J35" s="14"/>
      <c r="K35" s="88"/>
      <c r="L35" s="59"/>
      <c r="M35" s="14"/>
      <c r="N35" s="14"/>
      <c r="O35" s="14"/>
      <c r="P35" s="71">
        <f t="shared" si="8"/>
        <v>0</v>
      </c>
      <c r="Q35" s="14">
        <v>0</v>
      </c>
      <c r="R35" s="14"/>
      <c r="S35" s="14"/>
      <c r="T35" s="14"/>
      <c r="U35" s="14"/>
      <c r="V35" s="14"/>
      <c r="W35" s="14"/>
      <c r="X35" s="14"/>
      <c r="Y35" s="59"/>
      <c r="Z35" s="14"/>
      <c r="AA35" s="14"/>
      <c r="AB35" s="14"/>
      <c r="AC35" s="14">
        <f t="shared" si="9"/>
        <v>0</v>
      </c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>
        <f t="shared" si="10"/>
        <v>0</v>
      </c>
      <c r="AQ35" s="183"/>
      <c r="AR35" s="183"/>
      <c r="AS35" s="183"/>
      <c r="AT35" s="183"/>
      <c r="AU35" s="28"/>
      <c r="AV35" s="28"/>
      <c r="AW35" s="28"/>
      <c r="AX35" s="28"/>
    </row>
    <row r="36" spans="1:50" s="4" customFormat="1" ht="15">
      <c r="A36" s="63" t="s">
        <v>19</v>
      </c>
      <c r="B36" s="62" t="s">
        <v>18</v>
      </c>
      <c r="C36" s="89">
        <v>19400000</v>
      </c>
      <c r="D36" s="14">
        <v>0</v>
      </c>
      <c r="E36" s="14">
        <v>500000</v>
      </c>
      <c r="F36" s="14">
        <v>145000</v>
      </c>
      <c r="G36" s="14"/>
      <c r="H36" s="14"/>
      <c r="I36" s="14"/>
      <c r="J36" s="14"/>
      <c r="K36" s="88"/>
      <c r="L36" s="59"/>
      <c r="M36" s="14"/>
      <c r="N36" s="14"/>
      <c r="O36" s="14"/>
      <c r="P36" s="71">
        <f t="shared" si="8"/>
        <v>645000</v>
      </c>
      <c r="Q36" s="14">
        <v>0</v>
      </c>
      <c r="R36" s="14"/>
      <c r="S36" s="14">
        <v>145000</v>
      </c>
      <c r="T36" s="14"/>
      <c r="U36" s="14"/>
      <c r="V36" s="14"/>
      <c r="W36" s="14"/>
      <c r="X36" s="14"/>
      <c r="Y36" s="59"/>
      <c r="Z36" s="14"/>
      <c r="AA36" s="14"/>
      <c r="AB36" s="14"/>
      <c r="AC36" s="14">
        <f t="shared" si="9"/>
        <v>145000</v>
      </c>
      <c r="AD36" s="14"/>
      <c r="AE36" s="14"/>
      <c r="AF36" s="14">
        <v>145000</v>
      </c>
      <c r="AG36" s="14"/>
      <c r="AH36" s="14"/>
      <c r="AI36" s="14"/>
      <c r="AJ36" s="14"/>
      <c r="AK36" s="14"/>
      <c r="AL36" s="14"/>
      <c r="AM36" s="14"/>
      <c r="AN36" s="14"/>
      <c r="AO36" s="14"/>
      <c r="AP36" s="14">
        <f t="shared" si="10"/>
        <v>145000</v>
      </c>
      <c r="AQ36" s="183"/>
      <c r="AR36" s="183"/>
      <c r="AS36" s="183"/>
      <c r="AT36" s="183"/>
      <c r="AU36" s="28"/>
      <c r="AV36" s="28"/>
      <c r="AW36" s="28"/>
      <c r="AX36" s="28"/>
    </row>
    <row r="37" spans="1:50" s="4" customFormat="1" ht="15.75">
      <c r="A37" s="63" t="s">
        <v>17</v>
      </c>
      <c r="B37" s="87" t="s">
        <v>16</v>
      </c>
      <c r="C37" s="86">
        <f aca="true" t="shared" si="11" ref="C37:K37">C38</f>
        <v>140000000</v>
      </c>
      <c r="D37" s="70">
        <f t="shared" si="11"/>
        <v>3462004</v>
      </c>
      <c r="E37" s="70">
        <f t="shared" si="11"/>
        <v>33139031.47</v>
      </c>
      <c r="F37" s="70">
        <f t="shared" si="11"/>
        <v>20021170.63</v>
      </c>
      <c r="G37" s="70">
        <f t="shared" si="11"/>
        <v>0</v>
      </c>
      <c r="H37" s="70">
        <f t="shared" si="11"/>
        <v>0</v>
      </c>
      <c r="I37" s="70">
        <f t="shared" si="11"/>
        <v>0</v>
      </c>
      <c r="J37" s="70">
        <f t="shared" si="11"/>
        <v>0</v>
      </c>
      <c r="K37" s="70">
        <f t="shared" si="11"/>
        <v>0</v>
      </c>
      <c r="L37" s="59">
        <v>0</v>
      </c>
      <c r="M37" s="70">
        <f aca="true" t="shared" si="12" ref="M37:AB37">M38</f>
        <v>0</v>
      </c>
      <c r="N37" s="70">
        <f t="shared" si="12"/>
        <v>0</v>
      </c>
      <c r="O37" s="85">
        <f t="shared" si="12"/>
        <v>0</v>
      </c>
      <c r="P37" s="84">
        <f t="shared" si="12"/>
        <v>56622206.099999994</v>
      </c>
      <c r="Q37" s="70">
        <f t="shared" si="12"/>
        <v>3462000</v>
      </c>
      <c r="R37" s="70">
        <f t="shared" si="12"/>
        <v>33083815.19</v>
      </c>
      <c r="S37" s="70">
        <f t="shared" si="12"/>
        <v>20076390.63</v>
      </c>
      <c r="T37" s="70">
        <f t="shared" si="12"/>
        <v>0</v>
      </c>
      <c r="U37" s="70">
        <f t="shared" si="12"/>
        <v>0</v>
      </c>
      <c r="V37" s="70">
        <f t="shared" si="12"/>
        <v>0</v>
      </c>
      <c r="W37" s="70">
        <f t="shared" si="12"/>
        <v>0</v>
      </c>
      <c r="X37" s="70">
        <f t="shared" si="12"/>
        <v>0</v>
      </c>
      <c r="Y37" s="84">
        <f t="shared" si="12"/>
        <v>0</v>
      </c>
      <c r="Z37" s="70">
        <f t="shared" si="12"/>
        <v>0</v>
      </c>
      <c r="AA37" s="70">
        <f t="shared" si="12"/>
        <v>0</v>
      </c>
      <c r="AB37" s="70">
        <f t="shared" si="12"/>
        <v>0</v>
      </c>
      <c r="AC37" s="83">
        <f t="shared" si="9"/>
        <v>56622205.81999999</v>
      </c>
      <c r="AD37" s="70">
        <f aca="true" t="shared" si="13" ref="AD37:AP37">AD38</f>
        <v>3462000</v>
      </c>
      <c r="AE37" s="70">
        <f t="shared" si="13"/>
        <v>31808815.19</v>
      </c>
      <c r="AF37" s="70">
        <f t="shared" si="13"/>
        <v>21351390.63</v>
      </c>
      <c r="AG37" s="70">
        <f t="shared" si="13"/>
        <v>0</v>
      </c>
      <c r="AH37" s="70">
        <f t="shared" si="13"/>
        <v>0</v>
      </c>
      <c r="AI37" s="70">
        <f t="shared" si="13"/>
        <v>0</v>
      </c>
      <c r="AJ37" s="70">
        <f t="shared" si="13"/>
        <v>0</v>
      </c>
      <c r="AK37" s="70">
        <f t="shared" si="13"/>
        <v>0</v>
      </c>
      <c r="AL37" s="70">
        <f t="shared" si="13"/>
        <v>0</v>
      </c>
      <c r="AM37" s="70">
        <f t="shared" si="13"/>
        <v>0</v>
      </c>
      <c r="AN37" s="70">
        <f t="shared" si="13"/>
        <v>0</v>
      </c>
      <c r="AO37" s="70">
        <f t="shared" si="13"/>
        <v>0</v>
      </c>
      <c r="AP37" s="82">
        <f t="shared" si="13"/>
        <v>56622205.81999999</v>
      </c>
      <c r="AQ37" s="183"/>
      <c r="AR37" s="183"/>
      <c r="AS37" s="183"/>
      <c r="AT37" s="183"/>
      <c r="AU37" s="28"/>
      <c r="AV37" s="28"/>
      <c r="AW37" s="28"/>
      <c r="AX37" s="28"/>
    </row>
    <row r="38" spans="1:50" s="4" customFormat="1" ht="15.75" thickBot="1">
      <c r="A38" s="63" t="s">
        <v>15</v>
      </c>
      <c r="B38" s="72" t="s">
        <v>14</v>
      </c>
      <c r="C38" s="75">
        <v>140000000</v>
      </c>
      <c r="D38" s="75">
        <v>3462004</v>
      </c>
      <c r="E38" s="48">
        <v>33139031.47</v>
      </c>
      <c r="F38" s="48">
        <v>20021170.63</v>
      </c>
      <c r="G38" s="81">
        <v>0</v>
      </c>
      <c r="H38" s="48">
        <v>0</v>
      </c>
      <c r="I38" s="79">
        <v>0</v>
      </c>
      <c r="J38" s="48">
        <v>0</v>
      </c>
      <c r="K38" s="48">
        <v>0</v>
      </c>
      <c r="L38" s="59">
        <v>0</v>
      </c>
      <c r="M38" s="48">
        <v>0</v>
      </c>
      <c r="N38" s="48">
        <v>0</v>
      </c>
      <c r="O38" s="48">
        <v>0</v>
      </c>
      <c r="P38" s="71">
        <f>SUM(D38:O38)</f>
        <v>56622206.099999994</v>
      </c>
      <c r="Q38" s="75">
        <v>3462000</v>
      </c>
      <c r="R38" s="48">
        <v>33083815.19</v>
      </c>
      <c r="S38" s="48">
        <v>20076390.63</v>
      </c>
      <c r="T38" s="80">
        <v>0</v>
      </c>
      <c r="U38" s="48">
        <v>0</v>
      </c>
      <c r="V38" s="79">
        <v>0</v>
      </c>
      <c r="W38" s="48">
        <v>0</v>
      </c>
      <c r="X38" s="48">
        <v>0</v>
      </c>
      <c r="Y38" s="79">
        <v>0</v>
      </c>
      <c r="Z38" s="48">
        <v>0</v>
      </c>
      <c r="AA38" s="48">
        <v>0</v>
      </c>
      <c r="AB38" s="48">
        <v>0</v>
      </c>
      <c r="AC38" s="14">
        <f t="shared" si="9"/>
        <v>56622205.81999999</v>
      </c>
      <c r="AD38" s="75">
        <v>3462000</v>
      </c>
      <c r="AE38" s="48">
        <v>31808815.19</v>
      </c>
      <c r="AF38" s="48">
        <v>21351390.63</v>
      </c>
      <c r="AG38" s="80">
        <v>0</v>
      </c>
      <c r="AH38" s="48">
        <v>0</v>
      </c>
      <c r="AI38" s="79">
        <v>0</v>
      </c>
      <c r="AJ38" s="48">
        <v>0</v>
      </c>
      <c r="AK38" s="48">
        <v>0</v>
      </c>
      <c r="AL38" s="14">
        <v>0</v>
      </c>
      <c r="AM38" s="48">
        <v>0</v>
      </c>
      <c r="AN38" s="48">
        <v>0</v>
      </c>
      <c r="AO38" s="48">
        <v>0</v>
      </c>
      <c r="AP38" s="78">
        <f>SUM(AD38:AO38)</f>
        <v>56622205.81999999</v>
      </c>
      <c r="AQ38" s="183"/>
      <c r="AR38" s="183"/>
      <c r="AS38" s="183"/>
      <c r="AT38" s="183"/>
      <c r="AU38" s="28"/>
      <c r="AV38" s="28"/>
      <c r="AW38" s="28"/>
      <c r="AX38" s="28"/>
    </row>
    <row r="39" spans="1:50" s="77" customFormat="1" ht="16.5" thickBot="1">
      <c r="A39" s="68"/>
      <c r="B39" s="67" t="s">
        <v>13</v>
      </c>
      <c r="C39" s="65">
        <f aca="true" t="shared" si="14" ref="C39:AP39">SUM(C40:C42)</f>
        <v>91000000</v>
      </c>
      <c r="D39" s="65">
        <f t="shared" si="14"/>
        <v>0</v>
      </c>
      <c r="E39" s="65">
        <f t="shared" si="14"/>
        <v>0</v>
      </c>
      <c r="F39" s="65">
        <f t="shared" si="14"/>
        <v>0</v>
      </c>
      <c r="G39" s="65">
        <f t="shared" si="14"/>
        <v>0</v>
      </c>
      <c r="H39" s="65">
        <f t="shared" si="14"/>
        <v>0</v>
      </c>
      <c r="I39" s="65">
        <f t="shared" si="14"/>
        <v>0</v>
      </c>
      <c r="J39" s="65">
        <f t="shared" si="14"/>
        <v>0</v>
      </c>
      <c r="K39" s="65">
        <f t="shared" si="14"/>
        <v>0</v>
      </c>
      <c r="L39" s="66">
        <f t="shared" si="14"/>
        <v>0</v>
      </c>
      <c r="M39" s="65">
        <f t="shared" si="14"/>
        <v>0</v>
      </c>
      <c r="N39" s="65">
        <f t="shared" si="14"/>
        <v>0</v>
      </c>
      <c r="O39" s="65">
        <f t="shared" si="14"/>
        <v>0</v>
      </c>
      <c r="P39" s="66">
        <f t="shared" si="14"/>
        <v>0</v>
      </c>
      <c r="Q39" s="65">
        <f t="shared" si="14"/>
        <v>0</v>
      </c>
      <c r="R39" s="65">
        <f t="shared" si="14"/>
        <v>0</v>
      </c>
      <c r="S39" s="65">
        <f t="shared" si="14"/>
        <v>0</v>
      </c>
      <c r="T39" s="65">
        <f t="shared" si="14"/>
        <v>0</v>
      </c>
      <c r="U39" s="65">
        <f t="shared" si="14"/>
        <v>0</v>
      </c>
      <c r="V39" s="65">
        <f t="shared" si="14"/>
        <v>0</v>
      </c>
      <c r="W39" s="65">
        <f t="shared" si="14"/>
        <v>0</v>
      </c>
      <c r="X39" s="65">
        <f t="shared" si="14"/>
        <v>0</v>
      </c>
      <c r="Y39" s="66">
        <f t="shared" si="14"/>
        <v>0</v>
      </c>
      <c r="Z39" s="65">
        <f t="shared" si="14"/>
        <v>0</v>
      </c>
      <c r="AA39" s="65">
        <f t="shared" si="14"/>
        <v>0</v>
      </c>
      <c r="AB39" s="65">
        <f t="shared" si="14"/>
        <v>0</v>
      </c>
      <c r="AC39" s="65">
        <f t="shared" si="14"/>
        <v>0</v>
      </c>
      <c r="AD39" s="65">
        <f t="shared" si="14"/>
        <v>0</v>
      </c>
      <c r="AE39" s="65">
        <f t="shared" si="14"/>
        <v>0</v>
      </c>
      <c r="AF39" s="65">
        <f t="shared" si="14"/>
        <v>0</v>
      </c>
      <c r="AG39" s="65">
        <f t="shared" si="14"/>
        <v>0</v>
      </c>
      <c r="AH39" s="65">
        <f t="shared" si="14"/>
        <v>0</v>
      </c>
      <c r="AI39" s="65">
        <f t="shared" si="14"/>
        <v>0</v>
      </c>
      <c r="AJ39" s="65">
        <f t="shared" si="14"/>
        <v>0</v>
      </c>
      <c r="AK39" s="65">
        <f t="shared" si="14"/>
        <v>0</v>
      </c>
      <c r="AL39" s="65">
        <f t="shared" si="14"/>
        <v>0</v>
      </c>
      <c r="AM39" s="65">
        <f t="shared" si="14"/>
        <v>0</v>
      </c>
      <c r="AN39" s="65">
        <f t="shared" si="14"/>
        <v>0</v>
      </c>
      <c r="AO39" s="65">
        <f t="shared" si="14"/>
        <v>0</v>
      </c>
      <c r="AP39" s="65">
        <f t="shared" si="14"/>
        <v>0</v>
      </c>
      <c r="AQ39" s="183"/>
      <c r="AR39" s="183"/>
      <c r="AS39" s="183"/>
      <c r="AT39" s="183"/>
      <c r="AU39" s="28"/>
      <c r="AV39" s="28"/>
      <c r="AW39" s="28"/>
      <c r="AX39" s="28"/>
    </row>
    <row r="40" spans="1:50" s="4" customFormat="1" ht="15">
      <c r="A40" s="63" t="s">
        <v>12</v>
      </c>
      <c r="B40" s="74" t="s">
        <v>11</v>
      </c>
      <c r="C40" s="75">
        <v>22000000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6">
        <v>0</v>
      </c>
      <c r="M40" s="75"/>
      <c r="N40" s="75"/>
      <c r="O40" s="75">
        <v>0</v>
      </c>
      <c r="P40" s="60">
        <f>SUM(D40:O40)</f>
        <v>0</v>
      </c>
      <c r="Q40" s="75">
        <v>0</v>
      </c>
      <c r="R40" s="75">
        <v>0</v>
      </c>
      <c r="S40" s="75">
        <v>0</v>
      </c>
      <c r="T40" s="75">
        <v>0</v>
      </c>
      <c r="U40" s="75">
        <v>0</v>
      </c>
      <c r="V40" s="75">
        <v>0</v>
      </c>
      <c r="W40" s="75">
        <v>0</v>
      </c>
      <c r="X40" s="48">
        <v>0</v>
      </c>
      <c r="Y40" s="76">
        <v>0</v>
      </c>
      <c r="Z40" s="75"/>
      <c r="AA40" s="75"/>
      <c r="AB40" s="75">
        <v>0</v>
      </c>
      <c r="AC40" s="56">
        <f>SUM(Q40:AB40)</f>
        <v>0</v>
      </c>
      <c r="AD40" s="75"/>
      <c r="AE40" s="75">
        <v>0</v>
      </c>
      <c r="AF40" s="75"/>
      <c r="AG40" s="75"/>
      <c r="AH40" s="14">
        <v>0</v>
      </c>
      <c r="AI40" s="75">
        <v>0</v>
      </c>
      <c r="AJ40" s="75">
        <v>0</v>
      </c>
      <c r="AK40" s="75">
        <v>0</v>
      </c>
      <c r="AL40" s="75">
        <v>0</v>
      </c>
      <c r="AM40" s="75"/>
      <c r="AN40" s="75"/>
      <c r="AO40" s="75">
        <v>0</v>
      </c>
      <c r="AP40" s="73">
        <f>SUM(AD40:AO40)</f>
        <v>0</v>
      </c>
      <c r="AQ40" s="183"/>
      <c r="AR40" s="183"/>
      <c r="AS40" s="183"/>
      <c r="AT40" s="183"/>
      <c r="AU40" s="28"/>
      <c r="AV40" s="28"/>
      <c r="AW40" s="28"/>
      <c r="AX40" s="28"/>
    </row>
    <row r="41" spans="1:50" s="4" customFormat="1" ht="15" hidden="1">
      <c r="A41" s="63" t="s">
        <v>10</v>
      </c>
      <c r="B41" s="74" t="s">
        <v>9</v>
      </c>
      <c r="C41" s="48"/>
      <c r="D41" s="48"/>
      <c r="E41" s="48"/>
      <c r="F41" s="48"/>
      <c r="G41" s="48"/>
      <c r="H41" s="48"/>
      <c r="I41" s="48"/>
      <c r="J41" s="48"/>
      <c r="K41" s="48"/>
      <c r="L41" s="69"/>
      <c r="M41" s="48"/>
      <c r="N41" s="48"/>
      <c r="O41" s="48"/>
      <c r="P41" s="60">
        <f>SUM(D41:O41)</f>
        <v>0</v>
      </c>
      <c r="Q41" s="48"/>
      <c r="R41" s="48"/>
      <c r="S41" s="48"/>
      <c r="T41" s="48"/>
      <c r="U41" s="48"/>
      <c r="V41" s="48"/>
      <c r="W41" s="48"/>
      <c r="X41" s="48">
        <v>0</v>
      </c>
      <c r="Y41" s="69"/>
      <c r="Z41" s="48"/>
      <c r="AA41" s="48"/>
      <c r="AB41" s="48"/>
      <c r="AC41" s="56">
        <f>SUM(Q41:AB41)</f>
        <v>0</v>
      </c>
      <c r="AD41" s="48"/>
      <c r="AE41" s="48"/>
      <c r="AF41" s="48"/>
      <c r="AG41" s="48"/>
      <c r="AH41" s="14">
        <v>0</v>
      </c>
      <c r="AI41" s="48"/>
      <c r="AJ41" s="48"/>
      <c r="AK41" s="48"/>
      <c r="AL41" s="48"/>
      <c r="AM41" s="48"/>
      <c r="AN41" s="48"/>
      <c r="AO41" s="48"/>
      <c r="AP41" s="73">
        <f>SUM(AD41:AO41)</f>
        <v>0</v>
      </c>
      <c r="AQ41" s="183"/>
      <c r="AR41" s="183"/>
      <c r="AS41" s="183"/>
      <c r="AT41" s="183"/>
      <c r="AU41" s="28"/>
      <c r="AV41" s="28"/>
      <c r="AW41" s="28"/>
      <c r="AX41" s="28"/>
    </row>
    <row r="42" spans="1:50" s="4" customFormat="1" ht="16.5" thickBot="1">
      <c r="A42" s="63" t="s">
        <v>8</v>
      </c>
      <c r="B42" s="72" t="s">
        <v>7</v>
      </c>
      <c r="C42" s="48">
        <v>69000000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69">
        <v>0</v>
      </c>
      <c r="M42" s="48"/>
      <c r="N42" s="48"/>
      <c r="O42" s="48"/>
      <c r="P42" s="71">
        <f>SUM(D42:O42)</f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70">
        <v>0</v>
      </c>
      <c r="Y42" s="69">
        <v>0</v>
      </c>
      <c r="Z42" s="48"/>
      <c r="AA42" s="48"/>
      <c r="AB42" s="48"/>
      <c r="AC42" s="56">
        <f>SUM(Q42:AB42)</f>
        <v>0</v>
      </c>
      <c r="AD42" s="48"/>
      <c r="AE42" s="48">
        <v>0</v>
      </c>
      <c r="AF42" s="48"/>
      <c r="AG42" s="48"/>
      <c r="AH42" s="14">
        <v>0</v>
      </c>
      <c r="AI42" s="48">
        <v>0</v>
      </c>
      <c r="AJ42" s="48">
        <v>0</v>
      </c>
      <c r="AK42" s="48">
        <v>0</v>
      </c>
      <c r="AL42" s="48">
        <v>0</v>
      </c>
      <c r="AM42" s="48"/>
      <c r="AN42" s="48"/>
      <c r="AO42" s="48"/>
      <c r="AP42" s="56">
        <f>SUM(AD42:AO42)</f>
        <v>0</v>
      </c>
      <c r="AQ42" s="183"/>
      <c r="AR42" s="183"/>
      <c r="AS42" s="183"/>
      <c r="AT42" s="183"/>
      <c r="AU42" s="28"/>
      <c r="AV42" s="28"/>
      <c r="AW42" s="28"/>
      <c r="AX42" s="28"/>
    </row>
    <row r="43" spans="1:50" s="64" customFormat="1" ht="16.5" thickBot="1">
      <c r="A43" s="68"/>
      <c r="B43" s="67" t="s">
        <v>6</v>
      </c>
      <c r="C43" s="65">
        <f aca="true" t="shared" si="15" ref="C43:AP43">SUM(C44:C44)</f>
        <v>9500000000</v>
      </c>
      <c r="D43" s="65">
        <f t="shared" si="15"/>
        <v>165605494</v>
      </c>
      <c r="E43" s="65">
        <f t="shared" si="15"/>
        <v>91767477.89</v>
      </c>
      <c r="F43" s="65">
        <f t="shared" si="15"/>
        <v>22796077.45</v>
      </c>
      <c r="G43" s="65">
        <f t="shared" si="15"/>
        <v>0</v>
      </c>
      <c r="H43" s="65">
        <f t="shared" si="15"/>
        <v>0</v>
      </c>
      <c r="I43" s="65">
        <f t="shared" si="15"/>
        <v>0</v>
      </c>
      <c r="J43" s="65">
        <f t="shared" si="15"/>
        <v>0</v>
      </c>
      <c r="K43" s="65">
        <f t="shared" si="15"/>
        <v>0</v>
      </c>
      <c r="L43" s="66">
        <f t="shared" si="15"/>
        <v>0</v>
      </c>
      <c r="M43" s="65">
        <f t="shared" si="15"/>
        <v>0</v>
      </c>
      <c r="N43" s="65">
        <f t="shared" si="15"/>
        <v>0</v>
      </c>
      <c r="O43" s="65">
        <f t="shared" si="15"/>
        <v>0</v>
      </c>
      <c r="P43" s="66">
        <f t="shared" si="15"/>
        <v>280169049.34</v>
      </c>
      <c r="Q43" s="65">
        <f t="shared" si="15"/>
        <v>0</v>
      </c>
      <c r="R43" s="65">
        <f t="shared" si="15"/>
        <v>1221012.89</v>
      </c>
      <c r="S43" s="65">
        <f t="shared" si="15"/>
        <v>67261398.45</v>
      </c>
      <c r="T43" s="65">
        <f t="shared" si="15"/>
        <v>0</v>
      </c>
      <c r="U43" s="65">
        <f t="shared" si="15"/>
        <v>0</v>
      </c>
      <c r="V43" s="65">
        <f t="shared" si="15"/>
        <v>0</v>
      </c>
      <c r="W43" s="65">
        <f t="shared" si="15"/>
        <v>0</v>
      </c>
      <c r="X43" s="65">
        <f t="shared" si="15"/>
        <v>0</v>
      </c>
      <c r="Y43" s="66">
        <f t="shared" si="15"/>
        <v>0</v>
      </c>
      <c r="Z43" s="65">
        <f t="shared" si="15"/>
        <v>0</v>
      </c>
      <c r="AA43" s="65">
        <f t="shared" si="15"/>
        <v>0</v>
      </c>
      <c r="AB43" s="65">
        <f t="shared" si="15"/>
        <v>0</v>
      </c>
      <c r="AC43" s="65">
        <f t="shared" si="15"/>
        <v>68482411.34</v>
      </c>
      <c r="AD43" s="65">
        <f t="shared" si="15"/>
        <v>0</v>
      </c>
      <c r="AE43" s="65">
        <f t="shared" si="15"/>
        <v>1221012.89</v>
      </c>
      <c r="AF43" s="65">
        <f t="shared" si="15"/>
        <v>67261398.45</v>
      </c>
      <c r="AG43" s="65">
        <f t="shared" si="15"/>
        <v>0</v>
      </c>
      <c r="AH43" s="65">
        <f t="shared" si="15"/>
        <v>0</v>
      </c>
      <c r="AI43" s="65">
        <f t="shared" si="15"/>
        <v>0</v>
      </c>
      <c r="AJ43" s="65">
        <f t="shared" si="15"/>
        <v>0</v>
      </c>
      <c r="AK43" s="65">
        <f t="shared" si="15"/>
        <v>0</v>
      </c>
      <c r="AL43" s="65">
        <f t="shared" si="15"/>
        <v>0</v>
      </c>
      <c r="AM43" s="65">
        <f t="shared" si="15"/>
        <v>0</v>
      </c>
      <c r="AN43" s="65">
        <f t="shared" si="15"/>
        <v>0</v>
      </c>
      <c r="AO43" s="65">
        <f t="shared" si="15"/>
        <v>0</v>
      </c>
      <c r="AP43" s="65">
        <f t="shared" si="15"/>
        <v>68482411.34</v>
      </c>
      <c r="AQ43" s="183"/>
      <c r="AR43" s="183"/>
      <c r="AS43" s="183"/>
      <c r="AT43" s="183"/>
      <c r="AU43" s="28"/>
      <c r="AV43" s="28"/>
      <c r="AW43" s="28"/>
      <c r="AX43" s="28"/>
    </row>
    <row r="44" spans="1:50" s="4" customFormat="1" ht="18" customHeight="1" thickBot="1">
      <c r="A44" s="63" t="s">
        <v>5</v>
      </c>
      <c r="B44" s="62" t="s">
        <v>4</v>
      </c>
      <c r="C44" s="14">
        <v>9500000000</v>
      </c>
      <c r="D44" s="58">
        <v>165605494</v>
      </c>
      <c r="E44" s="14">
        <v>91767477.89</v>
      </c>
      <c r="F44" s="14">
        <v>22796077.45</v>
      </c>
      <c r="G44" s="14">
        <v>0</v>
      </c>
      <c r="H44" s="58">
        <v>0</v>
      </c>
      <c r="I44" s="14">
        <v>0</v>
      </c>
      <c r="J44" s="14">
        <v>0</v>
      </c>
      <c r="K44" s="61">
        <v>0</v>
      </c>
      <c r="L44" s="59">
        <v>0</v>
      </c>
      <c r="M44" s="14">
        <v>0</v>
      </c>
      <c r="N44" s="14">
        <v>0</v>
      </c>
      <c r="O44" s="58">
        <v>0</v>
      </c>
      <c r="P44" s="60">
        <f>SUM(D44:O44)</f>
        <v>280169049.34</v>
      </c>
      <c r="Q44" s="58">
        <v>0</v>
      </c>
      <c r="R44" s="14">
        <v>1221012.89</v>
      </c>
      <c r="S44" s="14">
        <v>67261398.45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59">
        <v>0</v>
      </c>
      <c r="Z44" s="14">
        <v>0</v>
      </c>
      <c r="AA44" s="14">
        <v>0</v>
      </c>
      <c r="AB44" s="14">
        <v>0</v>
      </c>
      <c r="AC44" s="14">
        <f>SUM(Q44:AB44)</f>
        <v>68482411.34</v>
      </c>
      <c r="AD44" s="58">
        <v>0</v>
      </c>
      <c r="AE44" s="14">
        <v>1221012.89</v>
      </c>
      <c r="AF44" s="14">
        <v>67261398.45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57">
        <v>0</v>
      </c>
      <c r="AM44" s="14">
        <v>0</v>
      </c>
      <c r="AN44" s="14">
        <v>0</v>
      </c>
      <c r="AO44" s="14">
        <v>0</v>
      </c>
      <c r="AP44" s="56">
        <f>SUM(AD44:AO44)</f>
        <v>68482411.34</v>
      </c>
      <c r="AQ44" s="183"/>
      <c r="AR44" s="183"/>
      <c r="AS44" s="183"/>
      <c r="AT44" s="183"/>
      <c r="AU44" s="28"/>
      <c r="AV44" s="28"/>
      <c r="AW44" s="28"/>
      <c r="AX44" s="28"/>
    </row>
    <row r="45" spans="1:46" s="28" customFormat="1" ht="18.75" thickBot="1">
      <c r="A45" s="268" t="s">
        <v>3</v>
      </c>
      <c r="B45" s="269"/>
      <c r="C45" s="55">
        <f aca="true" t="shared" si="16" ref="C45:AP45">SUM(C14+C43)</f>
        <v>11352400000</v>
      </c>
      <c r="D45" s="55">
        <f t="shared" si="16"/>
        <v>735559605.24</v>
      </c>
      <c r="E45" s="55">
        <f t="shared" si="16"/>
        <v>198498457.07999998</v>
      </c>
      <c r="F45" s="55">
        <f t="shared" si="16"/>
        <v>446484638.22999996</v>
      </c>
      <c r="G45" s="55">
        <f t="shared" si="16"/>
        <v>0</v>
      </c>
      <c r="H45" s="55">
        <f t="shared" si="16"/>
        <v>0</v>
      </c>
      <c r="I45" s="55">
        <f t="shared" si="16"/>
        <v>0</v>
      </c>
      <c r="J45" s="55">
        <f t="shared" si="16"/>
        <v>0</v>
      </c>
      <c r="K45" s="55">
        <f t="shared" si="16"/>
        <v>0</v>
      </c>
      <c r="L45" s="55">
        <f t="shared" si="16"/>
        <v>0</v>
      </c>
      <c r="M45" s="55">
        <f t="shared" si="16"/>
        <v>0</v>
      </c>
      <c r="N45" s="55">
        <f t="shared" si="16"/>
        <v>0</v>
      </c>
      <c r="O45" s="54">
        <f t="shared" si="16"/>
        <v>0</v>
      </c>
      <c r="P45" s="55">
        <f t="shared" si="16"/>
        <v>903283362.6799998</v>
      </c>
      <c r="Q45" s="54">
        <f t="shared" si="16"/>
        <v>7683713.37</v>
      </c>
      <c r="R45" s="54">
        <f t="shared" si="16"/>
        <v>55397592.8</v>
      </c>
      <c r="S45" s="54">
        <f t="shared" si="16"/>
        <v>130839656.97</v>
      </c>
      <c r="T45" s="54">
        <f t="shared" si="16"/>
        <v>0</v>
      </c>
      <c r="U45" s="54">
        <f t="shared" si="16"/>
        <v>0</v>
      </c>
      <c r="V45" s="54">
        <f t="shared" si="16"/>
        <v>0</v>
      </c>
      <c r="W45" s="54">
        <f t="shared" si="16"/>
        <v>0</v>
      </c>
      <c r="X45" s="54">
        <f t="shared" si="16"/>
        <v>0</v>
      </c>
      <c r="Y45" s="54">
        <f t="shared" si="16"/>
        <v>0</v>
      </c>
      <c r="Z45" s="54">
        <f t="shared" si="16"/>
        <v>0</v>
      </c>
      <c r="AA45" s="54">
        <f t="shared" si="16"/>
        <v>0</v>
      </c>
      <c r="AB45" s="54">
        <f t="shared" si="16"/>
        <v>0</v>
      </c>
      <c r="AC45" s="54">
        <f t="shared" si="16"/>
        <v>193920963.14</v>
      </c>
      <c r="AD45" s="54">
        <f t="shared" si="16"/>
        <v>7683713.37</v>
      </c>
      <c r="AE45" s="54">
        <f t="shared" si="16"/>
        <v>54122592.8</v>
      </c>
      <c r="AF45" s="54">
        <f t="shared" si="16"/>
        <v>132021050.97</v>
      </c>
      <c r="AG45" s="54">
        <f t="shared" si="16"/>
        <v>0</v>
      </c>
      <c r="AH45" s="54">
        <f t="shared" si="16"/>
        <v>0</v>
      </c>
      <c r="AI45" s="54">
        <f t="shared" si="16"/>
        <v>0</v>
      </c>
      <c r="AJ45" s="54">
        <f t="shared" si="16"/>
        <v>0</v>
      </c>
      <c r="AK45" s="54">
        <f t="shared" si="16"/>
        <v>0</v>
      </c>
      <c r="AL45" s="54">
        <f t="shared" si="16"/>
        <v>0</v>
      </c>
      <c r="AM45" s="54">
        <f t="shared" si="16"/>
        <v>0</v>
      </c>
      <c r="AN45" s="54">
        <f t="shared" si="16"/>
        <v>0</v>
      </c>
      <c r="AO45" s="54">
        <f t="shared" si="16"/>
        <v>0</v>
      </c>
      <c r="AP45" s="54">
        <f t="shared" si="16"/>
        <v>193827357.14</v>
      </c>
      <c r="AQ45" s="183"/>
      <c r="AR45" s="183"/>
      <c r="AS45" s="183"/>
      <c r="AT45" s="183"/>
    </row>
    <row r="46" spans="1:50" ht="12.75">
      <c r="A46" s="53" t="s">
        <v>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2"/>
      <c r="T46" s="51"/>
      <c r="U46" s="51"/>
      <c r="V46" s="51"/>
      <c r="W46" s="51"/>
      <c r="X46" s="52"/>
      <c r="Y46" s="51"/>
      <c r="Z46" s="51"/>
      <c r="AA46" s="51"/>
      <c r="AB46" s="52"/>
      <c r="AC46" s="51"/>
      <c r="AD46" s="51"/>
      <c r="AE46" s="51"/>
      <c r="AF46" s="52"/>
      <c r="AG46" s="51"/>
      <c r="AH46" s="51"/>
      <c r="AI46" s="51"/>
      <c r="AJ46" s="51"/>
      <c r="AK46" s="51"/>
      <c r="AL46" s="51"/>
      <c r="AM46" s="51"/>
      <c r="AN46" s="51"/>
      <c r="AO46" s="51"/>
      <c r="AP46" s="50"/>
      <c r="AQ46" s="183"/>
      <c r="AR46" s="183"/>
      <c r="AS46" s="183"/>
      <c r="AT46" s="183"/>
      <c r="AU46" s="28"/>
      <c r="AV46" s="28"/>
      <c r="AW46" s="49"/>
      <c r="AX46" s="28"/>
    </row>
    <row r="47" spans="1:50" ht="15" customHeight="1">
      <c r="A47" s="270"/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  <c r="AN47" s="271"/>
      <c r="AO47" s="271"/>
      <c r="AP47" s="272"/>
      <c r="AQ47" s="183"/>
      <c r="AR47" s="183"/>
      <c r="AS47" s="183"/>
      <c r="AT47" s="183"/>
      <c r="AU47" s="28"/>
      <c r="AV47" s="28"/>
      <c r="AW47" s="46"/>
      <c r="AX47" s="28"/>
    </row>
    <row r="48" spans="1:84" ht="15" customHeight="1" hidden="1">
      <c r="A48" s="273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2"/>
      <c r="AQ48" s="183"/>
      <c r="AR48" s="183"/>
      <c r="AS48" s="183"/>
      <c r="AT48" s="183"/>
      <c r="AU48" s="28"/>
      <c r="AV48" s="28"/>
      <c r="AW48" s="28"/>
      <c r="AX48" s="28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</row>
    <row r="49" spans="1:84" ht="15" customHeight="1" hidden="1">
      <c r="A49" s="273"/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271"/>
      <c r="AF49" s="271"/>
      <c r="AG49" s="271"/>
      <c r="AH49" s="271"/>
      <c r="AI49" s="271"/>
      <c r="AJ49" s="271"/>
      <c r="AK49" s="271"/>
      <c r="AL49" s="271"/>
      <c r="AM49" s="271"/>
      <c r="AN49" s="271"/>
      <c r="AO49" s="271"/>
      <c r="AP49" s="272"/>
      <c r="AQ49" s="183"/>
      <c r="AR49" s="183"/>
      <c r="AS49" s="183"/>
      <c r="AT49" s="183"/>
      <c r="AU49" s="28"/>
      <c r="AV49" s="28"/>
      <c r="AW49" s="28"/>
      <c r="AX49" s="28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</row>
    <row r="50" spans="1:256" ht="15">
      <c r="A50" s="45"/>
      <c r="B50" s="43"/>
      <c r="C50" s="44"/>
      <c r="D50" s="43"/>
      <c r="E50" s="44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4"/>
      <c r="V50" s="43"/>
      <c r="W50" s="43"/>
      <c r="X50" s="43"/>
      <c r="Y50" s="43"/>
      <c r="Z50" s="43"/>
      <c r="AA50" s="43"/>
      <c r="AB50" s="44"/>
      <c r="AC50" s="43"/>
      <c r="AD50" s="43"/>
      <c r="AE50" s="43"/>
      <c r="AF50" s="43"/>
      <c r="AG50" s="43"/>
      <c r="AH50" s="43"/>
      <c r="AI50" s="43"/>
      <c r="AJ50" s="43"/>
      <c r="AK50" s="43"/>
      <c r="AL50" s="48"/>
      <c r="AM50" s="43"/>
      <c r="AN50" s="43"/>
      <c r="AO50" s="43"/>
      <c r="AP50" s="47"/>
      <c r="AQ50" s="183"/>
      <c r="AR50" s="183"/>
      <c r="AS50" s="183"/>
      <c r="AT50" s="183"/>
      <c r="AU50" s="28"/>
      <c r="AV50" s="28"/>
      <c r="AW50" s="46"/>
      <c r="AX50" s="28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41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1"/>
      <c r="DW50" s="41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1"/>
      <c r="FM50" s="41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1"/>
      <c r="HC50" s="41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1"/>
      <c r="IS50" s="41"/>
      <c r="IT50" s="40"/>
      <c r="IU50" s="40"/>
      <c r="IV50" s="40"/>
    </row>
    <row r="51" spans="1:256" ht="15">
      <c r="A51" s="45"/>
      <c r="B51" s="43"/>
      <c r="C51" s="44"/>
      <c r="D51" s="43"/>
      <c r="E51" s="43"/>
      <c r="F51" s="44"/>
      <c r="G51" s="43"/>
      <c r="H51" s="43"/>
      <c r="I51" s="43"/>
      <c r="J51" s="44"/>
      <c r="K51" s="43"/>
      <c r="L51" s="43"/>
      <c r="M51" s="43"/>
      <c r="N51" s="44"/>
      <c r="O51" s="43"/>
      <c r="P51" s="44"/>
      <c r="Q51" s="43"/>
      <c r="R51" s="43"/>
      <c r="S51" s="44"/>
      <c r="T51" s="44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4"/>
      <c r="AG51" s="43"/>
      <c r="AH51" s="43"/>
      <c r="AI51" s="43"/>
      <c r="AJ51" s="43"/>
      <c r="AK51" s="43"/>
      <c r="AL51" s="43"/>
      <c r="AM51" s="43"/>
      <c r="AN51" s="43"/>
      <c r="AO51" s="43"/>
      <c r="AP51" s="42"/>
      <c r="AQ51" s="183"/>
      <c r="AR51" s="183"/>
      <c r="AS51" s="183"/>
      <c r="AT51" s="183"/>
      <c r="AU51" s="28"/>
      <c r="AV51" s="28"/>
      <c r="AX51" s="28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41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1"/>
      <c r="DW51" s="41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1"/>
      <c r="FM51" s="41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1"/>
      <c r="HC51" s="41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1"/>
      <c r="IS51" s="41"/>
      <c r="IT51" s="40"/>
      <c r="IU51" s="40"/>
      <c r="IV51" s="40"/>
    </row>
    <row r="52" spans="1:84" ht="15.75" thickBot="1">
      <c r="A52" s="36"/>
      <c r="B52" s="39" t="s">
        <v>1</v>
      </c>
      <c r="C52" s="38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7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2"/>
      <c r="AQ52" s="183"/>
      <c r="AR52" s="183"/>
      <c r="AS52" s="183"/>
      <c r="AT52" s="183"/>
      <c r="AU52" s="28"/>
      <c r="AV52" s="28"/>
      <c r="AW52" s="4"/>
      <c r="AX52" s="28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</row>
    <row r="53" spans="1:84" ht="15.75">
      <c r="A53" s="36"/>
      <c r="B53" s="35"/>
      <c r="C53" s="265" t="s">
        <v>0</v>
      </c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33"/>
      <c r="R53" s="33"/>
      <c r="S53" s="33"/>
      <c r="T53" s="33"/>
      <c r="U53" s="11"/>
      <c r="V53" s="33"/>
      <c r="W53" s="33"/>
      <c r="X53" s="33"/>
      <c r="Y53" s="33"/>
      <c r="Z53" s="33"/>
      <c r="AA53" s="33"/>
      <c r="AB53" s="33"/>
      <c r="AC53" s="34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2"/>
      <c r="AQ53" s="26"/>
      <c r="AR53" s="26"/>
      <c r="AS53" s="26"/>
      <c r="AT53" s="26"/>
      <c r="AU53" s="26"/>
      <c r="AV53" s="26"/>
      <c r="AW53" s="28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</row>
    <row r="54" spans="1:84" ht="15.75" thickBot="1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29"/>
      <c r="AQ54" s="26"/>
      <c r="AR54" s="26"/>
      <c r="AS54" s="26"/>
      <c r="AT54" s="26"/>
      <c r="AU54" s="26"/>
      <c r="AV54" s="26"/>
      <c r="AW54" s="28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</row>
    <row r="55" spans="3:84" ht="15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</row>
    <row r="56" spans="3:84" ht="15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J56" s="19"/>
      <c r="AK56" s="22"/>
      <c r="AL56" s="19"/>
      <c r="AM56" s="19"/>
      <c r="AN56" s="22"/>
      <c r="AO56" s="19"/>
      <c r="AP56" s="4"/>
      <c r="AQ56" s="26"/>
      <c r="AR56" s="26"/>
      <c r="AS56" s="26"/>
      <c r="AT56" s="26"/>
      <c r="AU56" s="26"/>
      <c r="AV56" s="27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</row>
    <row r="57" spans="1:84" ht="15">
      <c r="A57" s="4"/>
      <c r="B57" s="4"/>
      <c r="C57" s="8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J57" s="19"/>
      <c r="AK57" s="22"/>
      <c r="AL57" s="22"/>
      <c r="AM57" s="22"/>
      <c r="AN57" s="19"/>
      <c r="AO57" s="19"/>
      <c r="AP57" s="4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</row>
    <row r="58" spans="1:45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J58" s="19"/>
      <c r="AK58" s="22"/>
      <c r="AL58" s="19"/>
      <c r="AM58" s="22"/>
      <c r="AN58" s="19"/>
      <c r="AO58" s="19"/>
      <c r="AP58" s="4"/>
      <c r="AS58" s="26"/>
    </row>
    <row r="59" spans="1:45" ht="15">
      <c r="A59" s="4"/>
      <c r="B59" s="4"/>
      <c r="C59" s="8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J59" s="19"/>
      <c r="AK59" s="19"/>
      <c r="AL59" s="22"/>
      <c r="AM59" s="19"/>
      <c r="AN59" s="19"/>
      <c r="AO59" s="19"/>
      <c r="AP59" s="4"/>
      <c r="AQ59" s="25"/>
      <c r="AR59" s="25"/>
      <c r="AS59" s="26"/>
    </row>
    <row r="60" spans="1:42" ht="15">
      <c r="A60" s="4"/>
      <c r="B60" s="4"/>
      <c r="C60" s="8"/>
      <c r="D60" s="4"/>
      <c r="E60" s="4"/>
      <c r="F60" s="4"/>
      <c r="G60" s="4"/>
      <c r="H60" s="4"/>
      <c r="I60" s="4"/>
      <c r="J60" s="4"/>
      <c r="K60" s="4"/>
      <c r="L60" s="4"/>
      <c r="M60" s="4"/>
      <c r="N60" s="1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J60" s="22"/>
      <c r="AK60" s="19"/>
      <c r="AL60" s="19"/>
      <c r="AM60" s="19"/>
      <c r="AN60" s="19"/>
      <c r="AO60" s="19"/>
      <c r="AP60" s="4"/>
    </row>
    <row r="61" spans="1:43" ht="15.75">
      <c r="A61" s="4"/>
      <c r="B61" s="20"/>
      <c r="C61" s="13"/>
      <c r="D61" s="11"/>
      <c r="E61" s="11"/>
      <c r="F61" s="11"/>
      <c r="G61" s="11"/>
      <c r="H61" s="11"/>
      <c r="I61" s="11"/>
      <c r="J61" s="11"/>
      <c r="K61" s="11"/>
      <c r="L61" s="11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J61" s="19"/>
      <c r="AK61" s="22"/>
      <c r="AL61" s="19"/>
      <c r="AM61" s="22"/>
      <c r="AN61" s="19"/>
      <c r="AO61" s="19"/>
      <c r="AP61" s="4"/>
      <c r="AQ61" s="25"/>
    </row>
    <row r="62" spans="1:43" ht="15">
      <c r="A62" s="4"/>
      <c r="B62" s="20"/>
      <c r="C62" s="9"/>
      <c r="D62" s="11"/>
      <c r="E62" s="11"/>
      <c r="F62" s="11"/>
      <c r="G62" s="11"/>
      <c r="H62" s="11"/>
      <c r="I62" s="11"/>
      <c r="J62" s="11"/>
      <c r="K62" s="11"/>
      <c r="L62" s="11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J62" s="19"/>
      <c r="AK62" s="19"/>
      <c r="AL62" s="19"/>
      <c r="AM62" s="19"/>
      <c r="AN62" s="19"/>
      <c r="AO62" s="19"/>
      <c r="AQ62" s="25"/>
    </row>
    <row r="63" spans="1:42" ht="15">
      <c r="A63" s="4"/>
      <c r="B63" s="20"/>
      <c r="C63" s="9"/>
      <c r="D63" s="11"/>
      <c r="E63" s="11"/>
      <c r="F63" s="11"/>
      <c r="G63" s="11"/>
      <c r="H63" s="11"/>
      <c r="I63" s="11"/>
      <c r="J63" s="11"/>
      <c r="K63" s="11"/>
      <c r="L63" s="11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J63" s="19"/>
      <c r="AK63" s="19"/>
      <c r="AL63" s="19"/>
      <c r="AM63" s="19"/>
      <c r="AN63" s="19"/>
      <c r="AO63" s="19"/>
      <c r="AP63" s="4"/>
    </row>
    <row r="64" spans="1:43" ht="15">
      <c r="A64" s="4"/>
      <c r="B64" s="20"/>
      <c r="C64" s="9"/>
      <c r="D64" s="11"/>
      <c r="E64" s="11"/>
      <c r="F64" s="11"/>
      <c r="G64" s="11"/>
      <c r="H64" s="11"/>
      <c r="I64" s="11"/>
      <c r="J64" s="11"/>
      <c r="K64" s="11"/>
      <c r="L64" s="11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J64" s="19"/>
      <c r="AK64" s="19"/>
      <c r="AL64" s="19"/>
      <c r="AM64" s="19"/>
      <c r="AN64" s="19"/>
      <c r="AO64" s="19"/>
      <c r="AQ64" s="25"/>
    </row>
    <row r="65" spans="1:44" s="1" customFormat="1" ht="15">
      <c r="A65" s="4"/>
      <c r="B65" s="20"/>
      <c r="C65" s="9"/>
      <c r="D65" s="11"/>
      <c r="E65" s="11"/>
      <c r="F65" s="11"/>
      <c r="G65" s="11"/>
      <c r="H65" s="11"/>
      <c r="I65" s="11"/>
      <c r="J65" s="11"/>
      <c r="K65" s="11"/>
      <c r="L65" s="11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12"/>
      <c r="AD65" s="4"/>
      <c r="AE65" s="4"/>
      <c r="AF65" s="4"/>
      <c r="AG65" s="4"/>
      <c r="AH65" s="4"/>
      <c r="AI65" s="4"/>
      <c r="AJ65" s="22"/>
      <c r="AK65" s="22"/>
      <c r="AL65" s="22"/>
      <c r="AM65" s="22"/>
      <c r="AN65" s="19"/>
      <c r="AO65" s="19"/>
      <c r="AP65" s="4"/>
      <c r="AQ65" s="3"/>
      <c r="AR65" s="3"/>
    </row>
    <row r="66" spans="1:44" s="1" customFormat="1" ht="15">
      <c r="A66" s="4"/>
      <c r="B66" s="20"/>
      <c r="C66" s="9"/>
      <c r="D66" s="11"/>
      <c r="E66" s="11"/>
      <c r="F66" s="11"/>
      <c r="G66" s="11"/>
      <c r="H66" s="11"/>
      <c r="I66" s="11"/>
      <c r="J66" s="11"/>
      <c r="K66" s="11"/>
      <c r="L66" s="11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12"/>
      <c r="AD66" s="4"/>
      <c r="AE66" s="4"/>
      <c r="AF66" s="4"/>
      <c r="AG66" s="4"/>
      <c r="AH66" s="4"/>
      <c r="AI66" s="4"/>
      <c r="AJ66" s="22"/>
      <c r="AK66" s="22"/>
      <c r="AL66" s="22"/>
      <c r="AM66" s="22"/>
      <c r="AN66" s="19"/>
      <c r="AO66" s="19"/>
      <c r="AQ66" s="3"/>
      <c r="AR66" s="3"/>
    </row>
    <row r="67" spans="1:44" s="1" customFormat="1" ht="15">
      <c r="A67" s="4"/>
      <c r="B67" s="20"/>
      <c r="C67" s="9"/>
      <c r="D67" s="11"/>
      <c r="E67" s="11"/>
      <c r="F67" s="11"/>
      <c r="G67" s="11"/>
      <c r="H67" s="11"/>
      <c r="I67" s="11"/>
      <c r="J67" s="11"/>
      <c r="K67" s="11"/>
      <c r="L67" s="11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12"/>
      <c r="AD67" s="4"/>
      <c r="AE67" s="4"/>
      <c r="AF67" s="4"/>
      <c r="AG67" s="4"/>
      <c r="AH67" s="4"/>
      <c r="AI67" s="4"/>
      <c r="AJ67" s="22"/>
      <c r="AK67" s="22"/>
      <c r="AL67" s="22"/>
      <c r="AM67" s="22"/>
      <c r="AN67" s="19"/>
      <c r="AO67" s="19"/>
      <c r="AQ67" s="3"/>
      <c r="AR67" s="23"/>
    </row>
    <row r="68" spans="1:44" s="1" customFormat="1" ht="15">
      <c r="A68" s="4"/>
      <c r="B68" s="20"/>
      <c r="C68" s="9"/>
      <c r="D68" s="11"/>
      <c r="E68" s="11"/>
      <c r="F68" s="11"/>
      <c r="G68" s="11"/>
      <c r="H68" s="11"/>
      <c r="I68" s="11"/>
      <c r="J68" s="11"/>
      <c r="K68" s="11"/>
      <c r="L68" s="11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22"/>
      <c r="AK68" s="22"/>
      <c r="AL68" s="22"/>
      <c r="AM68" s="22"/>
      <c r="AN68" s="19"/>
      <c r="AO68" s="19"/>
      <c r="AP68" s="4"/>
      <c r="AQ68" s="3"/>
      <c r="AR68" s="23"/>
    </row>
    <row r="69" spans="1:44" s="1" customFormat="1" ht="15">
      <c r="A69" s="4"/>
      <c r="B69" s="20"/>
      <c r="C69" s="9"/>
      <c r="D69" s="11"/>
      <c r="E69" s="11"/>
      <c r="F69" s="11"/>
      <c r="G69" s="11"/>
      <c r="H69" s="11"/>
      <c r="I69" s="11"/>
      <c r="J69" s="11"/>
      <c r="K69" s="11"/>
      <c r="L69" s="11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22"/>
      <c r="AK69" s="22"/>
      <c r="AL69" s="22"/>
      <c r="AM69" s="22"/>
      <c r="AN69" s="19"/>
      <c r="AO69" s="19"/>
      <c r="AQ69" s="3"/>
      <c r="AR69" s="23"/>
    </row>
    <row r="70" spans="1:44" s="1" customFormat="1" ht="15">
      <c r="A70" s="4"/>
      <c r="B70" s="20"/>
      <c r="C70" s="9"/>
      <c r="D70" s="11"/>
      <c r="E70" s="11"/>
      <c r="F70" s="11"/>
      <c r="G70" s="11"/>
      <c r="H70" s="11"/>
      <c r="I70" s="11"/>
      <c r="J70" s="11"/>
      <c r="K70" s="11"/>
      <c r="L70" s="11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22"/>
      <c r="AK70" s="22"/>
      <c r="AL70" s="22"/>
      <c r="AM70" s="22"/>
      <c r="AN70" s="19"/>
      <c r="AO70" s="19"/>
      <c r="AQ70" s="3"/>
      <c r="AR70" s="23"/>
    </row>
    <row r="71" spans="1:44" s="1" customFormat="1" ht="15">
      <c r="A71" s="4"/>
      <c r="B71" s="20"/>
      <c r="C71" s="9"/>
      <c r="D71" s="11"/>
      <c r="E71" s="11"/>
      <c r="F71" s="11"/>
      <c r="G71" s="11"/>
      <c r="H71" s="11"/>
      <c r="I71" s="11"/>
      <c r="J71" s="11"/>
      <c r="K71" s="11"/>
      <c r="L71" s="11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22"/>
      <c r="AK71" s="22"/>
      <c r="AL71" s="22"/>
      <c r="AM71" s="22"/>
      <c r="AN71" s="19"/>
      <c r="AO71" s="19"/>
      <c r="AQ71" s="3"/>
      <c r="AR71" s="23"/>
    </row>
    <row r="72" spans="1:44" s="1" customFormat="1" ht="15">
      <c r="A72" s="4"/>
      <c r="B72" s="20"/>
      <c r="C72" s="9"/>
      <c r="D72" s="11"/>
      <c r="E72" s="11"/>
      <c r="F72" s="11"/>
      <c r="G72" s="11"/>
      <c r="H72" s="11"/>
      <c r="I72" s="11"/>
      <c r="J72" s="11"/>
      <c r="K72" s="11"/>
      <c r="L72" s="11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22"/>
      <c r="AK72" s="22"/>
      <c r="AL72" s="22"/>
      <c r="AM72" s="22"/>
      <c r="AN72" s="19"/>
      <c r="AO72" s="19"/>
      <c r="AP72" s="4"/>
      <c r="AQ72" s="3"/>
      <c r="AR72" s="23"/>
    </row>
    <row r="73" spans="1:44" s="1" customFormat="1" ht="15">
      <c r="A73" s="4"/>
      <c r="B73" s="20"/>
      <c r="C73" s="9"/>
      <c r="D73" s="11"/>
      <c r="E73" s="11"/>
      <c r="F73" s="11"/>
      <c r="G73" s="11"/>
      <c r="H73" s="11"/>
      <c r="I73" s="11"/>
      <c r="J73" s="11"/>
      <c r="K73" s="11"/>
      <c r="L73" s="11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22"/>
      <c r="AK73" s="22"/>
      <c r="AL73" s="22"/>
      <c r="AM73" s="22"/>
      <c r="AN73" s="19"/>
      <c r="AO73" s="19"/>
      <c r="AP73" s="4"/>
      <c r="AQ73" s="3"/>
      <c r="AR73" s="23"/>
    </row>
    <row r="74" spans="1:44" s="1" customFormat="1" ht="15">
      <c r="A74" s="4"/>
      <c r="B74" s="20"/>
      <c r="C74" s="9"/>
      <c r="D74" s="11"/>
      <c r="E74" s="11"/>
      <c r="F74" s="11"/>
      <c r="G74" s="11"/>
      <c r="H74" s="11"/>
      <c r="I74" s="11"/>
      <c r="J74" s="11"/>
      <c r="K74" s="11"/>
      <c r="L74" s="11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22"/>
      <c r="AK74" s="22"/>
      <c r="AL74" s="22"/>
      <c r="AM74" s="22"/>
      <c r="AN74" s="19"/>
      <c r="AO74" s="19"/>
      <c r="AQ74" s="3"/>
      <c r="AR74" s="23"/>
    </row>
    <row r="75" spans="1:44" s="1" customFormat="1" ht="15">
      <c r="A75" s="4"/>
      <c r="B75" s="24"/>
      <c r="C75" s="9"/>
      <c r="D75" s="11"/>
      <c r="E75" s="11"/>
      <c r="F75" s="11"/>
      <c r="G75" s="11"/>
      <c r="H75" s="11"/>
      <c r="I75" s="11"/>
      <c r="J75" s="11"/>
      <c r="K75" s="11"/>
      <c r="L75" s="11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22"/>
      <c r="AK75" s="22"/>
      <c r="AL75" s="22"/>
      <c r="AM75" s="22"/>
      <c r="AN75" s="19"/>
      <c r="AO75" s="19"/>
      <c r="AQ75" s="3"/>
      <c r="AR75" s="23"/>
    </row>
    <row r="76" spans="1:44" s="1" customFormat="1" ht="15">
      <c r="A76" s="15"/>
      <c r="B76" s="20"/>
      <c r="C76" s="9"/>
      <c r="D76" s="7"/>
      <c r="E76" s="7"/>
      <c r="F76" s="7"/>
      <c r="G76" s="6"/>
      <c r="H76" s="6"/>
      <c r="I76" s="6"/>
      <c r="J76" s="6"/>
      <c r="K76" s="6"/>
      <c r="L76" s="6"/>
      <c r="M76" s="5"/>
      <c r="N76" s="5"/>
      <c r="O76" s="5"/>
      <c r="P76" s="5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22"/>
      <c r="AK76" s="22"/>
      <c r="AL76" s="22"/>
      <c r="AM76" s="22"/>
      <c r="AN76" s="19"/>
      <c r="AO76" s="19"/>
      <c r="AQ76" s="3"/>
      <c r="AR76" s="23"/>
    </row>
    <row r="77" spans="1:44" s="1" customFormat="1" ht="15">
      <c r="A77" s="15"/>
      <c r="B77" s="24"/>
      <c r="C77" s="9"/>
      <c r="D77" s="7"/>
      <c r="E77" s="7"/>
      <c r="F77" s="7"/>
      <c r="G77" s="6"/>
      <c r="H77" s="6"/>
      <c r="I77" s="6"/>
      <c r="J77" s="6"/>
      <c r="K77" s="6"/>
      <c r="L77" s="6"/>
      <c r="M77" s="5"/>
      <c r="N77" s="5"/>
      <c r="O77" s="5"/>
      <c r="P77" s="5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22"/>
      <c r="AK77" s="22"/>
      <c r="AL77" s="22"/>
      <c r="AM77" s="22"/>
      <c r="AN77" s="19"/>
      <c r="AO77" s="19"/>
      <c r="AQ77" s="3"/>
      <c r="AR77" s="23"/>
    </row>
    <row r="78" spans="1:44" s="1" customFormat="1" ht="15">
      <c r="A78" s="15"/>
      <c r="B78" s="20"/>
      <c r="C78" s="8"/>
      <c r="D78" s="7"/>
      <c r="E78" s="7"/>
      <c r="F78" s="7"/>
      <c r="G78" s="6"/>
      <c r="H78" s="6"/>
      <c r="I78" s="6"/>
      <c r="J78" s="6"/>
      <c r="K78" s="6"/>
      <c r="L78" s="6"/>
      <c r="M78" s="5"/>
      <c r="N78" s="5"/>
      <c r="O78" s="5"/>
      <c r="P78" s="5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22"/>
      <c r="AK78" s="22"/>
      <c r="AL78" s="22"/>
      <c r="AM78" s="22"/>
      <c r="AN78" s="19"/>
      <c r="AO78" s="19"/>
      <c r="AQ78" s="3"/>
      <c r="AR78" s="23"/>
    </row>
    <row r="79" spans="1:44" s="1" customFormat="1" ht="15.75">
      <c r="A79" s="15"/>
      <c r="B79" s="21"/>
      <c r="C79" s="16"/>
      <c r="D79" s="7"/>
      <c r="E79" s="7"/>
      <c r="F79" s="7"/>
      <c r="G79" s="6"/>
      <c r="H79" s="6"/>
      <c r="I79" s="6"/>
      <c r="J79" s="6"/>
      <c r="K79" s="6"/>
      <c r="L79" s="6"/>
      <c r="M79" s="5"/>
      <c r="N79" s="5"/>
      <c r="O79" s="5"/>
      <c r="P79" s="5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22"/>
      <c r="AK79" s="22"/>
      <c r="AL79" s="22"/>
      <c r="AM79" s="22"/>
      <c r="AN79" s="19"/>
      <c r="AO79" s="19"/>
      <c r="AQ79" s="3"/>
      <c r="AR79" s="23"/>
    </row>
    <row r="80" spans="1:44" s="1" customFormat="1" ht="15">
      <c r="A80" s="15"/>
      <c r="B80" s="20"/>
      <c r="C80" s="8"/>
      <c r="D80" s="7"/>
      <c r="E80" s="7"/>
      <c r="F80" s="7"/>
      <c r="G80" s="6"/>
      <c r="H80" s="6"/>
      <c r="I80" s="6"/>
      <c r="J80" s="6"/>
      <c r="K80" s="6"/>
      <c r="L80" s="6"/>
      <c r="M80" s="5"/>
      <c r="N80" s="5"/>
      <c r="O80" s="5"/>
      <c r="P80" s="5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22"/>
      <c r="AK80" s="22"/>
      <c r="AL80" s="22"/>
      <c r="AM80" s="22"/>
      <c r="AN80" s="19"/>
      <c r="AO80" s="19"/>
      <c r="AQ80" s="3"/>
      <c r="AR80" s="3"/>
    </row>
    <row r="81" spans="1:41" s="1" customFormat="1" ht="15">
      <c r="A81" s="15"/>
      <c r="B81" s="20"/>
      <c r="C81" s="8"/>
      <c r="D81" s="7"/>
      <c r="E81" s="7"/>
      <c r="F81" s="7"/>
      <c r="G81" s="6"/>
      <c r="H81" s="6"/>
      <c r="I81" s="6"/>
      <c r="J81" s="6"/>
      <c r="K81" s="6"/>
      <c r="L81" s="6"/>
      <c r="M81" s="5"/>
      <c r="N81" s="5"/>
      <c r="O81" s="5"/>
      <c r="P81" s="5"/>
      <c r="AB81" s="18"/>
      <c r="AC81" s="17"/>
      <c r="AJ81" s="19"/>
      <c r="AK81" s="19"/>
      <c r="AL81" s="19"/>
      <c r="AM81" s="19"/>
      <c r="AN81" s="22"/>
      <c r="AO81" s="19"/>
    </row>
    <row r="82" spans="1:41" s="1" customFormat="1" ht="15">
      <c r="A82" s="15"/>
      <c r="B82" s="20"/>
      <c r="C82" s="8"/>
      <c r="D82" s="7"/>
      <c r="E82" s="7"/>
      <c r="F82" s="7"/>
      <c r="G82" s="6"/>
      <c r="H82" s="6"/>
      <c r="I82" s="6"/>
      <c r="J82" s="6"/>
      <c r="K82" s="6"/>
      <c r="L82" s="6"/>
      <c r="M82" s="5"/>
      <c r="N82" s="5"/>
      <c r="O82" s="5"/>
      <c r="P82" s="5"/>
      <c r="AJ82" s="19"/>
      <c r="AK82" s="19"/>
      <c r="AL82" s="19"/>
      <c r="AM82" s="19"/>
      <c r="AN82" s="19"/>
      <c r="AO82" s="19"/>
    </row>
    <row r="83" spans="1:41" s="1" customFormat="1" ht="15.75">
      <c r="A83" s="15"/>
      <c r="B83" s="21"/>
      <c r="C83" s="16"/>
      <c r="D83" s="7"/>
      <c r="E83" s="7"/>
      <c r="F83" s="7"/>
      <c r="G83" s="6"/>
      <c r="H83" s="6"/>
      <c r="I83" s="6"/>
      <c r="J83" s="6"/>
      <c r="K83" s="6"/>
      <c r="L83" s="6"/>
      <c r="M83" s="5"/>
      <c r="N83" s="5"/>
      <c r="O83" s="5"/>
      <c r="P83" s="5"/>
      <c r="AJ83" s="19"/>
      <c r="AK83" s="19"/>
      <c r="AL83" s="19"/>
      <c r="AM83" s="19"/>
      <c r="AN83" s="19"/>
      <c r="AO83" s="19"/>
    </row>
    <row r="84" spans="1:41" s="1" customFormat="1" ht="15">
      <c r="A84" s="15"/>
      <c r="B84" s="20"/>
      <c r="C84" s="8"/>
      <c r="D84" s="7"/>
      <c r="E84" s="7"/>
      <c r="F84" s="7"/>
      <c r="G84" s="6"/>
      <c r="H84" s="6"/>
      <c r="I84" s="6"/>
      <c r="J84" s="6"/>
      <c r="K84" s="6"/>
      <c r="L84" s="6"/>
      <c r="M84" s="5"/>
      <c r="N84" s="5"/>
      <c r="O84" s="5"/>
      <c r="P84" s="5"/>
      <c r="AJ84" s="19"/>
      <c r="AK84" s="19"/>
      <c r="AL84" s="19"/>
      <c r="AM84" s="19"/>
      <c r="AN84" s="19"/>
      <c r="AO84" s="19"/>
    </row>
    <row r="85" spans="1:41" s="1" customFormat="1" ht="12.75">
      <c r="A85" s="15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  <c r="M85" s="5"/>
      <c r="N85" s="5"/>
      <c r="O85" s="5"/>
      <c r="P85" s="5"/>
      <c r="AC85" s="10"/>
      <c r="AJ85" s="19"/>
      <c r="AK85" s="19"/>
      <c r="AL85" s="19"/>
      <c r="AM85" s="19"/>
      <c r="AN85" s="19"/>
      <c r="AO85" s="19"/>
    </row>
    <row r="86" spans="1:41" s="1" customFormat="1" ht="12.75">
      <c r="A86" s="15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  <c r="M86" s="5"/>
      <c r="N86" s="5"/>
      <c r="O86" s="5"/>
      <c r="P86" s="5"/>
      <c r="AC86" s="10"/>
      <c r="AJ86" s="19"/>
      <c r="AK86" s="19"/>
      <c r="AL86" s="19"/>
      <c r="AM86" s="19"/>
      <c r="AN86" s="19"/>
      <c r="AO86" s="19"/>
    </row>
    <row r="87" spans="1:41" s="1" customFormat="1" ht="12.75">
      <c r="A87" s="15"/>
      <c r="B87" s="15"/>
      <c r="C87" s="15"/>
      <c r="D87" s="15"/>
      <c r="E87" s="15"/>
      <c r="F87" s="15"/>
      <c r="G87" s="5"/>
      <c r="H87" s="5"/>
      <c r="I87" s="5"/>
      <c r="J87" s="5"/>
      <c r="K87" s="5"/>
      <c r="L87" s="5"/>
      <c r="M87" s="5"/>
      <c r="N87" s="5"/>
      <c r="O87" s="5"/>
      <c r="P87" s="5"/>
      <c r="AC87" s="10"/>
      <c r="AJ87" s="19"/>
      <c r="AK87" s="19"/>
      <c r="AL87" s="19"/>
      <c r="AM87" s="19"/>
      <c r="AN87" s="19"/>
      <c r="AO87" s="19"/>
    </row>
    <row r="88" spans="1:41" s="1" customFormat="1" ht="12.75">
      <c r="A88" s="15"/>
      <c r="B88" s="15"/>
      <c r="C88" s="15"/>
      <c r="D88" s="15"/>
      <c r="E88" s="15"/>
      <c r="F88" s="15"/>
      <c r="G88" s="5"/>
      <c r="H88" s="5"/>
      <c r="I88" s="5"/>
      <c r="J88" s="5"/>
      <c r="K88" s="5"/>
      <c r="L88" s="5"/>
      <c r="M88" s="5"/>
      <c r="N88" s="5"/>
      <c r="O88" s="5"/>
      <c r="P88" s="5"/>
      <c r="AC88" s="10"/>
      <c r="AJ88" s="19"/>
      <c r="AK88" s="19"/>
      <c r="AL88" s="19"/>
      <c r="AM88" s="19"/>
      <c r="AN88" s="19"/>
      <c r="AO88" s="19"/>
    </row>
    <row r="89" spans="1:41" s="1" customFormat="1" ht="12.75">
      <c r="A89" s="15"/>
      <c r="B89" s="15"/>
      <c r="C89" s="15"/>
      <c r="D89" s="15"/>
      <c r="E89" s="15"/>
      <c r="F89" s="15"/>
      <c r="G89" s="5"/>
      <c r="H89" s="5"/>
      <c r="I89" s="5"/>
      <c r="J89" s="5"/>
      <c r="K89" s="5"/>
      <c r="L89" s="5"/>
      <c r="M89" s="5"/>
      <c r="N89" s="5"/>
      <c r="O89" s="5"/>
      <c r="P89" s="5"/>
      <c r="AC89" s="10"/>
      <c r="AJ89" s="19"/>
      <c r="AK89" s="19"/>
      <c r="AL89" s="19"/>
      <c r="AM89" s="19"/>
      <c r="AN89" s="19"/>
      <c r="AO89" s="19"/>
    </row>
    <row r="90" spans="1:41" s="1" customFormat="1" ht="12.75">
      <c r="A90" s="15"/>
      <c r="B90" s="15"/>
      <c r="C90" s="15"/>
      <c r="D90" s="15"/>
      <c r="E90" s="15"/>
      <c r="F90" s="15"/>
      <c r="G90" s="5"/>
      <c r="H90" s="5"/>
      <c r="I90" s="5"/>
      <c r="J90" s="5"/>
      <c r="K90" s="5"/>
      <c r="L90" s="5"/>
      <c r="M90" s="5"/>
      <c r="N90" s="5"/>
      <c r="O90" s="5"/>
      <c r="P90" s="5"/>
      <c r="AC90" s="10"/>
      <c r="AJ90" s="19"/>
      <c r="AK90" s="19"/>
      <c r="AL90" s="19"/>
      <c r="AM90" s="19"/>
      <c r="AN90" s="19"/>
      <c r="AO90" s="19"/>
    </row>
    <row r="91" spans="1:41" s="1" customFormat="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AC91" s="10"/>
      <c r="AJ91" s="19"/>
      <c r="AK91" s="19"/>
      <c r="AL91" s="19"/>
      <c r="AM91" s="19"/>
      <c r="AN91" s="19"/>
      <c r="AO91" s="19"/>
    </row>
    <row r="92" spans="1:41" s="1" customFormat="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AC92" s="10"/>
      <c r="AJ92" s="19"/>
      <c r="AK92" s="19"/>
      <c r="AL92" s="19"/>
      <c r="AM92" s="19"/>
      <c r="AN92" s="19"/>
      <c r="AO92" s="19"/>
    </row>
    <row r="93" spans="1:29" s="1" customFormat="1" ht="12.75">
      <c r="A93" s="5"/>
      <c r="B93" s="5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s="1" customFormat="1" ht="12.75">
      <c r="A94" s="5"/>
      <c r="B94" s="5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s="1" customFormat="1" ht="12.75">
      <c r="A95" s="5"/>
      <c r="B95" s="5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s="1" customFormat="1" ht="15">
      <c r="A96" s="5"/>
      <c r="B96" s="5"/>
      <c r="C96" s="8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s="1" customFormat="1" ht="15">
      <c r="A97" s="5"/>
      <c r="B97" s="5"/>
      <c r="C97" s="8"/>
      <c r="D97" s="4"/>
      <c r="E97" s="4"/>
      <c r="F97" s="4"/>
      <c r="G97" s="4"/>
      <c r="H97" s="4"/>
      <c r="I97" s="4"/>
      <c r="J97" s="4"/>
      <c r="K97" s="4"/>
      <c r="L97" s="4"/>
      <c r="M97" s="4"/>
      <c r="N97" s="1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s="1" customFormat="1" ht="15.75">
      <c r="A98" s="5"/>
      <c r="B98" s="5"/>
      <c r="C98" s="13"/>
      <c r="D98" s="11"/>
      <c r="E98" s="11"/>
      <c r="F98" s="11"/>
      <c r="G98" s="11"/>
      <c r="H98" s="11"/>
      <c r="I98" s="11"/>
      <c r="J98" s="11"/>
      <c r="K98" s="11"/>
      <c r="L98" s="11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s="1" customFormat="1" ht="15">
      <c r="A99" s="5"/>
      <c r="B99" s="5"/>
      <c r="C99" s="9"/>
      <c r="D99" s="11"/>
      <c r="E99" s="11"/>
      <c r="F99" s="11"/>
      <c r="G99" s="11"/>
      <c r="H99" s="11"/>
      <c r="I99" s="11"/>
      <c r="J99" s="11"/>
      <c r="K99" s="11"/>
      <c r="L99" s="11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s="1" customFormat="1" ht="15">
      <c r="A100" s="5"/>
      <c r="B100" s="5"/>
      <c r="C100" s="9"/>
      <c r="D100" s="11"/>
      <c r="E100" s="11"/>
      <c r="F100" s="11"/>
      <c r="G100" s="11"/>
      <c r="H100" s="11"/>
      <c r="I100" s="11"/>
      <c r="J100" s="11"/>
      <c r="K100" s="11"/>
      <c r="L100" s="11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s="1" customFormat="1" ht="15">
      <c r="A101" s="5"/>
      <c r="B101" s="5"/>
      <c r="C101" s="9"/>
      <c r="D101" s="11"/>
      <c r="E101" s="11"/>
      <c r="F101" s="11"/>
      <c r="G101" s="11"/>
      <c r="H101" s="11"/>
      <c r="I101" s="11"/>
      <c r="J101" s="11"/>
      <c r="K101" s="11"/>
      <c r="L101" s="11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31" s="1" customFormat="1" ht="15">
      <c r="A102" s="5"/>
      <c r="B102" s="5"/>
      <c r="C102" s="9"/>
      <c r="D102" s="11"/>
      <c r="E102" s="11"/>
      <c r="F102" s="11"/>
      <c r="G102" s="11"/>
      <c r="H102" s="11"/>
      <c r="I102" s="11"/>
      <c r="J102" s="11"/>
      <c r="K102" s="11"/>
      <c r="L102" s="11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12"/>
      <c r="AD102" s="4"/>
      <c r="AE102" s="4"/>
    </row>
    <row r="103" spans="1:31" s="1" customFormat="1" ht="15">
      <c r="A103" s="5"/>
      <c r="B103" s="5"/>
      <c r="C103" s="9"/>
      <c r="D103" s="11"/>
      <c r="E103" s="11"/>
      <c r="F103" s="11"/>
      <c r="G103" s="11"/>
      <c r="H103" s="11"/>
      <c r="I103" s="11"/>
      <c r="J103" s="11"/>
      <c r="K103" s="11"/>
      <c r="L103" s="11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12"/>
      <c r="AD103" s="4"/>
      <c r="AE103" s="4"/>
    </row>
    <row r="104" spans="3:31" s="1" customFormat="1" ht="15">
      <c r="C104" s="9"/>
      <c r="D104" s="11"/>
      <c r="E104" s="11"/>
      <c r="F104" s="11"/>
      <c r="G104" s="11"/>
      <c r="H104" s="11"/>
      <c r="I104" s="11"/>
      <c r="J104" s="11"/>
      <c r="K104" s="11"/>
      <c r="L104" s="11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12"/>
      <c r="AD104" s="4"/>
      <c r="AE104" s="4"/>
    </row>
    <row r="105" spans="3:31" s="1" customFormat="1" ht="15">
      <c r="C105" s="9"/>
      <c r="D105" s="11"/>
      <c r="E105" s="11"/>
      <c r="F105" s="11"/>
      <c r="G105" s="11"/>
      <c r="H105" s="11"/>
      <c r="I105" s="11"/>
      <c r="J105" s="11"/>
      <c r="K105" s="11"/>
      <c r="L105" s="11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3:31" s="1" customFormat="1" ht="15">
      <c r="C106" s="9"/>
      <c r="D106" s="11"/>
      <c r="E106" s="11"/>
      <c r="F106" s="11"/>
      <c r="G106" s="11"/>
      <c r="H106" s="11"/>
      <c r="I106" s="11"/>
      <c r="J106" s="11"/>
      <c r="K106" s="11"/>
      <c r="L106" s="11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spans="3:31" s="1" customFormat="1" ht="15">
      <c r="C107" s="9"/>
      <c r="D107" s="11"/>
      <c r="E107" s="11"/>
      <c r="F107" s="11"/>
      <c r="G107" s="11"/>
      <c r="H107" s="11"/>
      <c r="I107" s="11"/>
      <c r="J107" s="11"/>
      <c r="K107" s="11"/>
      <c r="L107" s="11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3:31" s="1" customFormat="1" ht="15">
      <c r="C108" s="9"/>
      <c r="D108" s="11"/>
      <c r="E108" s="11"/>
      <c r="F108" s="11"/>
      <c r="G108" s="11"/>
      <c r="H108" s="11"/>
      <c r="I108" s="11"/>
      <c r="J108" s="11"/>
      <c r="K108" s="11"/>
      <c r="L108" s="11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3:31" s="1" customFormat="1" ht="15">
      <c r="C109" s="9"/>
      <c r="D109" s="11"/>
      <c r="E109" s="11"/>
      <c r="F109" s="11"/>
      <c r="G109" s="11"/>
      <c r="H109" s="11"/>
      <c r="I109" s="11"/>
      <c r="J109" s="11"/>
      <c r="K109" s="11"/>
      <c r="L109" s="11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spans="3:41" s="1" customFormat="1" ht="15">
      <c r="C110" s="9"/>
      <c r="D110" s="11"/>
      <c r="E110" s="11"/>
      <c r="F110" s="11"/>
      <c r="G110" s="11"/>
      <c r="H110" s="11"/>
      <c r="I110" s="11"/>
      <c r="J110" s="11"/>
      <c r="K110" s="11"/>
      <c r="L110" s="11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O110" s="10"/>
    </row>
    <row r="111" spans="3:31" s="1" customFormat="1" ht="15">
      <c r="C111" s="9"/>
      <c r="D111" s="11"/>
      <c r="E111" s="11"/>
      <c r="F111" s="11"/>
      <c r="G111" s="11"/>
      <c r="H111" s="11"/>
      <c r="I111" s="11"/>
      <c r="J111" s="11"/>
      <c r="K111" s="11"/>
      <c r="L111" s="11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spans="3:31" s="1" customFormat="1" ht="15">
      <c r="C112" s="9"/>
      <c r="D112" s="11"/>
      <c r="E112" s="11"/>
      <c r="F112" s="11"/>
      <c r="G112" s="11"/>
      <c r="H112" s="11"/>
      <c r="I112" s="11"/>
      <c r="J112" s="11"/>
      <c r="K112" s="11"/>
      <c r="L112" s="11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spans="3:31" s="1" customFormat="1" ht="15">
      <c r="C113" s="9"/>
      <c r="D113" s="7"/>
      <c r="E113" s="7"/>
      <c r="F113" s="7"/>
      <c r="G113" s="6"/>
      <c r="H113" s="6"/>
      <c r="I113" s="6"/>
      <c r="J113" s="6"/>
      <c r="K113" s="6"/>
      <c r="L113" s="6"/>
      <c r="M113" s="5"/>
      <c r="N113" s="5"/>
      <c r="O113" s="5"/>
      <c r="P113" s="5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3:31" s="1" customFormat="1" ht="15">
      <c r="C114" s="9"/>
      <c r="D114" s="7"/>
      <c r="E114" s="7"/>
      <c r="F114" s="7"/>
      <c r="G114" s="6"/>
      <c r="H114" s="6"/>
      <c r="I114" s="6"/>
      <c r="J114" s="6"/>
      <c r="K114" s="6"/>
      <c r="L114" s="6"/>
      <c r="M114" s="5"/>
      <c r="N114" s="5"/>
      <c r="O114" s="5"/>
      <c r="P114" s="5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3:31" s="1" customFormat="1" ht="15">
      <c r="C115" s="8"/>
      <c r="D115" s="7"/>
      <c r="E115" s="7"/>
      <c r="F115" s="7"/>
      <c r="G115" s="6"/>
      <c r="H115" s="6"/>
      <c r="I115" s="6"/>
      <c r="J115" s="6"/>
      <c r="K115" s="6"/>
      <c r="L115" s="6"/>
      <c r="M115" s="5"/>
      <c r="N115" s="5"/>
      <c r="O115" s="5"/>
      <c r="P115" s="5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3:31" s="1" customFormat="1" ht="15.75">
      <c r="C116" s="16"/>
      <c r="D116" s="7"/>
      <c r="E116" s="7"/>
      <c r="F116" s="7"/>
      <c r="G116" s="6"/>
      <c r="H116" s="6"/>
      <c r="I116" s="6"/>
      <c r="J116" s="6"/>
      <c r="K116" s="6"/>
      <c r="L116" s="6"/>
      <c r="M116" s="5"/>
      <c r="N116" s="5"/>
      <c r="O116" s="5"/>
      <c r="P116" s="5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spans="3:31" s="1" customFormat="1" ht="15">
      <c r="C117" s="8"/>
      <c r="D117" s="7"/>
      <c r="E117" s="7"/>
      <c r="F117" s="7"/>
      <c r="G117" s="6"/>
      <c r="H117" s="6"/>
      <c r="I117" s="6"/>
      <c r="J117" s="6"/>
      <c r="K117" s="6"/>
      <c r="L117" s="6"/>
      <c r="M117" s="5"/>
      <c r="N117" s="5"/>
      <c r="O117" s="5"/>
      <c r="P117" s="5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8" spans="3:29" s="1" customFormat="1" ht="15">
      <c r="C118" s="8"/>
      <c r="D118" s="7"/>
      <c r="E118" s="7"/>
      <c r="F118" s="7"/>
      <c r="G118" s="6"/>
      <c r="H118" s="6"/>
      <c r="I118" s="6"/>
      <c r="J118" s="6"/>
      <c r="K118" s="6"/>
      <c r="L118" s="6"/>
      <c r="M118" s="5"/>
      <c r="N118" s="5"/>
      <c r="O118" s="5"/>
      <c r="P118" s="5"/>
      <c r="AB118" s="18"/>
      <c r="AC118" s="17"/>
    </row>
    <row r="119" spans="3:16" s="1" customFormat="1" ht="15">
      <c r="C119" s="8"/>
      <c r="D119" s="7"/>
      <c r="E119" s="7"/>
      <c r="F119" s="7"/>
      <c r="G119" s="6"/>
      <c r="H119" s="6"/>
      <c r="I119" s="6"/>
      <c r="J119" s="6"/>
      <c r="K119" s="6"/>
      <c r="L119" s="6"/>
      <c r="M119" s="5"/>
      <c r="N119" s="5"/>
      <c r="O119" s="5"/>
      <c r="P119" s="5"/>
    </row>
    <row r="120" spans="3:16" s="1" customFormat="1" ht="15.75">
      <c r="C120" s="16"/>
      <c r="D120" s="7"/>
      <c r="E120" s="7"/>
      <c r="F120" s="7"/>
      <c r="G120" s="6"/>
      <c r="H120" s="6"/>
      <c r="I120" s="6"/>
      <c r="J120" s="6"/>
      <c r="K120" s="6"/>
      <c r="L120" s="6"/>
      <c r="M120" s="5"/>
      <c r="N120" s="5"/>
      <c r="O120" s="5"/>
      <c r="P120" s="5"/>
    </row>
    <row r="121" spans="3:16" s="1" customFormat="1" ht="15">
      <c r="C121" s="8"/>
      <c r="D121" s="7"/>
      <c r="E121" s="7"/>
      <c r="F121" s="7"/>
      <c r="G121" s="6"/>
      <c r="H121" s="6"/>
      <c r="I121" s="6"/>
      <c r="J121" s="6"/>
      <c r="K121" s="6"/>
      <c r="L121" s="6"/>
      <c r="M121" s="5"/>
      <c r="N121" s="5"/>
      <c r="O121" s="5"/>
      <c r="P121" s="5"/>
    </row>
    <row r="122" spans="3:29" s="1" customFormat="1" ht="12.75">
      <c r="C122" s="7"/>
      <c r="D122" s="7"/>
      <c r="E122" s="7"/>
      <c r="F122" s="7"/>
      <c r="G122" s="6"/>
      <c r="H122" s="6"/>
      <c r="I122" s="6"/>
      <c r="J122" s="6"/>
      <c r="K122" s="6"/>
      <c r="L122" s="6"/>
      <c r="M122" s="5"/>
      <c r="N122" s="5"/>
      <c r="O122" s="5"/>
      <c r="P122" s="5"/>
      <c r="AC122" s="10"/>
    </row>
    <row r="123" spans="3:29" s="1" customFormat="1" ht="12.75">
      <c r="C123" s="7"/>
      <c r="D123" s="7"/>
      <c r="E123" s="7"/>
      <c r="F123" s="7"/>
      <c r="G123" s="6"/>
      <c r="H123" s="6"/>
      <c r="I123" s="6"/>
      <c r="J123" s="6"/>
      <c r="K123" s="6"/>
      <c r="L123" s="6"/>
      <c r="M123" s="5"/>
      <c r="N123" s="5"/>
      <c r="O123" s="5"/>
      <c r="P123" s="5"/>
      <c r="AC123" s="10"/>
    </row>
    <row r="124" spans="3:29" s="1" customFormat="1" ht="12.75">
      <c r="C124" s="15"/>
      <c r="D124" s="15"/>
      <c r="E124" s="15"/>
      <c r="F124" s="15"/>
      <c r="G124" s="5"/>
      <c r="H124" s="5"/>
      <c r="I124" s="5"/>
      <c r="J124" s="5"/>
      <c r="K124" s="5"/>
      <c r="L124" s="5"/>
      <c r="M124" s="5"/>
      <c r="N124" s="5"/>
      <c r="O124" s="5"/>
      <c r="P124" s="5"/>
      <c r="AC124" s="10"/>
    </row>
    <row r="125" spans="3:29" s="1" customFormat="1" ht="12.75">
      <c r="C125" s="15"/>
      <c r="D125" s="15"/>
      <c r="E125" s="15"/>
      <c r="F125" s="15"/>
      <c r="G125" s="5"/>
      <c r="H125" s="5"/>
      <c r="I125" s="5"/>
      <c r="J125" s="5"/>
      <c r="K125" s="5"/>
      <c r="L125" s="5"/>
      <c r="M125" s="5"/>
      <c r="N125" s="5"/>
      <c r="O125" s="5"/>
      <c r="P125" s="5"/>
      <c r="AC125" s="10"/>
    </row>
    <row r="126" spans="3:29" s="1" customFormat="1" ht="12.75">
      <c r="C126" s="15"/>
      <c r="D126" s="15"/>
      <c r="E126" s="15"/>
      <c r="F126" s="15"/>
      <c r="G126" s="5"/>
      <c r="H126" s="5"/>
      <c r="I126" s="5"/>
      <c r="J126" s="5"/>
      <c r="K126" s="5"/>
      <c r="L126" s="5"/>
      <c r="M126" s="5"/>
      <c r="N126" s="5"/>
      <c r="O126" s="5"/>
      <c r="P126" s="5"/>
      <c r="AC126" s="10"/>
    </row>
    <row r="127" spans="3:29" s="1" customFormat="1" ht="12.75">
      <c r="C127" s="15"/>
      <c r="D127" s="15"/>
      <c r="E127" s="15"/>
      <c r="F127" s="15"/>
      <c r="G127" s="5"/>
      <c r="H127" s="5"/>
      <c r="I127" s="5"/>
      <c r="J127" s="5"/>
      <c r="K127" s="5"/>
      <c r="L127" s="5"/>
      <c r="M127" s="5"/>
      <c r="N127" s="5"/>
      <c r="O127" s="5"/>
      <c r="P127" s="5"/>
      <c r="AC127" s="10"/>
    </row>
    <row r="128" spans="3:29" s="1" customFormat="1" ht="12.75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AC128" s="10"/>
    </row>
    <row r="129" spans="3:29" s="1" customFormat="1" ht="12.75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AC129" s="10"/>
    </row>
    <row r="130" spans="3:29" s="1" customFormat="1" ht="12.7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3:29" s="1" customFormat="1" ht="12.7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3:29" s="1" customFormat="1" ht="12.7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3:29" s="1" customFormat="1" ht="15">
      <c r="C133" s="8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3:29" s="1" customFormat="1" ht="15">
      <c r="C134" s="8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1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3:29" s="1" customFormat="1" ht="15.75">
      <c r="C135" s="13"/>
      <c r="D135" s="11"/>
      <c r="E135" s="11"/>
      <c r="F135" s="11"/>
      <c r="G135" s="11"/>
      <c r="H135" s="11"/>
      <c r="I135" s="11"/>
      <c r="J135" s="11"/>
      <c r="K135" s="11"/>
      <c r="L135" s="11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3:29" s="1" customFormat="1" ht="15">
      <c r="C136" s="9"/>
      <c r="D136" s="11"/>
      <c r="E136" s="11"/>
      <c r="F136" s="11"/>
      <c r="G136" s="11"/>
      <c r="H136" s="11"/>
      <c r="I136" s="11"/>
      <c r="J136" s="11"/>
      <c r="K136" s="11"/>
      <c r="L136" s="11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3:29" s="1" customFormat="1" ht="15">
      <c r="C137" s="9"/>
      <c r="D137" s="11"/>
      <c r="E137" s="11"/>
      <c r="F137" s="11"/>
      <c r="G137" s="11"/>
      <c r="H137" s="11"/>
      <c r="I137" s="11"/>
      <c r="J137" s="11"/>
      <c r="K137" s="11"/>
      <c r="L137" s="11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3:29" s="1" customFormat="1" ht="15">
      <c r="C138" s="9"/>
      <c r="D138" s="11"/>
      <c r="E138" s="11"/>
      <c r="F138" s="11"/>
      <c r="G138" s="11"/>
      <c r="H138" s="11"/>
      <c r="I138" s="11"/>
      <c r="J138" s="11"/>
      <c r="K138" s="11"/>
      <c r="L138" s="11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3:31" s="1" customFormat="1" ht="15">
      <c r="C139" s="9"/>
      <c r="D139" s="11"/>
      <c r="E139" s="11"/>
      <c r="F139" s="11"/>
      <c r="G139" s="11"/>
      <c r="H139" s="11"/>
      <c r="I139" s="11"/>
      <c r="J139" s="11"/>
      <c r="K139" s="11"/>
      <c r="L139" s="11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12"/>
      <c r="AD139" s="4"/>
      <c r="AE139" s="4"/>
    </row>
    <row r="140" spans="3:31" s="1" customFormat="1" ht="15">
      <c r="C140" s="9"/>
      <c r="D140" s="11"/>
      <c r="E140" s="11"/>
      <c r="F140" s="11"/>
      <c r="G140" s="11"/>
      <c r="H140" s="11"/>
      <c r="I140" s="11"/>
      <c r="J140" s="11"/>
      <c r="K140" s="11"/>
      <c r="L140" s="11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12"/>
      <c r="AD140" s="4"/>
      <c r="AE140" s="4"/>
    </row>
    <row r="141" spans="3:31" s="1" customFormat="1" ht="15">
      <c r="C141" s="9"/>
      <c r="D141" s="11"/>
      <c r="E141" s="11"/>
      <c r="F141" s="11"/>
      <c r="G141" s="11"/>
      <c r="H141" s="11"/>
      <c r="I141" s="11"/>
      <c r="J141" s="11"/>
      <c r="K141" s="11"/>
      <c r="L141" s="11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12"/>
      <c r="AD141" s="4"/>
      <c r="AE141" s="4"/>
    </row>
    <row r="142" spans="3:31" s="1" customFormat="1" ht="15">
      <c r="C142" s="9"/>
      <c r="D142" s="11"/>
      <c r="E142" s="11"/>
      <c r="F142" s="11"/>
      <c r="G142" s="11"/>
      <c r="H142" s="11"/>
      <c r="I142" s="11"/>
      <c r="J142" s="11"/>
      <c r="K142" s="11"/>
      <c r="L142" s="11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3:31" s="1" customFormat="1" ht="15">
      <c r="C143" s="9"/>
      <c r="D143" s="11"/>
      <c r="E143" s="11"/>
      <c r="F143" s="11"/>
      <c r="G143" s="11"/>
      <c r="H143" s="11"/>
      <c r="I143" s="11"/>
      <c r="J143" s="11"/>
      <c r="K143" s="11"/>
      <c r="L143" s="11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3:31" s="1" customFormat="1" ht="15">
      <c r="C144" s="9"/>
      <c r="D144" s="11"/>
      <c r="E144" s="11"/>
      <c r="F144" s="11"/>
      <c r="G144" s="11"/>
      <c r="H144" s="11"/>
      <c r="I144" s="11"/>
      <c r="J144" s="11"/>
      <c r="K144" s="11"/>
      <c r="L144" s="11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3:31" s="1" customFormat="1" ht="15">
      <c r="C145" s="9"/>
      <c r="D145" s="11"/>
      <c r="E145" s="11"/>
      <c r="F145" s="11"/>
      <c r="G145" s="11"/>
      <c r="H145" s="11"/>
      <c r="I145" s="11"/>
      <c r="J145" s="11"/>
      <c r="K145" s="11"/>
      <c r="L145" s="11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3:31" s="1" customFormat="1" ht="15">
      <c r="C146" s="9"/>
      <c r="D146" s="11"/>
      <c r="E146" s="11"/>
      <c r="F146" s="11"/>
      <c r="G146" s="11"/>
      <c r="H146" s="11"/>
      <c r="I146" s="11"/>
      <c r="J146" s="11"/>
      <c r="K146" s="11"/>
      <c r="L146" s="11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spans="3:31" s="1" customFormat="1" ht="15">
      <c r="C147" s="9"/>
      <c r="D147" s="11"/>
      <c r="E147" s="11"/>
      <c r="F147" s="11"/>
      <c r="G147" s="11"/>
      <c r="H147" s="11"/>
      <c r="I147" s="11"/>
      <c r="J147" s="11"/>
      <c r="K147" s="11"/>
      <c r="L147" s="11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spans="3:31" s="1" customFormat="1" ht="15">
      <c r="C148" s="9"/>
      <c r="D148" s="11"/>
      <c r="E148" s="11"/>
      <c r="F148" s="11"/>
      <c r="G148" s="11"/>
      <c r="H148" s="11"/>
      <c r="I148" s="11"/>
      <c r="J148" s="11"/>
      <c r="K148" s="11"/>
      <c r="L148" s="11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</row>
    <row r="149" spans="3:31" s="1" customFormat="1" ht="15">
      <c r="C149" s="9"/>
      <c r="D149" s="11"/>
      <c r="E149" s="11"/>
      <c r="F149" s="11"/>
      <c r="G149" s="11"/>
      <c r="H149" s="11"/>
      <c r="I149" s="11"/>
      <c r="J149" s="11"/>
      <c r="K149" s="11"/>
      <c r="L149" s="11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</row>
    <row r="150" spans="3:41" s="1" customFormat="1" ht="15">
      <c r="C150" s="9"/>
      <c r="D150" s="7"/>
      <c r="E150" s="7"/>
      <c r="F150" s="7"/>
      <c r="G150" s="6"/>
      <c r="H150" s="6"/>
      <c r="I150" s="6"/>
      <c r="J150" s="6"/>
      <c r="K150" s="6"/>
      <c r="L150" s="6"/>
      <c r="M150" s="5"/>
      <c r="N150" s="5"/>
      <c r="O150" s="5"/>
      <c r="P150" s="5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O150" s="10">
        <f>AC150-AC148</f>
        <v>0</v>
      </c>
    </row>
    <row r="151" spans="3:31" s="1" customFormat="1" ht="15">
      <c r="C151" s="9"/>
      <c r="D151" s="7"/>
      <c r="E151" s="7"/>
      <c r="F151" s="7"/>
      <c r="G151" s="6"/>
      <c r="H151" s="6"/>
      <c r="I151" s="6"/>
      <c r="J151" s="6"/>
      <c r="K151" s="6"/>
      <c r="L151" s="6"/>
      <c r="M151" s="5"/>
      <c r="N151" s="5"/>
      <c r="O151" s="5"/>
      <c r="P151" s="5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3:31" s="1" customFormat="1" ht="15">
      <c r="C152" s="8"/>
      <c r="D152" s="7"/>
      <c r="E152" s="7"/>
      <c r="F152" s="7"/>
      <c r="G152" s="6"/>
      <c r="H152" s="6"/>
      <c r="I152" s="6"/>
      <c r="J152" s="6"/>
      <c r="K152" s="6"/>
      <c r="L152" s="6"/>
      <c r="M152" s="5"/>
      <c r="N152" s="5"/>
      <c r="O152" s="5"/>
      <c r="P152" s="5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</sheetData>
  <mergeCells count="10">
    <mergeCell ref="A1:AP1"/>
    <mergeCell ref="A2:AP2"/>
    <mergeCell ref="A3:AP3"/>
    <mergeCell ref="A4:AP4"/>
    <mergeCell ref="C53:P53"/>
    <mergeCell ref="A5:AP5"/>
    <mergeCell ref="A7:B7"/>
    <mergeCell ref="A8:B8"/>
    <mergeCell ref="A45:B45"/>
    <mergeCell ref="A47:AP49"/>
  </mergeCells>
  <printOptions horizontalCentered="1" verticalCentered="1"/>
  <pageMargins left="1.1811023622047245" right="0.15748031496062992" top="0.1968503937007874" bottom="0.1968503937007874" header="0" footer="0.1968503937007874"/>
  <pageSetup horizontalDpi="300" verticalDpi="300" orientation="landscape" paperSize="5" scale="72" r:id="rId1"/>
  <headerFooter alignWithMargins="0">
    <oddHeader>&amp;CPágina &amp;P&amp;RHACIENDA2011.xls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89"/>
  <sheetViews>
    <sheetView zoomScale="75" zoomScaleNormal="75" workbookViewId="0" topLeftCell="A1">
      <selection activeCell="E26" sqref="E26"/>
    </sheetView>
  </sheetViews>
  <sheetFormatPr defaultColWidth="11.421875" defaultRowHeight="15"/>
  <cols>
    <col min="1" max="1" width="13.421875" style="1" customWidth="1"/>
    <col min="2" max="2" width="54.7109375" style="1" customWidth="1"/>
    <col min="3" max="3" width="24.00390625" style="1" customWidth="1"/>
    <col min="4" max="4" width="27.00390625" style="1" hidden="1" customWidth="1"/>
    <col min="5" max="5" width="21.421875" style="1" customWidth="1"/>
    <col min="6" max="6" width="20.28125" style="1" customWidth="1"/>
    <col min="7" max="13" width="22.7109375" style="1" hidden="1" customWidth="1"/>
    <col min="14" max="15" width="31.8515625" style="1" hidden="1" customWidth="1"/>
    <col min="16" max="16" width="25.140625" style="1" customWidth="1"/>
    <col min="17" max="17" width="14.28125" style="1" customWidth="1"/>
    <col min="18" max="18" width="18.57421875" style="1" customWidth="1"/>
    <col min="19" max="19" width="17.140625" style="1" customWidth="1"/>
    <col min="20" max="20" width="11.8515625" style="1" bestFit="1" customWidth="1"/>
    <col min="21" max="21" width="13.421875" style="1" bestFit="1" customWidth="1"/>
    <col min="22" max="256" width="11.421875" style="1" customWidth="1"/>
    <col min="257" max="257" width="13.28125" style="1" customWidth="1"/>
    <col min="258" max="258" width="78.8515625" style="1" customWidth="1"/>
    <col min="259" max="259" width="26.8515625" style="1" customWidth="1"/>
    <col min="260" max="260" width="11.421875" style="1" hidden="1" customWidth="1"/>
    <col min="261" max="261" width="21.421875" style="1" customWidth="1"/>
    <col min="262" max="262" width="20.28125" style="1" customWidth="1"/>
    <col min="263" max="271" width="11.421875" style="1" hidden="1" customWidth="1"/>
    <col min="272" max="272" width="33.7109375" style="1" customWidth="1"/>
    <col min="273" max="273" width="14.28125" style="1" customWidth="1"/>
    <col min="274" max="274" width="18.57421875" style="1" customWidth="1"/>
    <col min="275" max="275" width="17.140625" style="1" customWidth="1"/>
    <col min="276" max="276" width="11.8515625" style="1" bestFit="1" customWidth="1"/>
    <col min="277" max="277" width="13.421875" style="1" bestFit="1" customWidth="1"/>
    <col min="278" max="512" width="11.421875" style="1" customWidth="1"/>
    <col min="513" max="513" width="13.28125" style="1" customWidth="1"/>
    <col min="514" max="514" width="78.8515625" style="1" customWidth="1"/>
    <col min="515" max="515" width="26.8515625" style="1" customWidth="1"/>
    <col min="516" max="516" width="11.421875" style="1" hidden="1" customWidth="1"/>
    <col min="517" max="517" width="21.421875" style="1" customWidth="1"/>
    <col min="518" max="518" width="20.28125" style="1" customWidth="1"/>
    <col min="519" max="527" width="11.421875" style="1" hidden="1" customWidth="1"/>
    <col min="528" max="528" width="33.7109375" style="1" customWidth="1"/>
    <col min="529" max="529" width="14.28125" style="1" customWidth="1"/>
    <col min="530" max="530" width="18.57421875" style="1" customWidth="1"/>
    <col min="531" max="531" width="17.140625" style="1" customWidth="1"/>
    <col min="532" max="532" width="11.8515625" style="1" bestFit="1" customWidth="1"/>
    <col min="533" max="533" width="13.421875" style="1" bestFit="1" customWidth="1"/>
    <col min="534" max="768" width="11.421875" style="1" customWidth="1"/>
    <col min="769" max="769" width="13.28125" style="1" customWidth="1"/>
    <col min="770" max="770" width="78.8515625" style="1" customWidth="1"/>
    <col min="771" max="771" width="26.8515625" style="1" customWidth="1"/>
    <col min="772" max="772" width="11.421875" style="1" hidden="1" customWidth="1"/>
    <col min="773" max="773" width="21.421875" style="1" customWidth="1"/>
    <col min="774" max="774" width="20.28125" style="1" customWidth="1"/>
    <col min="775" max="783" width="11.421875" style="1" hidden="1" customWidth="1"/>
    <col min="784" max="784" width="33.7109375" style="1" customWidth="1"/>
    <col min="785" max="785" width="14.28125" style="1" customWidth="1"/>
    <col min="786" max="786" width="18.57421875" style="1" customWidth="1"/>
    <col min="787" max="787" width="17.140625" style="1" customWidth="1"/>
    <col min="788" max="788" width="11.8515625" style="1" bestFit="1" customWidth="1"/>
    <col min="789" max="789" width="13.421875" style="1" bestFit="1" customWidth="1"/>
    <col min="790" max="1024" width="11.421875" style="1" customWidth="1"/>
    <col min="1025" max="1025" width="13.28125" style="1" customWidth="1"/>
    <col min="1026" max="1026" width="78.8515625" style="1" customWidth="1"/>
    <col min="1027" max="1027" width="26.8515625" style="1" customWidth="1"/>
    <col min="1028" max="1028" width="11.421875" style="1" hidden="1" customWidth="1"/>
    <col min="1029" max="1029" width="21.421875" style="1" customWidth="1"/>
    <col min="1030" max="1030" width="20.28125" style="1" customWidth="1"/>
    <col min="1031" max="1039" width="11.421875" style="1" hidden="1" customWidth="1"/>
    <col min="1040" max="1040" width="33.7109375" style="1" customWidth="1"/>
    <col min="1041" max="1041" width="14.28125" style="1" customWidth="1"/>
    <col min="1042" max="1042" width="18.57421875" style="1" customWidth="1"/>
    <col min="1043" max="1043" width="17.140625" style="1" customWidth="1"/>
    <col min="1044" max="1044" width="11.8515625" style="1" bestFit="1" customWidth="1"/>
    <col min="1045" max="1045" width="13.421875" style="1" bestFit="1" customWidth="1"/>
    <col min="1046" max="1280" width="11.421875" style="1" customWidth="1"/>
    <col min="1281" max="1281" width="13.28125" style="1" customWidth="1"/>
    <col min="1282" max="1282" width="78.8515625" style="1" customWidth="1"/>
    <col min="1283" max="1283" width="26.8515625" style="1" customWidth="1"/>
    <col min="1284" max="1284" width="11.421875" style="1" hidden="1" customWidth="1"/>
    <col min="1285" max="1285" width="21.421875" style="1" customWidth="1"/>
    <col min="1286" max="1286" width="20.28125" style="1" customWidth="1"/>
    <col min="1287" max="1295" width="11.421875" style="1" hidden="1" customWidth="1"/>
    <col min="1296" max="1296" width="33.7109375" style="1" customWidth="1"/>
    <col min="1297" max="1297" width="14.28125" style="1" customWidth="1"/>
    <col min="1298" max="1298" width="18.57421875" style="1" customWidth="1"/>
    <col min="1299" max="1299" width="17.140625" style="1" customWidth="1"/>
    <col min="1300" max="1300" width="11.8515625" style="1" bestFit="1" customWidth="1"/>
    <col min="1301" max="1301" width="13.421875" style="1" bestFit="1" customWidth="1"/>
    <col min="1302" max="1536" width="11.421875" style="1" customWidth="1"/>
    <col min="1537" max="1537" width="13.28125" style="1" customWidth="1"/>
    <col min="1538" max="1538" width="78.8515625" style="1" customWidth="1"/>
    <col min="1539" max="1539" width="26.8515625" style="1" customWidth="1"/>
    <col min="1540" max="1540" width="11.421875" style="1" hidden="1" customWidth="1"/>
    <col min="1541" max="1541" width="21.421875" style="1" customWidth="1"/>
    <col min="1542" max="1542" width="20.28125" style="1" customWidth="1"/>
    <col min="1543" max="1551" width="11.421875" style="1" hidden="1" customWidth="1"/>
    <col min="1552" max="1552" width="33.7109375" style="1" customWidth="1"/>
    <col min="1553" max="1553" width="14.28125" style="1" customWidth="1"/>
    <col min="1554" max="1554" width="18.57421875" style="1" customWidth="1"/>
    <col min="1555" max="1555" width="17.140625" style="1" customWidth="1"/>
    <col min="1556" max="1556" width="11.8515625" style="1" bestFit="1" customWidth="1"/>
    <col min="1557" max="1557" width="13.421875" style="1" bestFit="1" customWidth="1"/>
    <col min="1558" max="1792" width="11.421875" style="1" customWidth="1"/>
    <col min="1793" max="1793" width="13.28125" style="1" customWidth="1"/>
    <col min="1794" max="1794" width="78.8515625" style="1" customWidth="1"/>
    <col min="1795" max="1795" width="26.8515625" style="1" customWidth="1"/>
    <col min="1796" max="1796" width="11.421875" style="1" hidden="1" customWidth="1"/>
    <col min="1797" max="1797" width="21.421875" style="1" customWidth="1"/>
    <col min="1798" max="1798" width="20.28125" style="1" customWidth="1"/>
    <col min="1799" max="1807" width="11.421875" style="1" hidden="1" customWidth="1"/>
    <col min="1808" max="1808" width="33.7109375" style="1" customWidth="1"/>
    <col min="1809" max="1809" width="14.28125" style="1" customWidth="1"/>
    <col min="1810" max="1810" width="18.57421875" style="1" customWidth="1"/>
    <col min="1811" max="1811" width="17.140625" style="1" customWidth="1"/>
    <col min="1812" max="1812" width="11.8515625" style="1" bestFit="1" customWidth="1"/>
    <col min="1813" max="1813" width="13.421875" style="1" bestFit="1" customWidth="1"/>
    <col min="1814" max="2048" width="11.421875" style="1" customWidth="1"/>
    <col min="2049" max="2049" width="13.28125" style="1" customWidth="1"/>
    <col min="2050" max="2050" width="78.8515625" style="1" customWidth="1"/>
    <col min="2051" max="2051" width="26.8515625" style="1" customWidth="1"/>
    <col min="2052" max="2052" width="11.421875" style="1" hidden="1" customWidth="1"/>
    <col min="2053" max="2053" width="21.421875" style="1" customWidth="1"/>
    <col min="2054" max="2054" width="20.28125" style="1" customWidth="1"/>
    <col min="2055" max="2063" width="11.421875" style="1" hidden="1" customWidth="1"/>
    <col min="2064" max="2064" width="33.7109375" style="1" customWidth="1"/>
    <col min="2065" max="2065" width="14.28125" style="1" customWidth="1"/>
    <col min="2066" max="2066" width="18.57421875" style="1" customWidth="1"/>
    <col min="2067" max="2067" width="17.140625" style="1" customWidth="1"/>
    <col min="2068" max="2068" width="11.8515625" style="1" bestFit="1" customWidth="1"/>
    <col min="2069" max="2069" width="13.421875" style="1" bestFit="1" customWidth="1"/>
    <col min="2070" max="2304" width="11.421875" style="1" customWidth="1"/>
    <col min="2305" max="2305" width="13.28125" style="1" customWidth="1"/>
    <col min="2306" max="2306" width="78.8515625" style="1" customWidth="1"/>
    <col min="2307" max="2307" width="26.8515625" style="1" customWidth="1"/>
    <col min="2308" max="2308" width="11.421875" style="1" hidden="1" customWidth="1"/>
    <col min="2309" max="2309" width="21.421875" style="1" customWidth="1"/>
    <col min="2310" max="2310" width="20.28125" style="1" customWidth="1"/>
    <col min="2311" max="2319" width="11.421875" style="1" hidden="1" customWidth="1"/>
    <col min="2320" max="2320" width="33.7109375" style="1" customWidth="1"/>
    <col min="2321" max="2321" width="14.28125" style="1" customWidth="1"/>
    <col min="2322" max="2322" width="18.57421875" style="1" customWidth="1"/>
    <col min="2323" max="2323" width="17.140625" style="1" customWidth="1"/>
    <col min="2324" max="2324" width="11.8515625" style="1" bestFit="1" customWidth="1"/>
    <col min="2325" max="2325" width="13.421875" style="1" bestFit="1" customWidth="1"/>
    <col min="2326" max="2560" width="11.421875" style="1" customWidth="1"/>
    <col min="2561" max="2561" width="13.28125" style="1" customWidth="1"/>
    <col min="2562" max="2562" width="78.8515625" style="1" customWidth="1"/>
    <col min="2563" max="2563" width="26.8515625" style="1" customWidth="1"/>
    <col min="2564" max="2564" width="11.421875" style="1" hidden="1" customWidth="1"/>
    <col min="2565" max="2565" width="21.421875" style="1" customWidth="1"/>
    <col min="2566" max="2566" width="20.28125" style="1" customWidth="1"/>
    <col min="2567" max="2575" width="11.421875" style="1" hidden="1" customWidth="1"/>
    <col min="2576" max="2576" width="33.7109375" style="1" customWidth="1"/>
    <col min="2577" max="2577" width="14.28125" style="1" customWidth="1"/>
    <col min="2578" max="2578" width="18.57421875" style="1" customWidth="1"/>
    <col min="2579" max="2579" width="17.140625" style="1" customWidth="1"/>
    <col min="2580" max="2580" width="11.8515625" style="1" bestFit="1" customWidth="1"/>
    <col min="2581" max="2581" width="13.421875" style="1" bestFit="1" customWidth="1"/>
    <col min="2582" max="2816" width="11.421875" style="1" customWidth="1"/>
    <col min="2817" max="2817" width="13.28125" style="1" customWidth="1"/>
    <col min="2818" max="2818" width="78.8515625" style="1" customWidth="1"/>
    <col min="2819" max="2819" width="26.8515625" style="1" customWidth="1"/>
    <col min="2820" max="2820" width="11.421875" style="1" hidden="1" customWidth="1"/>
    <col min="2821" max="2821" width="21.421875" style="1" customWidth="1"/>
    <col min="2822" max="2822" width="20.28125" style="1" customWidth="1"/>
    <col min="2823" max="2831" width="11.421875" style="1" hidden="1" customWidth="1"/>
    <col min="2832" max="2832" width="33.7109375" style="1" customWidth="1"/>
    <col min="2833" max="2833" width="14.28125" style="1" customWidth="1"/>
    <col min="2834" max="2834" width="18.57421875" style="1" customWidth="1"/>
    <col min="2835" max="2835" width="17.140625" style="1" customWidth="1"/>
    <col min="2836" max="2836" width="11.8515625" style="1" bestFit="1" customWidth="1"/>
    <col min="2837" max="2837" width="13.421875" style="1" bestFit="1" customWidth="1"/>
    <col min="2838" max="3072" width="11.421875" style="1" customWidth="1"/>
    <col min="3073" max="3073" width="13.28125" style="1" customWidth="1"/>
    <col min="3074" max="3074" width="78.8515625" style="1" customWidth="1"/>
    <col min="3075" max="3075" width="26.8515625" style="1" customWidth="1"/>
    <col min="3076" max="3076" width="11.421875" style="1" hidden="1" customWidth="1"/>
    <col min="3077" max="3077" width="21.421875" style="1" customWidth="1"/>
    <col min="3078" max="3078" width="20.28125" style="1" customWidth="1"/>
    <col min="3079" max="3087" width="11.421875" style="1" hidden="1" customWidth="1"/>
    <col min="3088" max="3088" width="33.7109375" style="1" customWidth="1"/>
    <col min="3089" max="3089" width="14.28125" style="1" customWidth="1"/>
    <col min="3090" max="3090" width="18.57421875" style="1" customWidth="1"/>
    <col min="3091" max="3091" width="17.140625" style="1" customWidth="1"/>
    <col min="3092" max="3092" width="11.8515625" style="1" bestFit="1" customWidth="1"/>
    <col min="3093" max="3093" width="13.421875" style="1" bestFit="1" customWidth="1"/>
    <col min="3094" max="3328" width="11.421875" style="1" customWidth="1"/>
    <col min="3329" max="3329" width="13.28125" style="1" customWidth="1"/>
    <col min="3330" max="3330" width="78.8515625" style="1" customWidth="1"/>
    <col min="3331" max="3331" width="26.8515625" style="1" customWidth="1"/>
    <col min="3332" max="3332" width="11.421875" style="1" hidden="1" customWidth="1"/>
    <col min="3333" max="3333" width="21.421875" style="1" customWidth="1"/>
    <col min="3334" max="3334" width="20.28125" style="1" customWidth="1"/>
    <col min="3335" max="3343" width="11.421875" style="1" hidden="1" customWidth="1"/>
    <col min="3344" max="3344" width="33.7109375" style="1" customWidth="1"/>
    <col min="3345" max="3345" width="14.28125" style="1" customWidth="1"/>
    <col min="3346" max="3346" width="18.57421875" style="1" customWidth="1"/>
    <col min="3347" max="3347" width="17.140625" style="1" customWidth="1"/>
    <col min="3348" max="3348" width="11.8515625" style="1" bestFit="1" customWidth="1"/>
    <col min="3349" max="3349" width="13.421875" style="1" bestFit="1" customWidth="1"/>
    <col min="3350" max="3584" width="11.421875" style="1" customWidth="1"/>
    <col min="3585" max="3585" width="13.28125" style="1" customWidth="1"/>
    <col min="3586" max="3586" width="78.8515625" style="1" customWidth="1"/>
    <col min="3587" max="3587" width="26.8515625" style="1" customWidth="1"/>
    <col min="3588" max="3588" width="11.421875" style="1" hidden="1" customWidth="1"/>
    <col min="3589" max="3589" width="21.421875" style="1" customWidth="1"/>
    <col min="3590" max="3590" width="20.28125" style="1" customWidth="1"/>
    <col min="3591" max="3599" width="11.421875" style="1" hidden="1" customWidth="1"/>
    <col min="3600" max="3600" width="33.7109375" style="1" customWidth="1"/>
    <col min="3601" max="3601" width="14.28125" style="1" customWidth="1"/>
    <col min="3602" max="3602" width="18.57421875" style="1" customWidth="1"/>
    <col min="3603" max="3603" width="17.140625" style="1" customWidth="1"/>
    <col min="3604" max="3604" width="11.8515625" style="1" bestFit="1" customWidth="1"/>
    <col min="3605" max="3605" width="13.421875" style="1" bestFit="1" customWidth="1"/>
    <col min="3606" max="3840" width="11.421875" style="1" customWidth="1"/>
    <col min="3841" max="3841" width="13.28125" style="1" customWidth="1"/>
    <col min="3842" max="3842" width="78.8515625" style="1" customWidth="1"/>
    <col min="3843" max="3843" width="26.8515625" style="1" customWidth="1"/>
    <col min="3844" max="3844" width="11.421875" style="1" hidden="1" customWidth="1"/>
    <col min="3845" max="3845" width="21.421875" style="1" customWidth="1"/>
    <col min="3846" max="3846" width="20.28125" style="1" customWidth="1"/>
    <col min="3847" max="3855" width="11.421875" style="1" hidden="1" customWidth="1"/>
    <col min="3856" max="3856" width="33.7109375" style="1" customWidth="1"/>
    <col min="3857" max="3857" width="14.28125" style="1" customWidth="1"/>
    <col min="3858" max="3858" width="18.57421875" style="1" customWidth="1"/>
    <col min="3859" max="3859" width="17.140625" style="1" customWidth="1"/>
    <col min="3860" max="3860" width="11.8515625" style="1" bestFit="1" customWidth="1"/>
    <col min="3861" max="3861" width="13.421875" style="1" bestFit="1" customWidth="1"/>
    <col min="3862" max="4096" width="11.421875" style="1" customWidth="1"/>
    <col min="4097" max="4097" width="13.28125" style="1" customWidth="1"/>
    <col min="4098" max="4098" width="78.8515625" style="1" customWidth="1"/>
    <col min="4099" max="4099" width="26.8515625" style="1" customWidth="1"/>
    <col min="4100" max="4100" width="11.421875" style="1" hidden="1" customWidth="1"/>
    <col min="4101" max="4101" width="21.421875" style="1" customWidth="1"/>
    <col min="4102" max="4102" width="20.28125" style="1" customWidth="1"/>
    <col min="4103" max="4111" width="11.421875" style="1" hidden="1" customWidth="1"/>
    <col min="4112" max="4112" width="33.7109375" style="1" customWidth="1"/>
    <col min="4113" max="4113" width="14.28125" style="1" customWidth="1"/>
    <col min="4114" max="4114" width="18.57421875" style="1" customWidth="1"/>
    <col min="4115" max="4115" width="17.140625" style="1" customWidth="1"/>
    <col min="4116" max="4116" width="11.8515625" style="1" bestFit="1" customWidth="1"/>
    <col min="4117" max="4117" width="13.421875" style="1" bestFit="1" customWidth="1"/>
    <col min="4118" max="4352" width="11.421875" style="1" customWidth="1"/>
    <col min="4353" max="4353" width="13.28125" style="1" customWidth="1"/>
    <col min="4354" max="4354" width="78.8515625" style="1" customWidth="1"/>
    <col min="4355" max="4355" width="26.8515625" style="1" customWidth="1"/>
    <col min="4356" max="4356" width="11.421875" style="1" hidden="1" customWidth="1"/>
    <col min="4357" max="4357" width="21.421875" style="1" customWidth="1"/>
    <col min="4358" max="4358" width="20.28125" style="1" customWidth="1"/>
    <col min="4359" max="4367" width="11.421875" style="1" hidden="1" customWidth="1"/>
    <col min="4368" max="4368" width="33.7109375" style="1" customWidth="1"/>
    <col min="4369" max="4369" width="14.28125" style="1" customWidth="1"/>
    <col min="4370" max="4370" width="18.57421875" style="1" customWidth="1"/>
    <col min="4371" max="4371" width="17.140625" style="1" customWidth="1"/>
    <col min="4372" max="4372" width="11.8515625" style="1" bestFit="1" customWidth="1"/>
    <col min="4373" max="4373" width="13.421875" style="1" bestFit="1" customWidth="1"/>
    <col min="4374" max="4608" width="11.421875" style="1" customWidth="1"/>
    <col min="4609" max="4609" width="13.28125" style="1" customWidth="1"/>
    <col min="4610" max="4610" width="78.8515625" style="1" customWidth="1"/>
    <col min="4611" max="4611" width="26.8515625" style="1" customWidth="1"/>
    <col min="4612" max="4612" width="11.421875" style="1" hidden="1" customWidth="1"/>
    <col min="4613" max="4613" width="21.421875" style="1" customWidth="1"/>
    <col min="4614" max="4614" width="20.28125" style="1" customWidth="1"/>
    <col min="4615" max="4623" width="11.421875" style="1" hidden="1" customWidth="1"/>
    <col min="4624" max="4624" width="33.7109375" style="1" customWidth="1"/>
    <col min="4625" max="4625" width="14.28125" style="1" customWidth="1"/>
    <col min="4626" max="4626" width="18.57421875" style="1" customWidth="1"/>
    <col min="4627" max="4627" width="17.140625" style="1" customWidth="1"/>
    <col min="4628" max="4628" width="11.8515625" style="1" bestFit="1" customWidth="1"/>
    <col min="4629" max="4629" width="13.421875" style="1" bestFit="1" customWidth="1"/>
    <col min="4630" max="4864" width="11.421875" style="1" customWidth="1"/>
    <col min="4865" max="4865" width="13.28125" style="1" customWidth="1"/>
    <col min="4866" max="4866" width="78.8515625" style="1" customWidth="1"/>
    <col min="4867" max="4867" width="26.8515625" style="1" customWidth="1"/>
    <col min="4868" max="4868" width="11.421875" style="1" hidden="1" customWidth="1"/>
    <col min="4869" max="4869" width="21.421875" style="1" customWidth="1"/>
    <col min="4870" max="4870" width="20.28125" style="1" customWidth="1"/>
    <col min="4871" max="4879" width="11.421875" style="1" hidden="1" customWidth="1"/>
    <col min="4880" max="4880" width="33.7109375" style="1" customWidth="1"/>
    <col min="4881" max="4881" width="14.28125" style="1" customWidth="1"/>
    <col min="4882" max="4882" width="18.57421875" style="1" customWidth="1"/>
    <col min="4883" max="4883" width="17.140625" style="1" customWidth="1"/>
    <col min="4884" max="4884" width="11.8515625" style="1" bestFit="1" customWidth="1"/>
    <col min="4885" max="4885" width="13.421875" style="1" bestFit="1" customWidth="1"/>
    <col min="4886" max="5120" width="11.421875" style="1" customWidth="1"/>
    <col min="5121" max="5121" width="13.28125" style="1" customWidth="1"/>
    <col min="5122" max="5122" width="78.8515625" style="1" customWidth="1"/>
    <col min="5123" max="5123" width="26.8515625" style="1" customWidth="1"/>
    <col min="5124" max="5124" width="11.421875" style="1" hidden="1" customWidth="1"/>
    <col min="5125" max="5125" width="21.421875" style="1" customWidth="1"/>
    <col min="5126" max="5126" width="20.28125" style="1" customWidth="1"/>
    <col min="5127" max="5135" width="11.421875" style="1" hidden="1" customWidth="1"/>
    <col min="5136" max="5136" width="33.7109375" style="1" customWidth="1"/>
    <col min="5137" max="5137" width="14.28125" style="1" customWidth="1"/>
    <col min="5138" max="5138" width="18.57421875" style="1" customWidth="1"/>
    <col min="5139" max="5139" width="17.140625" style="1" customWidth="1"/>
    <col min="5140" max="5140" width="11.8515625" style="1" bestFit="1" customWidth="1"/>
    <col min="5141" max="5141" width="13.421875" style="1" bestFit="1" customWidth="1"/>
    <col min="5142" max="5376" width="11.421875" style="1" customWidth="1"/>
    <col min="5377" max="5377" width="13.28125" style="1" customWidth="1"/>
    <col min="5378" max="5378" width="78.8515625" style="1" customWidth="1"/>
    <col min="5379" max="5379" width="26.8515625" style="1" customWidth="1"/>
    <col min="5380" max="5380" width="11.421875" style="1" hidden="1" customWidth="1"/>
    <col min="5381" max="5381" width="21.421875" style="1" customWidth="1"/>
    <col min="5382" max="5382" width="20.28125" style="1" customWidth="1"/>
    <col min="5383" max="5391" width="11.421875" style="1" hidden="1" customWidth="1"/>
    <col min="5392" max="5392" width="33.7109375" style="1" customWidth="1"/>
    <col min="5393" max="5393" width="14.28125" style="1" customWidth="1"/>
    <col min="5394" max="5394" width="18.57421875" style="1" customWidth="1"/>
    <col min="5395" max="5395" width="17.140625" style="1" customWidth="1"/>
    <col min="5396" max="5396" width="11.8515625" style="1" bestFit="1" customWidth="1"/>
    <col min="5397" max="5397" width="13.421875" style="1" bestFit="1" customWidth="1"/>
    <col min="5398" max="5632" width="11.421875" style="1" customWidth="1"/>
    <col min="5633" max="5633" width="13.28125" style="1" customWidth="1"/>
    <col min="5634" max="5634" width="78.8515625" style="1" customWidth="1"/>
    <col min="5635" max="5635" width="26.8515625" style="1" customWidth="1"/>
    <col min="5636" max="5636" width="11.421875" style="1" hidden="1" customWidth="1"/>
    <col min="5637" max="5637" width="21.421875" style="1" customWidth="1"/>
    <col min="5638" max="5638" width="20.28125" style="1" customWidth="1"/>
    <col min="5639" max="5647" width="11.421875" style="1" hidden="1" customWidth="1"/>
    <col min="5648" max="5648" width="33.7109375" style="1" customWidth="1"/>
    <col min="5649" max="5649" width="14.28125" style="1" customWidth="1"/>
    <col min="5650" max="5650" width="18.57421875" style="1" customWidth="1"/>
    <col min="5651" max="5651" width="17.140625" style="1" customWidth="1"/>
    <col min="5652" max="5652" width="11.8515625" style="1" bestFit="1" customWidth="1"/>
    <col min="5653" max="5653" width="13.421875" style="1" bestFit="1" customWidth="1"/>
    <col min="5654" max="5888" width="11.421875" style="1" customWidth="1"/>
    <col min="5889" max="5889" width="13.28125" style="1" customWidth="1"/>
    <col min="5890" max="5890" width="78.8515625" style="1" customWidth="1"/>
    <col min="5891" max="5891" width="26.8515625" style="1" customWidth="1"/>
    <col min="5892" max="5892" width="11.421875" style="1" hidden="1" customWidth="1"/>
    <col min="5893" max="5893" width="21.421875" style="1" customWidth="1"/>
    <col min="5894" max="5894" width="20.28125" style="1" customWidth="1"/>
    <col min="5895" max="5903" width="11.421875" style="1" hidden="1" customWidth="1"/>
    <col min="5904" max="5904" width="33.7109375" style="1" customWidth="1"/>
    <col min="5905" max="5905" width="14.28125" style="1" customWidth="1"/>
    <col min="5906" max="5906" width="18.57421875" style="1" customWidth="1"/>
    <col min="5907" max="5907" width="17.140625" style="1" customWidth="1"/>
    <col min="5908" max="5908" width="11.8515625" style="1" bestFit="1" customWidth="1"/>
    <col min="5909" max="5909" width="13.421875" style="1" bestFit="1" customWidth="1"/>
    <col min="5910" max="6144" width="11.421875" style="1" customWidth="1"/>
    <col min="6145" max="6145" width="13.28125" style="1" customWidth="1"/>
    <col min="6146" max="6146" width="78.8515625" style="1" customWidth="1"/>
    <col min="6147" max="6147" width="26.8515625" style="1" customWidth="1"/>
    <col min="6148" max="6148" width="11.421875" style="1" hidden="1" customWidth="1"/>
    <col min="6149" max="6149" width="21.421875" style="1" customWidth="1"/>
    <col min="6150" max="6150" width="20.28125" style="1" customWidth="1"/>
    <col min="6151" max="6159" width="11.421875" style="1" hidden="1" customWidth="1"/>
    <col min="6160" max="6160" width="33.7109375" style="1" customWidth="1"/>
    <col min="6161" max="6161" width="14.28125" style="1" customWidth="1"/>
    <col min="6162" max="6162" width="18.57421875" style="1" customWidth="1"/>
    <col min="6163" max="6163" width="17.140625" style="1" customWidth="1"/>
    <col min="6164" max="6164" width="11.8515625" style="1" bestFit="1" customWidth="1"/>
    <col min="6165" max="6165" width="13.421875" style="1" bestFit="1" customWidth="1"/>
    <col min="6166" max="6400" width="11.421875" style="1" customWidth="1"/>
    <col min="6401" max="6401" width="13.28125" style="1" customWidth="1"/>
    <col min="6402" max="6402" width="78.8515625" style="1" customWidth="1"/>
    <col min="6403" max="6403" width="26.8515625" style="1" customWidth="1"/>
    <col min="6404" max="6404" width="11.421875" style="1" hidden="1" customWidth="1"/>
    <col min="6405" max="6405" width="21.421875" style="1" customWidth="1"/>
    <col min="6406" max="6406" width="20.28125" style="1" customWidth="1"/>
    <col min="6407" max="6415" width="11.421875" style="1" hidden="1" customWidth="1"/>
    <col min="6416" max="6416" width="33.7109375" style="1" customWidth="1"/>
    <col min="6417" max="6417" width="14.28125" style="1" customWidth="1"/>
    <col min="6418" max="6418" width="18.57421875" style="1" customWidth="1"/>
    <col min="6419" max="6419" width="17.140625" style="1" customWidth="1"/>
    <col min="6420" max="6420" width="11.8515625" style="1" bestFit="1" customWidth="1"/>
    <col min="6421" max="6421" width="13.421875" style="1" bestFit="1" customWidth="1"/>
    <col min="6422" max="6656" width="11.421875" style="1" customWidth="1"/>
    <col min="6657" max="6657" width="13.28125" style="1" customWidth="1"/>
    <col min="6658" max="6658" width="78.8515625" style="1" customWidth="1"/>
    <col min="6659" max="6659" width="26.8515625" style="1" customWidth="1"/>
    <col min="6660" max="6660" width="11.421875" style="1" hidden="1" customWidth="1"/>
    <col min="6661" max="6661" width="21.421875" style="1" customWidth="1"/>
    <col min="6662" max="6662" width="20.28125" style="1" customWidth="1"/>
    <col min="6663" max="6671" width="11.421875" style="1" hidden="1" customWidth="1"/>
    <col min="6672" max="6672" width="33.7109375" style="1" customWidth="1"/>
    <col min="6673" max="6673" width="14.28125" style="1" customWidth="1"/>
    <col min="6674" max="6674" width="18.57421875" style="1" customWidth="1"/>
    <col min="6675" max="6675" width="17.140625" style="1" customWidth="1"/>
    <col min="6676" max="6676" width="11.8515625" style="1" bestFit="1" customWidth="1"/>
    <col min="6677" max="6677" width="13.421875" style="1" bestFit="1" customWidth="1"/>
    <col min="6678" max="6912" width="11.421875" style="1" customWidth="1"/>
    <col min="6913" max="6913" width="13.28125" style="1" customWidth="1"/>
    <col min="6914" max="6914" width="78.8515625" style="1" customWidth="1"/>
    <col min="6915" max="6915" width="26.8515625" style="1" customWidth="1"/>
    <col min="6916" max="6916" width="11.421875" style="1" hidden="1" customWidth="1"/>
    <col min="6917" max="6917" width="21.421875" style="1" customWidth="1"/>
    <col min="6918" max="6918" width="20.28125" style="1" customWidth="1"/>
    <col min="6919" max="6927" width="11.421875" style="1" hidden="1" customWidth="1"/>
    <col min="6928" max="6928" width="33.7109375" style="1" customWidth="1"/>
    <col min="6929" max="6929" width="14.28125" style="1" customWidth="1"/>
    <col min="6930" max="6930" width="18.57421875" style="1" customWidth="1"/>
    <col min="6931" max="6931" width="17.140625" style="1" customWidth="1"/>
    <col min="6932" max="6932" width="11.8515625" style="1" bestFit="1" customWidth="1"/>
    <col min="6933" max="6933" width="13.421875" style="1" bestFit="1" customWidth="1"/>
    <col min="6934" max="7168" width="11.421875" style="1" customWidth="1"/>
    <col min="7169" max="7169" width="13.28125" style="1" customWidth="1"/>
    <col min="7170" max="7170" width="78.8515625" style="1" customWidth="1"/>
    <col min="7171" max="7171" width="26.8515625" style="1" customWidth="1"/>
    <col min="7172" max="7172" width="11.421875" style="1" hidden="1" customWidth="1"/>
    <col min="7173" max="7173" width="21.421875" style="1" customWidth="1"/>
    <col min="7174" max="7174" width="20.28125" style="1" customWidth="1"/>
    <col min="7175" max="7183" width="11.421875" style="1" hidden="1" customWidth="1"/>
    <col min="7184" max="7184" width="33.7109375" style="1" customWidth="1"/>
    <col min="7185" max="7185" width="14.28125" style="1" customWidth="1"/>
    <col min="7186" max="7186" width="18.57421875" style="1" customWidth="1"/>
    <col min="7187" max="7187" width="17.140625" style="1" customWidth="1"/>
    <col min="7188" max="7188" width="11.8515625" style="1" bestFit="1" customWidth="1"/>
    <col min="7189" max="7189" width="13.421875" style="1" bestFit="1" customWidth="1"/>
    <col min="7190" max="7424" width="11.421875" style="1" customWidth="1"/>
    <col min="7425" max="7425" width="13.28125" style="1" customWidth="1"/>
    <col min="7426" max="7426" width="78.8515625" style="1" customWidth="1"/>
    <col min="7427" max="7427" width="26.8515625" style="1" customWidth="1"/>
    <col min="7428" max="7428" width="11.421875" style="1" hidden="1" customWidth="1"/>
    <col min="7429" max="7429" width="21.421875" style="1" customWidth="1"/>
    <col min="7430" max="7430" width="20.28125" style="1" customWidth="1"/>
    <col min="7431" max="7439" width="11.421875" style="1" hidden="1" customWidth="1"/>
    <col min="7440" max="7440" width="33.7109375" style="1" customWidth="1"/>
    <col min="7441" max="7441" width="14.28125" style="1" customWidth="1"/>
    <col min="7442" max="7442" width="18.57421875" style="1" customWidth="1"/>
    <col min="7443" max="7443" width="17.140625" style="1" customWidth="1"/>
    <col min="7444" max="7444" width="11.8515625" style="1" bestFit="1" customWidth="1"/>
    <col min="7445" max="7445" width="13.421875" style="1" bestFit="1" customWidth="1"/>
    <col min="7446" max="7680" width="11.421875" style="1" customWidth="1"/>
    <col min="7681" max="7681" width="13.28125" style="1" customWidth="1"/>
    <col min="7682" max="7682" width="78.8515625" style="1" customWidth="1"/>
    <col min="7683" max="7683" width="26.8515625" style="1" customWidth="1"/>
    <col min="7684" max="7684" width="11.421875" style="1" hidden="1" customWidth="1"/>
    <col min="7685" max="7685" width="21.421875" style="1" customWidth="1"/>
    <col min="7686" max="7686" width="20.28125" style="1" customWidth="1"/>
    <col min="7687" max="7695" width="11.421875" style="1" hidden="1" customWidth="1"/>
    <col min="7696" max="7696" width="33.7109375" style="1" customWidth="1"/>
    <col min="7697" max="7697" width="14.28125" style="1" customWidth="1"/>
    <col min="7698" max="7698" width="18.57421875" style="1" customWidth="1"/>
    <col min="7699" max="7699" width="17.140625" style="1" customWidth="1"/>
    <col min="7700" max="7700" width="11.8515625" style="1" bestFit="1" customWidth="1"/>
    <col min="7701" max="7701" width="13.421875" style="1" bestFit="1" customWidth="1"/>
    <col min="7702" max="7936" width="11.421875" style="1" customWidth="1"/>
    <col min="7937" max="7937" width="13.28125" style="1" customWidth="1"/>
    <col min="7938" max="7938" width="78.8515625" style="1" customWidth="1"/>
    <col min="7939" max="7939" width="26.8515625" style="1" customWidth="1"/>
    <col min="7940" max="7940" width="11.421875" style="1" hidden="1" customWidth="1"/>
    <col min="7941" max="7941" width="21.421875" style="1" customWidth="1"/>
    <col min="7942" max="7942" width="20.28125" style="1" customWidth="1"/>
    <col min="7943" max="7951" width="11.421875" style="1" hidden="1" customWidth="1"/>
    <col min="7952" max="7952" width="33.7109375" style="1" customWidth="1"/>
    <col min="7953" max="7953" width="14.28125" style="1" customWidth="1"/>
    <col min="7954" max="7954" width="18.57421875" style="1" customWidth="1"/>
    <col min="7955" max="7955" width="17.140625" style="1" customWidth="1"/>
    <col min="7956" max="7956" width="11.8515625" style="1" bestFit="1" customWidth="1"/>
    <col min="7957" max="7957" width="13.421875" style="1" bestFit="1" customWidth="1"/>
    <col min="7958" max="8192" width="11.421875" style="1" customWidth="1"/>
    <col min="8193" max="8193" width="13.28125" style="1" customWidth="1"/>
    <col min="8194" max="8194" width="78.8515625" style="1" customWidth="1"/>
    <col min="8195" max="8195" width="26.8515625" style="1" customWidth="1"/>
    <col min="8196" max="8196" width="11.421875" style="1" hidden="1" customWidth="1"/>
    <col min="8197" max="8197" width="21.421875" style="1" customWidth="1"/>
    <col min="8198" max="8198" width="20.28125" style="1" customWidth="1"/>
    <col min="8199" max="8207" width="11.421875" style="1" hidden="1" customWidth="1"/>
    <col min="8208" max="8208" width="33.7109375" style="1" customWidth="1"/>
    <col min="8209" max="8209" width="14.28125" style="1" customWidth="1"/>
    <col min="8210" max="8210" width="18.57421875" style="1" customWidth="1"/>
    <col min="8211" max="8211" width="17.140625" style="1" customWidth="1"/>
    <col min="8212" max="8212" width="11.8515625" style="1" bestFit="1" customWidth="1"/>
    <col min="8213" max="8213" width="13.421875" style="1" bestFit="1" customWidth="1"/>
    <col min="8214" max="8448" width="11.421875" style="1" customWidth="1"/>
    <col min="8449" max="8449" width="13.28125" style="1" customWidth="1"/>
    <col min="8450" max="8450" width="78.8515625" style="1" customWidth="1"/>
    <col min="8451" max="8451" width="26.8515625" style="1" customWidth="1"/>
    <col min="8452" max="8452" width="11.421875" style="1" hidden="1" customWidth="1"/>
    <col min="8453" max="8453" width="21.421875" style="1" customWidth="1"/>
    <col min="8454" max="8454" width="20.28125" style="1" customWidth="1"/>
    <col min="8455" max="8463" width="11.421875" style="1" hidden="1" customWidth="1"/>
    <col min="8464" max="8464" width="33.7109375" style="1" customWidth="1"/>
    <col min="8465" max="8465" width="14.28125" style="1" customWidth="1"/>
    <col min="8466" max="8466" width="18.57421875" style="1" customWidth="1"/>
    <col min="8467" max="8467" width="17.140625" style="1" customWidth="1"/>
    <col min="8468" max="8468" width="11.8515625" style="1" bestFit="1" customWidth="1"/>
    <col min="8469" max="8469" width="13.421875" style="1" bestFit="1" customWidth="1"/>
    <col min="8470" max="8704" width="11.421875" style="1" customWidth="1"/>
    <col min="8705" max="8705" width="13.28125" style="1" customWidth="1"/>
    <col min="8706" max="8706" width="78.8515625" style="1" customWidth="1"/>
    <col min="8707" max="8707" width="26.8515625" style="1" customWidth="1"/>
    <col min="8708" max="8708" width="11.421875" style="1" hidden="1" customWidth="1"/>
    <col min="8709" max="8709" width="21.421875" style="1" customWidth="1"/>
    <col min="8710" max="8710" width="20.28125" style="1" customWidth="1"/>
    <col min="8711" max="8719" width="11.421875" style="1" hidden="1" customWidth="1"/>
    <col min="8720" max="8720" width="33.7109375" style="1" customWidth="1"/>
    <col min="8721" max="8721" width="14.28125" style="1" customWidth="1"/>
    <col min="8722" max="8722" width="18.57421875" style="1" customWidth="1"/>
    <col min="8723" max="8723" width="17.140625" style="1" customWidth="1"/>
    <col min="8724" max="8724" width="11.8515625" style="1" bestFit="1" customWidth="1"/>
    <col min="8725" max="8725" width="13.421875" style="1" bestFit="1" customWidth="1"/>
    <col min="8726" max="8960" width="11.421875" style="1" customWidth="1"/>
    <col min="8961" max="8961" width="13.28125" style="1" customWidth="1"/>
    <col min="8962" max="8962" width="78.8515625" style="1" customWidth="1"/>
    <col min="8963" max="8963" width="26.8515625" style="1" customWidth="1"/>
    <col min="8964" max="8964" width="11.421875" style="1" hidden="1" customWidth="1"/>
    <col min="8965" max="8965" width="21.421875" style="1" customWidth="1"/>
    <col min="8966" max="8966" width="20.28125" style="1" customWidth="1"/>
    <col min="8967" max="8975" width="11.421875" style="1" hidden="1" customWidth="1"/>
    <col min="8976" max="8976" width="33.7109375" style="1" customWidth="1"/>
    <col min="8977" max="8977" width="14.28125" style="1" customWidth="1"/>
    <col min="8978" max="8978" width="18.57421875" style="1" customWidth="1"/>
    <col min="8979" max="8979" width="17.140625" style="1" customWidth="1"/>
    <col min="8980" max="8980" width="11.8515625" style="1" bestFit="1" customWidth="1"/>
    <col min="8981" max="8981" width="13.421875" style="1" bestFit="1" customWidth="1"/>
    <col min="8982" max="9216" width="11.421875" style="1" customWidth="1"/>
    <col min="9217" max="9217" width="13.28125" style="1" customWidth="1"/>
    <col min="9218" max="9218" width="78.8515625" style="1" customWidth="1"/>
    <col min="9219" max="9219" width="26.8515625" style="1" customWidth="1"/>
    <col min="9220" max="9220" width="11.421875" style="1" hidden="1" customWidth="1"/>
    <col min="9221" max="9221" width="21.421875" style="1" customWidth="1"/>
    <col min="9222" max="9222" width="20.28125" style="1" customWidth="1"/>
    <col min="9223" max="9231" width="11.421875" style="1" hidden="1" customWidth="1"/>
    <col min="9232" max="9232" width="33.7109375" style="1" customWidth="1"/>
    <col min="9233" max="9233" width="14.28125" style="1" customWidth="1"/>
    <col min="9234" max="9234" width="18.57421875" style="1" customWidth="1"/>
    <col min="9235" max="9235" width="17.140625" style="1" customWidth="1"/>
    <col min="9236" max="9236" width="11.8515625" style="1" bestFit="1" customWidth="1"/>
    <col min="9237" max="9237" width="13.421875" style="1" bestFit="1" customWidth="1"/>
    <col min="9238" max="9472" width="11.421875" style="1" customWidth="1"/>
    <col min="9473" max="9473" width="13.28125" style="1" customWidth="1"/>
    <col min="9474" max="9474" width="78.8515625" style="1" customWidth="1"/>
    <col min="9475" max="9475" width="26.8515625" style="1" customWidth="1"/>
    <col min="9476" max="9476" width="11.421875" style="1" hidden="1" customWidth="1"/>
    <col min="9477" max="9477" width="21.421875" style="1" customWidth="1"/>
    <col min="9478" max="9478" width="20.28125" style="1" customWidth="1"/>
    <col min="9479" max="9487" width="11.421875" style="1" hidden="1" customWidth="1"/>
    <col min="9488" max="9488" width="33.7109375" style="1" customWidth="1"/>
    <col min="9489" max="9489" width="14.28125" style="1" customWidth="1"/>
    <col min="9490" max="9490" width="18.57421875" style="1" customWidth="1"/>
    <col min="9491" max="9491" width="17.140625" style="1" customWidth="1"/>
    <col min="9492" max="9492" width="11.8515625" style="1" bestFit="1" customWidth="1"/>
    <col min="9493" max="9493" width="13.421875" style="1" bestFit="1" customWidth="1"/>
    <col min="9494" max="9728" width="11.421875" style="1" customWidth="1"/>
    <col min="9729" max="9729" width="13.28125" style="1" customWidth="1"/>
    <col min="9730" max="9730" width="78.8515625" style="1" customWidth="1"/>
    <col min="9731" max="9731" width="26.8515625" style="1" customWidth="1"/>
    <col min="9732" max="9732" width="11.421875" style="1" hidden="1" customWidth="1"/>
    <col min="9733" max="9733" width="21.421875" style="1" customWidth="1"/>
    <col min="9734" max="9734" width="20.28125" style="1" customWidth="1"/>
    <col min="9735" max="9743" width="11.421875" style="1" hidden="1" customWidth="1"/>
    <col min="9744" max="9744" width="33.7109375" style="1" customWidth="1"/>
    <col min="9745" max="9745" width="14.28125" style="1" customWidth="1"/>
    <col min="9746" max="9746" width="18.57421875" style="1" customWidth="1"/>
    <col min="9747" max="9747" width="17.140625" style="1" customWidth="1"/>
    <col min="9748" max="9748" width="11.8515625" style="1" bestFit="1" customWidth="1"/>
    <col min="9749" max="9749" width="13.421875" style="1" bestFit="1" customWidth="1"/>
    <col min="9750" max="9984" width="11.421875" style="1" customWidth="1"/>
    <col min="9985" max="9985" width="13.28125" style="1" customWidth="1"/>
    <col min="9986" max="9986" width="78.8515625" style="1" customWidth="1"/>
    <col min="9987" max="9987" width="26.8515625" style="1" customWidth="1"/>
    <col min="9988" max="9988" width="11.421875" style="1" hidden="1" customWidth="1"/>
    <col min="9989" max="9989" width="21.421875" style="1" customWidth="1"/>
    <col min="9990" max="9990" width="20.28125" style="1" customWidth="1"/>
    <col min="9991" max="9999" width="11.421875" style="1" hidden="1" customWidth="1"/>
    <col min="10000" max="10000" width="33.7109375" style="1" customWidth="1"/>
    <col min="10001" max="10001" width="14.28125" style="1" customWidth="1"/>
    <col min="10002" max="10002" width="18.57421875" style="1" customWidth="1"/>
    <col min="10003" max="10003" width="17.140625" style="1" customWidth="1"/>
    <col min="10004" max="10004" width="11.8515625" style="1" bestFit="1" customWidth="1"/>
    <col min="10005" max="10005" width="13.421875" style="1" bestFit="1" customWidth="1"/>
    <col min="10006" max="10240" width="11.421875" style="1" customWidth="1"/>
    <col min="10241" max="10241" width="13.28125" style="1" customWidth="1"/>
    <col min="10242" max="10242" width="78.8515625" style="1" customWidth="1"/>
    <col min="10243" max="10243" width="26.8515625" style="1" customWidth="1"/>
    <col min="10244" max="10244" width="11.421875" style="1" hidden="1" customWidth="1"/>
    <col min="10245" max="10245" width="21.421875" style="1" customWidth="1"/>
    <col min="10246" max="10246" width="20.28125" style="1" customWidth="1"/>
    <col min="10247" max="10255" width="11.421875" style="1" hidden="1" customWidth="1"/>
    <col min="10256" max="10256" width="33.7109375" style="1" customWidth="1"/>
    <col min="10257" max="10257" width="14.28125" style="1" customWidth="1"/>
    <col min="10258" max="10258" width="18.57421875" style="1" customWidth="1"/>
    <col min="10259" max="10259" width="17.140625" style="1" customWidth="1"/>
    <col min="10260" max="10260" width="11.8515625" style="1" bestFit="1" customWidth="1"/>
    <col min="10261" max="10261" width="13.421875" style="1" bestFit="1" customWidth="1"/>
    <col min="10262" max="10496" width="11.421875" style="1" customWidth="1"/>
    <col min="10497" max="10497" width="13.28125" style="1" customWidth="1"/>
    <col min="10498" max="10498" width="78.8515625" style="1" customWidth="1"/>
    <col min="10499" max="10499" width="26.8515625" style="1" customWidth="1"/>
    <col min="10500" max="10500" width="11.421875" style="1" hidden="1" customWidth="1"/>
    <col min="10501" max="10501" width="21.421875" style="1" customWidth="1"/>
    <col min="10502" max="10502" width="20.28125" style="1" customWidth="1"/>
    <col min="10503" max="10511" width="11.421875" style="1" hidden="1" customWidth="1"/>
    <col min="10512" max="10512" width="33.7109375" style="1" customWidth="1"/>
    <col min="10513" max="10513" width="14.28125" style="1" customWidth="1"/>
    <col min="10514" max="10514" width="18.57421875" style="1" customWidth="1"/>
    <col min="10515" max="10515" width="17.140625" style="1" customWidth="1"/>
    <col min="10516" max="10516" width="11.8515625" style="1" bestFit="1" customWidth="1"/>
    <col min="10517" max="10517" width="13.421875" style="1" bestFit="1" customWidth="1"/>
    <col min="10518" max="10752" width="11.421875" style="1" customWidth="1"/>
    <col min="10753" max="10753" width="13.28125" style="1" customWidth="1"/>
    <col min="10754" max="10754" width="78.8515625" style="1" customWidth="1"/>
    <col min="10755" max="10755" width="26.8515625" style="1" customWidth="1"/>
    <col min="10756" max="10756" width="11.421875" style="1" hidden="1" customWidth="1"/>
    <col min="10757" max="10757" width="21.421875" style="1" customWidth="1"/>
    <col min="10758" max="10758" width="20.28125" style="1" customWidth="1"/>
    <col min="10759" max="10767" width="11.421875" style="1" hidden="1" customWidth="1"/>
    <col min="10768" max="10768" width="33.7109375" style="1" customWidth="1"/>
    <col min="10769" max="10769" width="14.28125" style="1" customWidth="1"/>
    <col min="10770" max="10770" width="18.57421875" style="1" customWidth="1"/>
    <col min="10771" max="10771" width="17.140625" style="1" customWidth="1"/>
    <col min="10772" max="10772" width="11.8515625" style="1" bestFit="1" customWidth="1"/>
    <col min="10773" max="10773" width="13.421875" style="1" bestFit="1" customWidth="1"/>
    <col min="10774" max="11008" width="11.421875" style="1" customWidth="1"/>
    <col min="11009" max="11009" width="13.28125" style="1" customWidth="1"/>
    <col min="11010" max="11010" width="78.8515625" style="1" customWidth="1"/>
    <col min="11011" max="11011" width="26.8515625" style="1" customWidth="1"/>
    <col min="11012" max="11012" width="11.421875" style="1" hidden="1" customWidth="1"/>
    <col min="11013" max="11013" width="21.421875" style="1" customWidth="1"/>
    <col min="11014" max="11014" width="20.28125" style="1" customWidth="1"/>
    <col min="11015" max="11023" width="11.421875" style="1" hidden="1" customWidth="1"/>
    <col min="11024" max="11024" width="33.7109375" style="1" customWidth="1"/>
    <col min="11025" max="11025" width="14.28125" style="1" customWidth="1"/>
    <col min="11026" max="11026" width="18.57421875" style="1" customWidth="1"/>
    <col min="11027" max="11027" width="17.140625" style="1" customWidth="1"/>
    <col min="11028" max="11028" width="11.8515625" style="1" bestFit="1" customWidth="1"/>
    <col min="11029" max="11029" width="13.421875" style="1" bestFit="1" customWidth="1"/>
    <col min="11030" max="11264" width="11.421875" style="1" customWidth="1"/>
    <col min="11265" max="11265" width="13.28125" style="1" customWidth="1"/>
    <col min="11266" max="11266" width="78.8515625" style="1" customWidth="1"/>
    <col min="11267" max="11267" width="26.8515625" style="1" customWidth="1"/>
    <col min="11268" max="11268" width="11.421875" style="1" hidden="1" customWidth="1"/>
    <col min="11269" max="11269" width="21.421875" style="1" customWidth="1"/>
    <col min="11270" max="11270" width="20.28125" style="1" customWidth="1"/>
    <col min="11271" max="11279" width="11.421875" style="1" hidden="1" customWidth="1"/>
    <col min="11280" max="11280" width="33.7109375" style="1" customWidth="1"/>
    <col min="11281" max="11281" width="14.28125" style="1" customWidth="1"/>
    <col min="11282" max="11282" width="18.57421875" style="1" customWidth="1"/>
    <col min="11283" max="11283" width="17.140625" style="1" customWidth="1"/>
    <col min="11284" max="11284" width="11.8515625" style="1" bestFit="1" customWidth="1"/>
    <col min="11285" max="11285" width="13.421875" style="1" bestFit="1" customWidth="1"/>
    <col min="11286" max="11520" width="11.421875" style="1" customWidth="1"/>
    <col min="11521" max="11521" width="13.28125" style="1" customWidth="1"/>
    <col min="11522" max="11522" width="78.8515625" style="1" customWidth="1"/>
    <col min="11523" max="11523" width="26.8515625" style="1" customWidth="1"/>
    <col min="11524" max="11524" width="11.421875" style="1" hidden="1" customWidth="1"/>
    <col min="11525" max="11525" width="21.421875" style="1" customWidth="1"/>
    <col min="11526" max="11526" width="20.28125" style="1" customWidth="1"/>
    <col min="11527" max="11535" width="11.421875" style="1" hidden="1" customWidth="1"/>
    <col min="11536" max="11536" width="33.7109375" style="1" customWidth="1"/>
    <col min="11537" max="11537" width="14.28125" style="1" customWidth="1"/>
    <col min="11538" max="11538" width="18.57421875" style="1" customWidth="1"/>
    <col min="11539" max="11539" width="17.140625" style="1" customWidth="1"/>
    <col min="11540" max="11540" width="11.8515625" style="1" bestFit="1" customWidth="1"/>
    <col min="11541" max="11541" width="13.421875" style="1" bestFit="1" customWidth="1"/>
    <col min="11542" max="11776" width="11.421875" style="1" customWidth="1"/>
    <col min="11777" max="11777" width="13.28125" style="1" customWidth="1"/>
    <col min="11778" max="11778" width="78.8515625" style="1" customWidth="1"/>
    <col min="11779" max="11779" width="26.8515625" style="1" customWidth="1"/>
    <col min="11780" max="11780" width="11.421875" style="1" hidden="1" customWidth="1"/>
    <col min="11781" max="11781" width="21.421875" style="1" customWidth="1"/>
    <col min="11782" max="11782" width="20.28125" style="1" customWidth="1"/>
    <col min="11783" max="11791" width="11.421875" style="1" hidden="1" customWidth="1"/>
    <col min="11792" max="11792" width="33.7109375" style="1" customWidth="1"/>
    <col min="11793" max="11793" width="14.28125" style="1" customWidth="1"/>
    <col min="11794" max="11794" width="18.57421875" style="1" customWidth="1"/>
    <col min="11795" max="11795" width="17.140625" style="1" customWidth="1"/>
    <col min="11796" max="11796" width="11.8515625" style="1" bestFit="1" customWidth="1"/>
    <col min="11797" max="11797" width="13.421875" style="1" bestFit="1" customWidth="1"/>
    <col min="11798" max="12032" width="11.421875" style="1" customWidth="1"/>
    <col min="12033" max="12033" width="13.28125" style="1" customWidth="1"/>
    <col min="12034" max="12034" width="78.8515625" style="1" customWidth="1"/>
    <col min="12035" max="12035" width="26.8515625" style="1" customWidth="1"/>
    <col min="12036" max="12036" width="11.421875" style="1" hidden="1" customWidth="1"/>
    <col min="12037" max="12037" width="21.421875" style="1" customWidth="1"/>
    <col min="12038" max="12038" width="20.28125" style="1" customWidth="1"/>
    <col min="12039" max="12047" width="11.421875" style="1" hidden="1" customWidth="1"/>
    <col min="12048" max="12048" width="33.7109375" style="1" customWidth="1"/>
    <col min="12049" max="12049" width="14.28125" style="1" customWidth="1"/>
    <col min="12050" max="12050" width="18.57421875" style="1" customWidth="1"/>
    <col min="12051" max="12051" width="17.140625" style="1" customWidth="1"/>
    <col min="12052" max="12052" width="11.8515625" style="1" bestFit="1" customWidth="1"/>
    <col min="12053" max="12053" width="13.421875" style="1" bestFit="1" customWidth="1"/>
    <col min="12054" max="12288" width="11.421875" style="1" customWidth="1"/>
    <col min="12289" max="12289" width="13.28125" style="1" customWidth="1"/>
    <col min="12290" max="12290" width="78.8515625" style="1" customWidth="1"/>
    <col min="12291" max="12291" width="26.8515625" style="1" customWidth="1"/>
    <col min="12292" max="12292" width="11.421875" style="1" hidden="1" customWidth="1"/>
    <col min="12293" max="12293" width="21.421875" style="1" customWidth="1"/>
    <col min="12294" max="12294" width="20.28125" style="1" customWidth="1"/>
    <col min="12295" max="12303" width="11.421875" style="1" hidden="1" customWidth="1"/>
    <col min="12304" max="12304" width="33.7109375" style="1" customWidth="1"/>
    <col min="12305" max="12305" width="14.28125" style="1" customWidth="1"/>
    <col min="12306" max="12306" width="18.57421875" style="1" customWidth="1"/>
    <col min="12307" max="12307" width="17.140625" style="1" customWidth="1"/>
    <col min="12308" max="12308" width="11.8515625" style="1" bestFit="1" customWidth="1"/>
    <col min="12309" max="12309" width="13.421875" style="1" bestFit="1" customWidth="1"/>
    <col min="12310" max="12544" width="11.421875" style="1" customWidth="1"/>
    <col min="12545" max="12545" width="13.28125" style="1" customWidth="1"/>
    <col min="12546" max="12546" width="78.8515625" style="1" customWidth="1"/>
    <col min="12547" max="12547" width="26.8515625" style="1" customWidth="1"/>
    <col min="12548" max="12548" width="11.421875" style="1" hidden="1" customWidth="1"/>
    <col min="12549" max="12549" width="21.421875" style="1" customWidth="1"/>
    <col min="12550" max="12550" width="20.28125" style="1" customWidth="1"/>
    <col min="12551" max="12559" width="11.421875" style="1" hidden="1" customWidth="1"/>
    <col min="12560" max="12560" width="33.7109375" style="1" customWidth="1"/>
    <col min="12561" max="12561" width="14.28125" style="1" customWidth="1"/>
    <col min="12562" max="12562" width="18.57421875" style="1" customWidth="1"/>
    <col min="12563" max="12563" width="17.140625" style="1" customWidth="1"/>
    <col min="12564" max="12564" width="11.8515625" style="1" bestFit="1" customWidth="1"/>
    <col min="12565" max="12565" width="13.421875" style="1" bestFit="1" customWidth="1"/>
    <col min="12566" max="12800" width="11.421875" style="1" customWidth="1"/>
    <col min="12801" max="12801" width="13.28125" style="1" customWidth="1"/>
    <col min="12802" max="12802" width="78.8515625" style="1" customWidth="1"/>
    <col min="12803" max="12803" width="26.8515625" style="1" customWidth="1"/>
    <col min="12804" max="12804" width="11.421875" style="1" hidden="1" customWidth="1"/>
    <col min="12805" max="12805" width="21.421875" style="1" customWidth="1"/>
    <col min="12806" max="12806" width="20.28125" style="1" customWidth="1"/>
    <col min="12807" max="12815" width="11.421875" style="1" hidden="1" customWidth="1"/>
    <col min="12816" max="12816" width="33.7109375" style="1" customWidth="1"/>
    <col min="12817" max="12817" width="14.28125" style="1" customWidth="1"/>
    <col min="12818" max="12818" width="18.57421875" style="1" customWidth="1"/>
    <col min="12819" max="12819" width="17.140625" style="1" customWidth="1"/>
    <col min="12820" max="12820" width="11.8515625" style="1" bestFit="1" customWidth="1"/>
    <col min="12821" max="12821" width="13.421875" style="1" bestFit="1" customWidth="1"/>
    <col min="12822" max="13056" width="11.421875" style="1" customWidth="1"/>
    <col min="13057" max="13057" width="13.28125" style="1" customWidth="1"/>
    <col min="13058" max="13058" width="78.8515625" style="1" customWidth="1"/>
    <col min="13059" max="13059" width="26.8515625" style="1" customWidth="1"/>
    <col min="13060" max="13060" width="11.421875" style="1" hidden="1" customWidth="1"/>
    <col min="13061" max="13061" width="21.421875" style="1" customWidth="1"/>
    <col min="13062" max="13062" width="20.28125" style="1" customWidth="1"/>
    <col min="13063" max="13071" width="11.421875" style="1" hidden="1" customWidth="1"/>
    <col min="13072" max="13072" width="33.7109375" style="1" customWidth="1"/>
    <col min="13073" max="13073" width="14.28125" style="1" customWidth="1"/>
    <col min="13074" max="13074" width="18.57421875" style="1" customWidth="1"/>
    <col min="13075" max="13075" width="17.140625" style="1" customWidth="1"/>
    <col min="13076" max="13076" width="11.8515625" style="1" bestFit="1" customWidth="1"/>
    <col min="13077" max="13077" width="13.421875" style="1" bestFit="1" customWidth="1"/>
    <col min="13078" max="13312" width="11.421875" style="1" customWidth="1"/>
    <col min="13313" max="13313" width="13.28125" style="1" customWidth="1"/>
    <col min="13314" max="13314" width="78.8515625" style="1" customWidth="1"/>
    <col min="13315" max="13315" width="26.8515625" style="1" customWidth="1"/>
    <col min="13316" max="13316" width="11.421875" style="1" hidden="1" customWidth="1"/>
    <col min="13317" max="13317" width="21.421875" style="1" customWidth="1"/>
    <col min="13318" max="13318" width="20.28125" style="1" customWidth="1"/>
    <col min="13319" max="13327" width="11.421875" style="1" hidden="1" customWidth="1"/>
    <col min="13328" max="13328" width="33.7109375" style="1" customWidth="1"/>
    <col min="13329" max="13329" width="14.28125" style="1" customWidth="1"/>
    <col min="13330" max="13330" width="18.57421875" style="1" customWidth="1"/>
    <col min="13331" max="13331" width="17.140625" style="1" customWidth="1"/>
    <col min="13332" max="13332" width="11.8515625" style="1" bestFit="1" customWidth="1"/>
    <col min="13333" max="13333" width="13.421875" style="1" bestFit="1" customWidth="1"/>
    <col min="13334" max="13568" width="11.421875" style="1" customWidth="1"/>
    <col min="13569" max="13569" width="13.28125" style="1" customWidth="1"/>
    <col min="13570" max="13570" width="78.8515625" style="1" customWidth="1"/>
    <col min="13571" max="13571" width="26.8515625" style="1" customWidth="1"/>
    <col min="13572" max="13572" width="11.421875" style="1" hidden="1" customWidth="1"/>
    <col min="13573" max="13573" width="21.421875" style="1" customWidth="1"/>
    <col min="13574" max="13574" width="20.28125" style="1" customWidth="1"/>
    <col min="13575" max="13583" width="11.421875" style="1" hidden="1" customWidth="1"/>
    <col min="13584" max="13584" width="33.7109375" style="1" customWidth="1"/>
    <col min="13585" max="13585" width="14.28125" style="1" customWidth="1"/>
    <col min="13586" max="13586" width="18.57421875" style="1" customWidth="1"/>
    <col min="13587" max="13587" width="17.140625" style="1" customWidth="1"/>
    <col min="13588" max="13588" width="11.8515625" style="1" bestFit="1" customWidth="1"/>
    <col min="13589" max="13589" width="13.421875" style="1" bestFit="1" customWidth="1"/>
    <col min="13590" max="13824" width="11.421875" style="1" customWidth="1"/>
    <col min="13825" max="13825" width="13.28125" style="1" customWidth="1"/>
    <col min="13826" max="13826" width="78.8515625" style="1" customWidth="1"/>
    <col min="13827" max="13827" width="26.8515625" style="1" customWidth="1"/>
    <col min="13828" max="13828" width="11.421875" style="1" hidden="1" customWidth="1"/>
    <col min="13829" max="13829" width="21.421875" style="1" customWidth="1"/>
    <col min="13830" max="13830" width="20.28125" style="1" customWidth="1"/>
    <col min="13831" max="13839" width="11.421875" style="1" hidden="1" customWidth="1"/>
    <col min="13840" max="13840" width="33.7109375" style="1" customWidth="1"/>
    <col min="13841" max="13841" width="14.28125" style="1" customWidth="1"/>
    <col min="13842" max="13842" width="18.57421875" style="1" customWidth="1"/>
    <col min="13843" max="13843" width="17.140625" style="1" customWidth="1"/>
    <col min="13844" max="13844" width="11.8515625" style="1" bestFit="1" customWidth="1"/>
    <col min="13845" max="13845" width="13.421875" style="1" bestFit="1" customWidth="1"/>
    <col min="13846" max="14080" width="11.421875" style="1" customWidth="1"/>
    <col min="14081" max="14081" width="13.28125" style="1" customWidth="1"/>
    <col min="14082" max="14082" width="78.8515625" style="1" customWidth="1"/>
    <col min="14083" max="14083" width="26.8515625" style="1" customWidth="1"/>
    <col min="14084" max="14084" width="11.421875" style="1" hidden="1" customWidth="1"/>
    <col min="14085" max="14085" width="21.421875" style="1" customWidth="1"/>
    <col min="14086" max="14086" width="20.28125" style="1" customWidth="1"/>
    <col min="14087" max="14095" width="11.421875" style="1" hidden="1" customWidth="1"/>
    <col min="14096" max="14096" width="33.7109375" style="1" customWidth="1"/>
    <col min="14097" max="14097" width="14.28125" style="1" customWidth="1"/>
    <col min="14098" max="14098" width="18.57421875" style="1" customWidth="1"/>
    <col min="14099" max="14099" width="17.140625" style="1" customWidth="1"/>
    <col min="14100" max="14100" width="11.8515625" style="1" bestFit="1" customWidth="1"/>
    <col min="14101" max="14101" width="13.421875" style="1" bestFit="1" customWidth="1"/>
    <col min="14102" max="14336" width="11.421875" style="1" customWidth="1"/>
    <col min="14337" max="14337" width="13.28125" style="1" customWidth="1"/>
    <col min="14338" max="14338" width="78.8515625" style="1" customWidth="1"/>
    <col min="14339" max="14339" width="26.8515625" style="1" customWidth="1"/>
    <col min="14340" max="14340" width="11.421875" style="1" hidden="1" customWidth="1"/>
    <col min="14341" max="14341" width="21.421875" style="1" customWidth="1"/>
    <col min="14342" max="14342" width="20.28125" style="1" customWidth="1"/>
    <col min="14343" max="14351" width="11.421875" style="1" hidden="1" customWidth="1"/>
    <col min="14352" max="14352" width="33.7109375" style="1" customWidth="1"/>
    <col min="14353" max="14353" width="14.28125" style="1" customWidth="1"/>
    <col min="14354" max="14354" width="18.57421875" style="1" customWidth="1"/>
    <col min="14355" max="14355" width="17.140625" style="1" customWidth="1"/>
    <col min="14356" max="14356" width="11.8515625" style="1" bestFit="1" customWidth="1"/>
    <col min="14357" max="14357" width="13.421875" style="1" bestFit="1" customWidth="1"/>
    <col min="14358" max="14592" width="11.421875" style="1" customWidth="1"/>
    <col min="14593" max="14593" width="13.28125" style="1" customWidth="1"/>
    <col min="14594" max="14594" width="78.8515625" style="1" customWidth="1"/>
    <col min="14595" max="14595" width="26.8515625" style="1" customWidth="1"/>
    <col min="14596" max="14596" width="11.421875" style="1" hidden="1" customWidth="1"/>
    <col min="14597" max="14597" width="21.421875" style="1" customWidth="1"/>
    <col min="14598" max="14598" width="20.28125" style="1" customWidth="1"/>
    <col min="14599" max="14607" width="11.421875" style="1" hidden="1" customWidth="1"/>
    <col min="14608" max="14608" width="33.7109375" style="1" customWidth="1"/>
    <col min="14609" max="14609" width="14.28125" style="1" customWidth="1"/>
    <col min="14610" max="14610" width="18.57421875" style="1" customWidth="1"/>
    <col min="14611" max="14611" width="17.140625" style="1" customWidth="1"/>
    <col min="14612" max="14612" width="11.8515625" style="1" bestFit="1" customWidth="1"/>
    <col min="14613" max="14613" width="13.421875" style="1" bestFit="1" customWidth="1"/>
    <col min="14614" max="14848" width="11.421875" style="1" customWidth="1"/>
    <col min="14849" max="14849" width="13.28125" style="1" customWidth="1"/>
    <col min="14850" max="14850" width="78.8515625" style="1" customWidth="1"/>
    <col min="14851" max="14851" width="26.8515625" style="1" customWidth="1"/>
    <col min="14852" max="14852" width="11.421875" style="1" hidden="1" customWidth="1"/>
    <col min="14853" max="14853" width="21.421875" style="1" customWidth="1"/>
    <col min="14854" max="14854" width="20.28125" style="1" customWidth="1"/>
    <col min="14855" max="14863" width="11.421875" style="1" hidden="1" customWidth="1"/>
    <col min="14864" max="14864" width="33.7109375" style="1" customWidth="1"/>
    <col min="14865" max="14865" width="14.28125" style="1" customWidth="1"/>
    <col min="14866" max="14866" width="18.57421875" style="1" customWidth="1"/>
    <col min="14867" max="14867" width="17.140625" style="1" customWidth="1"/>
    <col min="14868" max="14868" width="11.8515625" style="1" bestFit="1" customWidth="1"/>
    <col min="14869" max="14869" width="13.421875" style="1" bestFit="1" customWidth="1"/>
    <col min="14870" max="15104" width="11.421875" style="1" customWidth="1"/>
    <col min="15105" max="15105" width="13.28125" style="1" customWidth="1"/>
    <col min="15106" max="15106" width="78.8515625" style="1" customWidth="1"/>
    <col min="15107" max="15107" width="26.8515625" style="1" customWidth="1"/>
    <col min="15108" max="15108" width="11.421875" style="1" hidden="1" customWidth="1"/>
    <col min="15109" max="15109" width="21.421875" style="1" customWidth="1"/>
    <col min="15110" max="15110" width="20.28125" style="1" customWidth="1"/>
    <col min="15111" max="15119" width="11.421875" style="1" hidden="1" customWidth="1"/>
    <col min="15120" max="15120" width="33.7109375" style="1" customWidth="1"/>
    <col min="15121" max="15121" width="14.28125" style="1" customWidth="1"/>
    <col min="15122" max="15122" width="18.57421875" style="1" customWidth="1"/>
    <col min="15123" max="15123" width="17.140625" style="1" customWidth="1"/>
    <col min="15124" max="15124" width="11.8515625" style="1" bestFit="1" customWidth="1"/>
    <col min="15125" max="15125" width="13.421875" style="1" bestFit="1" customWidth="1"/>
    <col min="15126" max="15360" width="11.421875" style="1" customWidth="1"/>
    <col min="15361" max="15361" width="13.28125" style="1" customWidth="1"/>
    <col min="15362" max="15362" width="78.8515625" style="1" customWidth="1"/>
    <col min="15363" max="15363" width="26.8515625" style="1" customWidth="1"/>
    <col min="15364" max="15364" width="11.421875" style="1" hidden="1" customWidth="1"/>
    <col min="15365" max="15365" width="21.421875" style="1" customWidth="1"/>
    <col min="15366" max="15366" width="20.28125" style="1" customWidth="1"/>
    <col min="15367" max="15375" width="11.421875" style="1" hidden="1" customWidth="1"/>
    <col min="15376" max="15376" width="33.7109375" style="1" customWidth="1"/>
    <col min="15377" max="15377" width="14.28125" style="1" customWidth="1"/>
    <col min="15378" max="15378" width="18.57421875" style="1" customWidth="1"/>
    <col min="15379" max="15379" width="17.140625" style="1" customWidth="1"/>
    <col min="15380" max="15380" width="11.8515625" style="1" bestFit="1" customWidth="1"/>
    <col min="15381" max="15381" width="13.421875" style="1" bestFit="1" customWidth="1"/>
    <col min="15382" max="15616" width="11.421875" style="1" customWidth="1"/>
    <col min="15617" max="15617" width="13.28125" style="1" customWidth="1"/>
    <col min="15618" max="15618" width="78.8515625" style="1" customWidth="1"/>
    <col min="15619" max="15619" width="26.8515625" style="1" customWidth="1"/>
    <col min="15620" max="15620" width="11.421875" style="1" hidden="1" customWidth="1"/>
    <col min="15621" max="15621" width="21.421875" style="1" customWidth="1"/>
    <col min="15622" max="15622" width="20.28125" style="1" customWidth="1"/>
    <col min="15623" max="15631" width="11.421875" style="1" hidden="1" customWidth="1"/>
    <col min="15632" max="15632" width="33.7109375" style="1" customWidth="1"/>
    <col min="15633" max="15633" width="14.28125" style="1" customWidth="1"/>
    <col min="15634" max="15634" width="18.57421875" style="1" customWidth="1"/>
    <col min="15635" max="15635" width="17.140625" style="1" customWidth="1"/>
    <col min="15636" max="15636" width="11.8515625" style="1" bestFit="1" customWidth="1"/>
    <col min="15637" max="15637" width="13.421875" style="1" bestFit="1" customWidth="1"/>
    <col min="15638" max="15872" width="11.421875" style="1" customWidth="1"/>
    <col min="15873" max="15873" width="13.28125" style="1" customWidth="1"/>
    <col min="15874" max="15874" width="78.8515625" style="1" customWidth="1"/>
    <col min="15875" max="15875" width="26.8515625" style="1" customWidth="1"/>
    <col min="15876" max="15876" width="11.421875" style="1" hidden="1" customWidth="1"/>
    <col min="15877" max="15877" width="21.421875" style="1" customWidth="1"/>
    <col min="15878" max="15878" width="20.28125" style="1" customWidth="1"/>
    <col min="15879" max="15887" width="11.421875" style="1" hidden="1" customWidth="1"/>
    <col min="15888" max="15888" width="33.7109375" style="1" customWidth="1"/>
    <col min="15889" max="15889" width="14.28125" style="1" customWidth="1"/>
    <col min="15890" max="15890" width="18.57421875" style="1" customWidth="1"/>
    <col min="15891" max="15891" width="17.140625" style="1" customWidth="1"/>
    <col min="15892" max="15892" width="11.8515625" style="1" bestFit="1" customWidth="1"/>
    <col min="15893" max="15893" width="13.421875" style="1" bestFit="1" customWidth="1"/>
    <col min="15894" max="16128" width="11.421875" style="1" customWidth="1"/>
    <col min="16129" max="16129" width="13.28125" style="1" customWidth="1"/>
    <col min="16130" max="16130" width="78.8515625" style="1" customWidth="1"/>
    <col min="16131" max="16131" width="26.8515625" style="1" customWidth="1"/>
    <col min="16132" max="16132" width="11.421875" style="1" hidden="1" customWidth="1"/>
    <col min="16133" max="16133" width="21.421875" style="1" customWidth="1"/>
    <col min="16134" max="16134" width="20.28125" style="1" customWidth="1"/>
    <col min="16135" max="16143" width="11.421875" style="1" hidden="1" customWidth="1"/>
    <col min="16144" max="16144" width="33.7109375" style="1" customWidth="1"/>
    <col min="16145" max="16145" width="14.28125" style="1" customWidth="1"/>
    <col min="16146" max="16146" width="18.57421875" style="1" customWidth="1"/>
    <col min="16147" max="16147" width="17.140625" style="1" customWidth="1"/>
    <col min="16148" max="16148" width="11.8515625" style="1" bestFit="1" customWidth="1"/>
    <col min="16149" max="16149" width="13.421875" style="1" bestFit="1" customWidth="1"/>
    <col min="16150" max="16384" width="11.421875" style="1" customWidth="1"/>
  </cols>
  <sheetData>
    <row r="1" spans="1:16" ht="18">
      <c r="A1" s="253" t="s">
        <v>96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5"/>
    </row>
    <row r="2" spans="1:16" ht="15.75">
      <c r="A2" s="256" t="s">
        <v>95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8"/>
    </row>
    <row r="3" spans="1:16" ht="18">
      <c r="A3" s="259" t="s">
        <v>94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1"/>
    </row>
    <row r="4" spans="1:16" ht="15.75">
      <c r="A4" s="256" t="s">
        <v>97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8"/>
    </row>
    <row r="5" spans="1:16" ht="20.25">
      <c r="A5" s="262" t="s">
        <v>92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4"/>
    </row>
    <row r="6" spans="1:16" ht="15">
      <c r="A6" s="12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7"/>
    </row>
    <row r="7" spans="1:16" ht="15.75">
      <c r="A7" s="266" t="s">
        <v>91</v>
      </c>
      <c r="B7" s="267"/>
      <c r="C7" s="125" t="s">
        <v>90</v>
      </c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24" t="s">
        <v>98</v>
      </c>
    </row>
    <row r="8" spans="1:16" ht="15.75">
      <c r="A8" s="266" t="s">
        <v>87</v>
      </c>
      <c r="B8" s="267"/>
      <c r="C8" s="122" t="s">
        <v>86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5">
        <v>2013</v>
      </c>
    </row>
    <row r="9" spans="1:16" ht="13.5" thickBot="1">
      <c r="A9" s="113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0"/>
    </row>
    <row r="10" spans="1:16" ht="15">
      <c r="A10" s="109"/>
      <c r="B10" s="108"/>
      <c r="C10" s="108" t="s">
        <v>56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</row>
    <row r="11" spans="1:16" ht="15">
      <c r="A11" s="107" t="s">
        <v>84</v>
      </c>
      <c r="B11" s="107" t="s">
        <v>83</v>
      </c>
      <c r="C11" s="107" t="s">
        <v>99</v>
      </c>
      <c r="D11" s="107" t="s">
        <v>79</v>
      </c>
      <c r="E11" s="107" t="s">
        <v>79</v>
      </c>
      <c r="F11" s="107" t="s">
        <v>79</v>
      </c>
      <c r="G11" s="107" t="s">
        <v>79</v>
      </c>
      <c r="H11" s="107" t="s">
        <v>79</v>
      </c>
      <c r="I11" s="107" t="s">
        <v>79</v>
      </c>
      <c r="J11" s="107" t="s">
        <v>79</v>
      </c>
      <c r="K11" s="107" t="s">
        <v>79</v>
      </c>
      <c r="L11" s="107" t="s">
        <v>79</v>
      </c>
      <c r="M11" s="107" t="s">
        <v>79</v>
      </c>
      <c r="N11" s="107" t="s">
        <v>79</v>
      </c>
      <c r="O11" s="107" t="s">
        <v>79</v>
      </c>
      <c r="P11" s="107" t="s">
        <v>79</v>
      </c>
    </row>
    <row r="12" spans="1:20" ht="13.5" thickBot="1">
      <c r="A12" s="106" t="s">
        <v>78</v>
      </c>
      <c r="B12" s="106"/>
      <c r="C12" s="106" t="s">
        <v>100</v>
      </c>
      <c r="D12" s="106" t="s">
        <v>70</v>
      </c>
      <c r="E12" s="106" t="s">
        <v>69</v>
      </c>
      <c r="F12" s="106" t="s">
        <v>68</v>
      </c>
      <c r="G12" s="106" t="s">
        <v>67</v>
      </c>
      <c r="H12" s="106" t="s">
        <v>66</v>
      </c>
      <c r="I12" s="106" t="s">
        <v>65</v>
      </c>
      <c r="J12" s="106" t="s">
        <v>64</v>
      </c>
      <c r="K12" s="106" t="s">
        <v>63</v>
      </c>
      <c r="L12" s="106" t="s">
        <v>62</v>
      </c>
      <c r="M12" s="106" t="s">
        <v>61</v>
      </c>
      <c r="N12" s="106" t="s">
        <v>60</v>
      </c>
      <c r="O12" s="106" t="s">
        <v>59</v>
      </c>
      <c r="P12" s="106" t="s">
        <v>58</v>
      </c>
      <c r="Q12" s="19"/>
      <c r="R12" s="22"/>
      <c r="S12" s="19"/>
      <c r="T12" s="19"/>
    </row>
    <row r="13" spans="1:20" ht="13.5" thickBot="1">
      <c r="A13" s="105">
        <v>1</v>
      </c>
      <c r="B13" s="104">
        <v>2</v>
      </c>
      <c r="C13" s="104"/>
      <c r="D13" s="104"/>
      <c r="E13" s="104"/>
      <c r="F13" s="104"/>
      <c r="G13" s="129">
        <v>7</v>
      </c>
      <c r="H13" s="129"/>
      <c r="I13" s="129"/>
      <c r="J13" s="129"/>
      <c r="K13" s="129"/>
      <c r="L13" s="129"/>
      <c r="M13" s="129"/>
      <c r="N13" s="129"/>
      <c r="O13" s="129"/>
      <c r="P13" s="103">
        <v>8</v>
      </c>
      <c r="Q13" s="19"/>
      <c r="R13" s="19"/>
      <c r="S13" s="19"/>
      <c r="T13" s="19"/>
    </row>
    <row r="14" spans="1:20" ht="16.5" thickBot="1">
      <c r="A14" s="98"/>
      <c r="B14" s="67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19"/>
      <c r="R14" s="19"/>
      <c r="S14" s="19"/>
      <c r="T14" s="19"/>
    </row>
    <row r="15" spans="1:20" ht="16.5" thickBot="1">
      <c r="A15" s="98"/>
      <c r="B15" s="67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19"/>
      <c r="R15" s="22"/>
      <c r="S15" s="19"/>
      <c r="T15" s="19"/>
    </row>
    <row r="16" spans="1:20" ht="16.5" thickBot="1">
      <c r="A16" s="102"/>
      <c r="B16" s="101" t="s">
        <v>55</v>
      </c>
      <c r="C16" s="99">
        <f>+C17+C19</f>
        <v>505360246.41999996</v>
      </c>
      <c r="D16" s="99">
        <f>+D17+D19</f>
        <v>433637801.38</v>
      </c>
      <c r="E16" s="99">
        <f aca="true" t="shared" si="0" ref="E16:O16">+E17+E19</f>
        <v>71673213</v>
      </c>
      <c r="F16" s="99">
        <f t="shared" si="0"/>
        <v>49232.04</v>
      </c>
      <c r="G16" s="99">
        <f t="shared" si="0"/>
        <v>0</v>
      </c>
      <c r="H16" s="99">
        <f t="shared" si="0"/>
        <v>0</v>
      </c>
      <c r="I16" s="99">
        <f t="shared" si="0"/>
        <v>0</v>
      </c>
      <c r="J16" s="99">
        <f t="shared" si="0"/>
        <v>0</v>
      </c>
      <c r="K16" s="99">
        <f t="shared" si="0"/>
        <v>0</v>
      </c>
      <c r="L16" s="99">
        <f t="shared" si="0"/>
        <v>0</v>
      </c>
      <c r="M16" s="99">
        <f t="shared" si="0"/>
        <v>0</v>
      </c>
      <c r="N16" s="99">
        <f t="shared" si="0"/>
        <v>0</v>
      </c>
      <c r="O16" s="99">
        <f t="shared" si="0"/>
        <v>0</v>
      </c>
      <c r="P16" s="99">
        <f>+P17+P19</f>
        <v>505360246.41999996</v>
      </c>
      <c r="Q16" s="182"/>
      <c r="R16" s="22"/>
      <c r="S16" s="19"/>
      <c r="T16" s="19"/>
    </row>
    <row r="17" spans="1:20" ht="16.5" thickBot="1">
      <c r="A17" s="98"/>
      <c r="B17" s="67" t="s">
        <v>54</v>
      </c>
      <c r="C17" s="99">
        <f>+C18</f>
        <v>0</v>
      </c>
      <c r="D17" s="99">
        <v>0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>
        <f>+P18</f>
        <v>0</v>
      </c>
      <c r="Q17" s="22"/>
      <c r="R17" s="22"/>
      <c r="S17" s="19"/>
      <c r="T17" s="19"/>
    </row>
    <row r="18" spans="1:20" ht="16.5" thickBot="1">
      <c r="A18" s="63" t="s">
        <v>53</v>
      </c>
      <c r="B18" s="96" t="s">
        <v>52</v>
      </c>
      <c r="C18" s="130">
        <v>0</v>
      </c>
      <c r="D18" s="99">
        <v>0</v>
      </c>
      <c r="E18" s="99"/>
      <c r="F18" s="99"/>
      <c r="G18" s="99">
        <v>0</v>
      </c>
      <c r="H18" s="99"/>
      <c r="I18" s="99"/>
      <c r="J18" s="99"/>
      <c r="K18" s="99"/>
      <c r="L18" s="99"/>
      <c r="M18" s="99"/>
      <c r="N18" s="99"/>
      <c r="O18" s="99"/>
      <c r="P18" s="131">
        <f>SUM(D18:L18)</f>
        <v>0</v>
      </c>
      <c r="Q18" s="22"/>
      <c r="R18" s="22"/>
      <c r="S18" s="19"/>
      <c r="T18" s="19"/>
    </row>
    <row r="19" spans="1:20" ht="16.5" thickBot="1">
      <c r="A19" s="98"/>
      <c r="B19" s="67" t="s">
        <v>51</v>
      </c>
      <c r="C19" s="93">
        <f>+C20+C22</f>
        <v>505360246.41999996</v>
      </c>
      <c r="D19" s="93">
        <f>+D20+D22</f>
        <v>433637801.38</v>
      </c>
      <c r="E19" s="93">
        <f>+E20+E22</f>
        <v>71673213</v>
      </c>
      <c r="F19" s="93">
        <f aca="true" t="shared" si="1" ref="F19:O19">+F20+F22</f>
        <v>49232.04</v>
      </c>
      <c r="G19" s="93">
        <f t="shared" si="1"/>
        <v>0</v>
      </c>
      <c r="H19" s="93">
        <f t="shared" si="1"/>
        <v>0</v>
      </c>
      <c r="I19" s="93">
        <f t="shared" si="1"/>
        <v>0</v>
      </c>
      <c r="J19" s="93">
        <f t="shared" si="1"/>
        <v>0</v>
      </c>
      <c r="K19" s="93">
        <f t="shared" si="1"/>
        <v>0</v>
      </c>
      <c r="L19" s="93">
        <f t="shared" si="1"/>
        <v>0</v>
      </c>
      <c r="M19" s="93">
        <f t="shared" si="1"/>
        <v>0</v>
      </c>
      <c r="N19" s="93">
        <f t="shared" si="1"/>
        <v>0</v>
      </c>
      <c r="O19" s="132">
        <f t="shared" si="1"/>
        <v>0</v>
      </c>
      <c r="P19" s="133">
        <f>+P20+P22</f>
        <v>505360246.41999996</v>
      </c>
      <c r="Q19" s="22"/>
      <c r="R19" s="22"/>
      <c r="S19" s="22"/>
      <c r="T19" s="19"/>
    </row>
    <row r="20" spans="1:20" ht="15.75">
      <c r="A20" s="63" t="s">
        <v>17</v>
      </c>
      <c r="B20" s="91" t="s">
        <v>101</v>
      </c>
      <c r="C20" s="134">
        <f>+C21</f>
        <v>18649.14</v>
      </c>
      <c r="D20" s="134">
        <f>+D21</f>
        <v>17649.14</v>
      </c>
      <c r="E20" s="134">
        <f>E21</f>
        <v>1000</v>
      </c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>
        <f>+P21</f>
        <v>18649.14</v>
      </c>
      <c r="Q20" s="22"/>
      <c r="R20" s="22"/>
      <c r="S20" s="19"/>
      <c r="T20" s="19"/>
    </row>
    <row r="21" spans="1:20" ht="15">
      <c r="A21" s="63" t="s">
        <v>102</v>
      </c>
      <c r="B21" s="135" t="s">
        <v>103</v>
      </c>
      <c r="C21" s="14">
        <v>18649.14</v>
      </c>
      <c r="D21" s="14">
        <v>17649.14</v>
      </c>
      <c r="E21" s="14">
        <v>1000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56">
        <f>SUM(D21:L21)</f>
        <v>18649.14</v>
      </c>
      <c r="Q21" s="22"/>
      <c r="R21" s="22"/>
      <c r="S21" s="19"/>
      <c r="T21" s="19"/>
    </row>
    <row r="22" spans="1:20" ht="15.75">
      <c r="A22" s="63" t="s">
        <v>50</v>
      </c>
      <c r="B22" s="91" t="s">
        <v>28</v>
      </c>
      <c r="C22" s="83">
        <f>+C23+C27+C30+C37+C45+C49+C52+C57+C60+C62+C64+C66</f>
        <v>505341597.28</v>
      </c>
      <c r="D22" s="83">
        <f>+D23+D27+D30+D37+D45+D52+D60+D62+D64+D66+D57+D49</f>
        <v>433620152.24</v>
      </c>
      <c r="E22" s="83">
        <f aca="true" t="shared" si="2" ref="E22:P22">+E23+E27+E30+E37+E45+E52+E60+E62+E64+E66+E57+E49</f>
        <v>71672213</v>
      </c>
      <c r="F22" s="83">
        <f t="shared" si="2"/>
        <v>49232.04</v>
      </c>
      <c r="G22" s="83">
        <f t="shared" si="2"/>
        <v>0</v>
      </c>
      <c r="H22" s="83">
        <f t="shared" si="2"/>
        <v>0</v>
      </c>
      <c r="I22" s="83">
        <f t="shared" si="2"/>
        <v>0</v>
      </c>
      <c r="J22" s="83">
        <f t="shared" si="2"/>
        <v>0</v>
      </c>
      <c r="K22" s="83">
        <f t="shared" si="2"/>
        <v>0</v>
      </c>
      <c r="L22" s="83">
        <f t="shared" si="2"/>
        <v>0</v>
      </c>
      <c r="M22" s="83">
        <f t="shared" si="2"/>
        <v>0</v>
      </c>
      <c r="N22" s="83">
        <f t="shared" si="2"/>
        <v>0</v>
      </c>
      <c r="O22" s="83">
        <f t="shared" si="2"/>
        <v>0</v>
      </c>
      <c r="P22" s="83">
        <f t="shared" si="2"/>
        <v>505341597.28</v>
      </c>
      <c r="Q22" s="22"/>
      <c r="R22" s="22"/>
      <c r="S22" s="22"/>
      <c r="T22" s="19"/>
    </row>
    <row r="23" spans="1:20" ht="15.75">
      <c r="A23" s="63" t="s">
        <v>49</v>
      </c>
      <c r="B23" s="91" t="s">
        <v>48</v>
      </c>
      <c r="C23" s="83">
        <f>SUM(C24:C26)</f>
        <v>13558809.68</v>
      </c>
      <c r="D23" s="83">
        <f>SUM(D24:D26)</f>
        <v>13558809.68</v>
      </c>
      <c r="E23" s="83">
        <f aca="true" t="shared" si="3" ref="E23:P23">SUM(E24:E26)</f>
        <v>0</v>
      </c>
      <c r="F23" s="83">
        <f t="shared" si="3"/>
        <v>0</v>
      </c>
      <c r="G23" s="83">
        <f t="shared" si="3"/>
        <v>0</v>
      </c>
      <c r="H23" s="83">
        <f t="shared" si="3"/>
        <v>0</v>
      </c>
      <c r="I23" s="83">
        <f t="shared" si="3"/>
        <v>0</v>
      </c>
      <c r="J23" s="83">
        <f t="shared" si="3"/>
        <v>0</v>
      </c>
      <c r="K23" s="83">
        <f t="shared" si="3"/>
        <v>0</v>
      </c>
      <c r="L23" s="83">
        <f t="shared" si="3"/>
        <v>0</v>
      </c>
      <c r="M23" s="83">
        <f t="shared" si="3"/>
        <v>0</v>
      </c>
      <c r="N23" s="83">
        <f t="shared" si="3"/>
        <v>0</v>
      </c>
      <c r="O23" s="83">
        <f t="shared" si="3"/>
        <v>0</v>
      </c>
      <c r="P23" s="83">
        <f t="shared" si="3"/>
        <v>13558809.68</v>
      </c>
      <c r="Q23" s="22"/>
      <c r="R23" s="22"/>
      <c r="S23" s="19"/>
      <c r="T23" s="19"/>
    </row>
    <row r="24" spans="1:20" ht="15.75">
      <c r="A24" s="63" t="s">
        <v>104</v>
      </c>
      <c r="B24" s="62" t="s">
        <v>105</v>
      </c>
      <c r="C24" s="14">
        <v>13556385.81</v>
      </c>
      <c r="D24" s="14">
        <v>13556385.81</v>
      </c>
      <c r="E24" s="14"/>
      <c r="F24" s="83"/>
      <c r="G24" s="14">
        <v>0</v>
      </c>
      <c r="H24" s="14"/>
      <c r="I24" s="83">
        <v>0</v>
      </c>
      <c r="J24" s="83"/>
      <c r="K24" s="83"/>
      <c r="L24" s="83"/>
      <c r="M24" s="83"/>
      <c r="N24" s="83"/>
      <c r="O24" s="83"/>
      <c r="P24" s="56">
        <f aca="true" t="shared" si="4" ref="P24:P34">SUM(D24:L24)</f>
        <v>13556385.81</v>
      </c>
      <c r="Q24" s="22"/>
      <c r="R24" s="22"/>
      <c r="S24" s="22"/>
      <c r="T24" s="19"/>
    </row>
    <row r="25" spans="1:20" ht="15.75">
      <c r="A25" s="63" t="s">
        <v>106</v>
      </c>
      <c r="B25" s="62" t="s">
        <v>107</v>
      </c>
      <c r="C25" s="14">
        <v>262.09</v>
      </c>
      <c r="D25" s="14">
        <v>262.09</v>
      </c>
      <c r="E25" s="14"/>
      <c r="F25" s="83"/>
      <c r="G25" s="14"/>
      <c r="H25" s="14"/>
      <c r="I25" s="83"/>
      <c r="J25" s="83"/>
      <c r="K25" s="83"/>
      <c r="L25" s="83"/>
      <c r="M25" s="83"/>
      <c r="N25" s="83"/>
      <c r="O25" s="83"/>
      <c r="P25" s="56">
        <f t="shared" si="4"/>
        <v>262.09</v>
      </c>
      <c r="Q25" s="22"/>
      <c r="R25" s="22"/>
      <c r="S25" s="19"/>
      <c r="T25" s="19"/>
    </row>
    <row r="26" spans="1:20" ht="15.75">
      <c r="A26" s="63" t="s">
        <v>108</v>
      </c>
      <c r="B26" s="62" t="s">
        <v>109</v>
      </c>
      <c r="C26" s="14">
        <v>2161.78</v>
      </c>
      <c r="D26" s="14">
        <v>2161.78</v>
      </c>
      <c r="E26" s="14"/>
      <c r="F26" s="83"/>
      <c r="G26" s="14">
        <v>0</v>
      </c>
      <c r="H26" s="14"/>
      <c r="I26" s="83">
        <v>0</v>
      </c>
      <c r="J26" s="83"/>
      <c r="K26" s="83"/>
      <c r="L26" s="83"/>
      <c r="M26" s="83"/>
      <c r="N26" s="83"/>
      <c r="O26" s="83"/>
      <c r="P26" s="56">
        <f t="shared" si="4"/>
        <v>2161.78</v>
      </c>
      <c r="Q26" s="22"/>
      <c r="R26" s="22"/>
      <c r="S26" s="19"/>
      <c r="T26" s="19"/>
    </row>
    <row r="27" spans="1:20" ht="15.75">
      <c r="A27" s="63"/>
      <c r="B27" s="91" t="s">
        <v>46</v>
      </c>
      <c r="C27" s="83">
        <f>C28+C29</f>
        <v>20490340.55</v>
      </c>
      <c r="D27" s="83">
        <f>D28+D29</f>
        <v>20490340.55</v>
      </c>
      <c r="E27" s="83">
        <f aca="true" t="shared" si="5" ref="E27:P27">E28+E29</f>
        <v>0</v>
      </c>
      <c r="F27" s="83">
        <f t="shared" si="5"/>
        <v>0</v>
      </c>
      <c r="G27" s="83">
        <f t="shared" si="5"/>
        <v>0</v>
      </c>
      <c r="H27" s="83">
        <f t="shared" si="5"/>
        <v>0</v>
      </c>
      <c r="I27" s="83">
        <f t="shared" si="5"/>
        <v>0</v>
      </c>
      <c r="J27" s="83">
        <f t="shared" si="5"/>
        <v>0</v>
      </c>
      <c r="K27" s="83">
        <f t="shared" si="5"/>
        <v>0</v>
      </c>
      <c r="L27" s="83">
        <f t="shared" si="5"/>
        <v>0</v>
      </c>
      <c r="M27" s="83">
        <f t="shared" si="5"/>
        <v>0</v>
      </c>
      <c r="N27" s="83">
        <f t="shared" si="5"/>
        <v>0</v>
      </c>
      <c r="O27" s="83">
        <f t="shared" si="5"/>
        <v>0</v>
      </c>
      <c r="P27" s="83">
        <f t="shared" si="5"/>
        <v>20490340.55</v>
      </c>
      <c r="Q27" s="22"/>
      <c r="R27" s="22"/>
      <c r="S27" s="19"/>
      <c r="T27" s="19"/>
    </row>
    <row r="28" spans="1:20" ht="15.75">
      <c r="A28" s="63" t="s">
        <v>110</v>
      </c>
      <c r="B28" s="62" t="s">
        <v>111</v>
      </c>
      <c r="C28" s="14">
        <v>3945100.55</v>
      </c>
      <c r="D28" s="14">
        <v>3945100.55</v>
      </c>
      <c r="E28" s="14">
        <v>0</v>
      </c>
      <c r="F28" s="83">
        <v>0</v>
      </c>
      <c r="G28" s="14">
        <v>0</v>
      </c>
      <c r="H28" s="14"/>
      <c r="I28" s="83">
        <v>0</v>
      </c>
      <c r="J28" s="83"/>
      <c r="K28" s="83"/>
      <c r="L28" s="83"/>
      <c r="M28" s="83"/>
      <c r="N28" s="83"/>
      <c r="O28" s="83"/>
      <c r="P28" s="56">
        <f t="shared" si="4"/>
        <v>3945100.55</v>
      </c>
      <c r="Q28" s="22"/>
      <c r="R28" s="22"/>
      <c r="S28" s="19"/>
      <c r="T28" s="19"/>
    </row>
    <row r="29" spans="1:20" ht="15.75">
      <c r="A29" s="63" t="s">
        <v>112</v>
      </c>
      <c r="B29" s="62" t="s">
        <v>113</v>
      </c>
      <c r="C29" s="14">
        <v>16545240</v>
      </c>
      <c r="D29" s="14">
        <v>16545240</v>
      </c>
      <c r="E29" s="14"/>
      <c r="F29" s="83"/>
      <c r="G29" s="14"/>
      <c r="H29" s="14"/>
      <c r="I29" s="83"/>
      <c r="J29" s="83"/>
      <c r="K29" s="83"/>
      <c r="L29" s="83"/>
      <c r="M29" s="83"/>
      <c r="N29" s="83"/>
      <c r="O29" s="83"/>
      <c r="P29" s="56">
        <f t="shared" si="4"/>
        <v>16545240</v>
      </c>
      <c r="Q29" s="22"/>
      <c r="R29" s="22"/>
      <c r="S29" s="19"/>
      <c r="T29" s="19"/>
    </row>
    <row r="30" spans="1:20" ht="15.75">
      <c r="A30" s="63" t="s">
        <v>45</v>
      </c>
      <c r="B30" s="91" t="s">
        <v>26</v>
      </c>
      <c r="C30" s="83">
        <f>SUM(C31:C36)</f>
        <v>26119541.899999995</v>
      </c>
      <c r="D30" s="83">
        <f>SUM(D31:D36)</f>
        <v>25497327.899999995</v>
      </c>
      <c r="E30" s="83">
        <f aca="true" t="shared" si="6" ref="E30:P30">SUM(E31:E36)</f>
        <v>622214</v>
      </c>
      <c r="F30" s="83">
        <f t="shared" si="6"/>
        <v>0</v>
      </c>
      <c r="G30" s="83">
        <f t="shared" si="6"/>
        <v>0</v>
      </c>
      <c r="H30" s="83">
        <f t="shared" si="6"/>
        <v>0</v>
      </c>
      <c r="I30" s="83">
        <f t="shared" si="6"/>
        <v>0</v>
      </c>
      <c r="J30" s="83">
        <f t="shared" si="6"/>
        <v>0</v>
      </c>
      <c r="K30" s="83">
        <f t="shared" si="6"/>
        <v>0</v>
      </c>
      <c r="L30" s="83">
        <f t="shared" si="6"/>
        <v>0</v>
      </c>
      <c r="M30" s="83">
        <f t="shared" si="6"/>
        <v>0</v>
      </c>
      <c r="N30" s="83">
        <f t="shared" si="6"/>
        <v>0</v>
      </c>
      <c r="O30" s="83">
        <f t="shared" si="6"/>
        <v>0</v>
      </c>
      <c r="P30" s="83">
        <f t="shared" si="6"/>
        <v>26119541.899999995</v>
      </c>
      <c r="Q30" s="22"/>
      <c r="R30" s="22"/>
      <c r="S30" s="22"/>
      <c r="T30" s="19"/>
    </row>
    <row r="31" spans="1:20" ht="15.75">
      <c r="A31" s="63" t="s">
        <v>114</v>
      </c>
      <c r="B31" s="62" t="s">
        <v>115</v>
      </c>
      <c r="C31" s="59">
        <v>14611583.92</v>
      </c>
      <c r="D31" s="14">
        <v>14611583.92</v>
      </c>
      <c r="E31" s="14"/>
      <c r="F31" s="83"/>
      <c r="G31" s="14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/>
      <c r="N31" s="83"/>
      <c r="O31" s="83">
        <v>0</v>
      </c>
      <c r="P31" s="56">
        <f t="shared" si="4"/>
        <v>14611583.92</v>
      </c>
      <c r="Q31" s="22"/>
      <c r="R31" s="22"/>
      <c r="S31" s="19"/>
      <c r="T31" s="19"/>
    </row>
    <row r="32" spans="1:21" ht="15.75">
      <c r="A32" s="63" t="s">
        <v>116</v>
      </c>
      <c r="B32" s="62" t="s">
        <v>117</v>
      </c>
      <c r="C32" s="59">
        <v>9646133.77</v>
      </c>
      <c r="D32" s="14">
        <v>9023919.77</v>
      </c>
      <c r="E32" s="14">
        <v>622214</v>
      </c>
      <c r="F32" s="83"/>
      <c r="G32" s="14">
        <v>0</v>
      </c>
      <c r="H32" s="83"/>
      <c r="I32" s="83">
        <v>0</v>
      </c>
      <c r="J32" s="83"/>
      <c r="K32" s="83"/>
      <c r="L32" s="83"/>
      <c r="M32" s="83"/>
      <c r="N32" s="83"/>
      <c r="O32" s="83"/>
      <c r="P32" s="56">
        <f t="shared" si="4"/>
        <v>9646133.77</v>
      </c>
      <c r="Q32" s="22"/>
      <c r="R32" s="22"/>
      <c r="S32" s="136"/>
      <c r="T32" s="19"/>
      <c r="U32" s="10"/>
    </row>
    <row r="33" spans="1:20" ht="15.75">
      <c r="A33" s="63" t="s">
        <v>118</v>
      </c>
      <c r="B33" s="62" t="s">
        <v>119</v>
      </c>
      <c r="C33" s="59">
        <v>576802.65</v>
      </c>
      <c r="D33" s="14">
        <v>576802.65</v>
      </c>
      <c r="E33" s="14">
        <v>0</v>
      </c>
      <c r="F33" s="83"/>
      <c r="G33" s="14">
        <v>0</v>
      </c>
      <c r="H33" s="83"/>
      <c r="I33" s="83">
        <v>0</v>
      </c>
      <c r="J33" s="83"/>
      <c r="K33" s="83"/>
      <c r="L33" s="83"/>
      <c r="M33" s="83"/>
      <c r="N33" s="83"/>
      <c r="O33" s="83"/>
      <c r="P33" s="56">
        <f t="shared" si="4"/>
        <v>576802.65</v>
      </c>
      <c r="Q33" s="22"/>
      <c r="R33" s="22"/>
      <c r="S33" s="136"/>
      <c r="T33" s="136"/>
    </row>
    <row r="34" spans="1:20" ht="15.75">
      <c r="A34" s="63" t="s">
        <v>120</v>
      </c>
      <c r="B34" s="62" t="s">
        <v>121</v>
      </c>
      <c r="C34" s="59">
        <v>196415.61</v>
      </c>
      <c r="D34" s="14">
        <v>196415.61</v>
      </c>
      <c r="E34" s="14">
        <v>0</v>
      </c>
      <c r="F34" s="83"/>
      <c r="G34" s="14">
        <v>0</v>
      </c>
      <c r="H34" s="83"/>
      <c r="I34" s="83">
        <v>0</v>
      </c>
      <c r="J34" s="83"/>
      <c r="K34" s="83"/>
      <c r="L34" s="83"/>
      <c r="M34" s="83"/>
      <c r="N34" s="83"/>
      <c r="O34" s="83"/>
      <c r="P34" s="56">
        <f t="shared" si="4"/>
        <v>196415.61</v>
      </c>
      <c r="Q34" s="22"/>
      <c r="R34" s="22"/>
      <c r="S34" s="19"/>
      <c r="T34" s="19"/>
    </row>
    <row r="35" spans="1:20" ht="15.75">
      <c r="A35" s="63" t="s">
        <v>122</v>
      </c>
      <c r="B35" s="62" t="s">
        <v>123</v>
      </c>
      <c r="C35" s="14">
        <v>6207.95</v>
      </c>
      <c r="D35" s="14">
        <v>6207.95</v>
      </c>
      <c r="E35" s="14"/>
      <c r="F35" s="83"/>
      <c r="G35" s="14">
        <v>0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  <c r="M35" s="83"/>
      <c r="N35" s="83"/>
      <c r="O35" s="83">
        <v>0</v>
      </c>
      <c r="P35" s="56">
        <f>SUM(D35:I35)</f>
        <v>6207.95</v>
      </c>
      <c r="Q35" s="22"/>
      <c r="R35" s="22"/>
      <c r="S35" s="22"/>
      <c r="T35" s="19"/>
    </row>
    <row r="36" spans="1:20" ht="15.75">
      <c r="A36" s="63" t="s">
        <v>124</v>
      </c>
      <c r="B36" s="62" t="s">
        <v>125</v>
      </c>
      <c r="C36" s="14">
        <v>1082398</v>
      </c>
      <c r="D36" s="14">
        <v>1082398</v>
      </c>
      <c r="E36" s="14"/>
      <c r="F36" s="83"/>
      <c r="G36" s="14">
        <v>0</v>
      </c>
      <c r="H36" s="83"/>
      <c r="I36" s="83">
        <v>0</v>
      </c>
      <c r="J36" s="83"/>
      <c r="K36" s="83"/>
      <c r="L36" s="83"/>
      <c r="M36" s="83"/>
      <c r="N36" s="83"/>
      <c r="O36" s="83"/>
      <c r="P36" s="56">
        <f>SUM(D36:I36)</f>
        <v>1082398</v>
      </c>
      <c r="Q36" s="22"/>
      <c r="R36" s="22"/>
      <c r="S36" s="19"/>
      <c r="T36" s="19"/>
    </row>
    <row r="37" spans="1:20" ht="15.75">
      <c r="A37" s="63" t="s">
        <v>44</v>
      </c>
      <c r="B37" s="91" t="s">
        <v>24</v>
      </c>
      <c r="C37" s="83">
        <f>SUM(C38:C44)</f>
        <v>189657384.36999997</v>
      </c>
      <c r="D37" s="83">
        <f>SUM(D38:D44)</f>
        <v>118558153.33000001</v>
      </c>
      <c r="E37" s="83">
        <f aca="true" t="shared" si="7" ref="E37:O37">SUM(E38:E44)</f>
        <v>71049999</v>
      </c>
      <c r="F37" s="83">
        <f>SUM(F38:F44)</f>
        <v>49232.04</v>
      </c>
      <c r="G37" s="83">
        <f t="shared" si="7"/>
        <v>0</v>
      </c>
      <c r="H37" s="83">
        <f t="shared" si="7"/>
        <v>0</v>
      </c>
      <c r="I37" s="83">
        <f t="shared" si="7"/>
        <v>0</v>
      </c>
      <c r="J37" s="83">
        <f t="shared" si="7"/>
        <v>0</v>
      </c>
      <c r="K37" s="83">
        <f t="shared" si="7"/>
        <v>0</v>
      </c>
      <c r="L37" s="83">
        <f t="shared" si="7"/>
        <v>0</v>
      </c>
      <c r="M37" s="83">
        <f t="shared" si="7"/>
        <v>0</v>
      </c>
      <c r="N37" s="83">
        <f t="shared" si="7"/>
        <v>0</v>
      </c>
      <c r="O37" s="83">
        <f t="shared" si="7"/>
        <v>0</v>
      </c>
      <c r="P37" s="83">
        <f>SUM(P38:P44)</f>
        <v>189657384.36999997</v>
      </c>
      <c r="Q37" s="22"/>
      <c r="R37" s="22"/>
      <c r="S37" s="22"/>
      <c r="T37" s="19"/>
    </row>
    <row r="38" spans="1:20" ht="15.75">
      <c r="A38" s="63" t="s">
        <v>126</v>
      </c>
      <c r="B38" s="62" t="s">
        <v>127</v>
      </c>
      <c r="C38" s="14">
        <v>137429019.38</v>
      </c>
      <c r="D38" s="14">
        <v>66329788.34</v>
      </c>
      <c r="E38" s="14">
        <v>71049999</v>
      </c>
      <c r="F38" s="83">
        <v>49232.04</v>
      </c>
      <c r="G38" s="14">
        <v>0</v>
      </c>
      <c r="H38" s="14"/>
      <c r="I38" s="83">
        <v>0</v>
      </c>
      <c r="J38" s="83">
        <v>0</v>
      </c>
      <c r="K38" s="83">
        <v>0</v>
      </c>
      <c r="L38" s="83">
        <v>0</v>
      </c>
      <c r="M38" s="83"/>
      <c r="N38" s="83"/>
      <c r="O38" s="83">
        <v>0</v>
      </c>
      <c r="P38" s="56">
        <f>SUM(D38:I38)</f>
        <v>137429019.38</v>
      </c>
      <c r="Q38" s="182"/>
      <c r="R38" s="22"/>
      <c r="S38" s="22"/>
      <c r="T38" s="19"/>
    </row>
    <row r="39" spans="1:20" ht="15.75">
      <c r="A39" s="63" t="s">
        <v>128</v>
      </c>
      <c r="B39" s="62" t="s">
        <v>129</v>
      </c>
      <c r="C39" s="14">
        <v>15904648.82</v>
      </c>
      <c r="D39" s="14">
        <v>15904648.82</v>
      </c>
      <c r="E39" s="14">
        <v>0</v>
      </c>
      <c r="F39" s="83">
        <v>0</v>
      </c>
      <c r="G39" s="14">
        <v>0</v>
      </c>
      <c r="H39" s="14"/>
      <c r="I39" s="83">
        <v>0</v>
      </c>
      <c r="J39" s="83"/>
      <c r="K39" s="83"/>
      <c r="L39" s="83"/>
      <c r="M39" s="83"/>
      <c r="N39" s="83"/>
      <c r="O39" s="83"/>
      <c r="P39" s="56">
        <f aca="true" t="shared" si="8" ref="P39:P67">SUM(D39:I39)</f>
        <v>15904648.82</v>
      </c>
      <c r="Q39" s="22"/>
      <c r="R39" s="22"/>
      <c r="S39" s="19"/>
      <c r="T39" s="19"/>
    </row>
    <row r="40" spans="1:20" ht="15.75">
      <c r="A40" s="63" t="s">
        <v>130</v>
      </c>
      <c r="B40" s="62" t="s">
        <v>131</v>
      </c>
      <c r="C40" s="14">
        <v>1975248</v>
      </c>
      <c r="D40" s="14">
        <v>1975248</v>
      </c>
      <c r="E40" s="14"/>
      <c r="F40" s="83"/>
      <c r="G40" s="14">
        <v>0</v>
      </c>
      <c r="H40" s="14"/>
      <c r="I40" s="83">
        <v>0</v>
      </c>
      <c r="J40" s="83"/>
      <c r="K40" s="83"/>
      <c r="L40" s="83"/>
      <c r="M40" s="83"/>
      <c r="N40" s="83"/>
      <c r="O40" s="83"/>
      <c r="P40" s="56">
        <f t="shared" si="8"/>
        <v>1975248</v>
      </c>
      <c r="Q40" s="22"/>
      <c r="R40" s="22"/>
      <c r="S40" s="19"/>
      <c r="T40" s="19"/>
    </row>
    <row r="41" spans="1:20" ht="15.75">
      <c r="A41" s="63" t="s">
        <v>132</v>
      </c>
      <c r="B41" s="62" t="s">
        <v>133</v>
      </c>
      <c r="C41" s="14">
        <v>2783262.93</v>
      </c>
      <c r="D41" s="14">
        <v>2783262.93</v>
      </c>
      <c r="E41" s="14">
        <v>0</v>
      </c>
      <c r="F41" s="83">
        <v>0</v>
      </c>
      <c r="G41" s="14">
        <v>0</v>
      </c>
      <c r="H41" s="14"/>
      <c r="I41" s="83">
        <v>0</v>
      </c>
      <c r="J41" s="83"/>
      <c r="K41" s="83"/>
      <c r="L41" s="83"/>
      <c r="M41" s="83"/>
      <c r="N41" s="83"/>
      <c r="O41" s="83"/>
      <c r="P41" s="56">
        <f t="shared" si="8"/>
        <v>2783262.93</v>
      </c>
      <c r="Q41" s="22"/>
      <c r="R41" s="22"/>
      <c r="S41" s="22"/>
      <c r="T41" s="19"/>
    </row>
    <row r="42" spans="1:20" ht="15.75">
      <c r="A42" s="63" t="s">
        <v>134</v>
      </c>
      <c r="B42" s="62" t="s">
        <v>135</v>
      </c>
      <c r="C42" s="14">
        <v>29769498.45</v>
      </c>
      <c r="D42" s="14">
        <v>29769498.45</v>
      </c>
      <c r="E42" s="14"/>
      <c r="F42" s="83"/>
      <c r="G42" s="14"/>
      <c r="H42" s="14"/>
      <c r="I42" s="83"/>
      <c r="J42" s="83"/>
      <c r="K42" s="83"/>
      <c r="L42" s="83"/>
      <c r="M42" s="83"/>
      <c r="N42" s="83"/>
      <c r="O42" s="83"/>
      <c r="P42" s="56">
        <f t="shared" si="8"/>
        <v>29769498.45</v>
      </c>
      <c r="Q42" s="22"/>
      <c r="R42" s="22"/>
      <c r="S42" s="19"/>
      <c r="T42" s="19"/>
    </row>
    <row r="43" spans="1:20" ht="15.75">
      <c r="A43" s="63" t="s">
        <v>136</v>
      </c>
      <c r="B43" s="62" t="s">
        <v>137</v>
      </c>
      <c r="C43" s="14">
        <v>9181.09</v>
      </c>
      <c r="D43" s="14">
        <v>9181.09</v>
      </c>
      <c r="E43" s="14"/>
      <c r="F43" s="83"/>
      <c r="G43" s="14"/>
      <c r="H43" s="14"/>
      <c r="I43" s="83"/>
      <c r="J43" s="83"/>
      <c r="K43" s="83"/>
      <c r="L43" s="83"/>
      <c r="M43" s="83"/>
      <c r="N43" s="83"/>
      <c r="O43" s="83"/>
      <c r="P43" s="56">
        <f t="shared" si="8"/>
        <v>9181.09</v>
      </c>
      <c r="Q43" s="22"/>
      <c r="R43" s="22"/>
      <c r="S43" s="19"/>
      <c r="T43" s="19"/>
    </row>
    <row r="44" spans="1:20" ht="15.75">
      <c r="A44" s="63" t="s">
        <v>138</v>
      </c>
      <c r="B44" s="62" t="s">
        <v>139</v>
      </c>
      <c r="C44" s="14">
        <v>1786525.7</v>
      </c>
      <c r="D44" s="14">
        <v>1786525.7</v>
      </c>
      <c r="E44" s="14"/>
      <c r="F44" s="83"/>
      <c r="G44" s="14">
        <v>0</v>
      </c>
      <c r="H44" s="14"/>
      <c r="I44" s="83">
        <v>0</v>
      </c>
      <c r="J44" s="83"/>
      <c r="K44" s="83"/>
      <c r="L44" s="83"/>
      <c r="M44" s="83"/>
      <c r="N44" s="83"/>
      <c r="O44" s="83"/>
      <c r="P44" s="56">
        <f t="shared" si="8"/>
        <v>1786525.7</v>
      </c>
      <c r="Q44" s="22"/>
      <c r="R44" s="22"/>
      <c r="S44" s="19"/>
      <c r="T44" s="19"/>
    </row>
    <row r="45" spans="1:20" ht="15.75">
      <c r="A45" s="63" t="s">
        <v>140</v>
      </c>
      <c r="B45" s="91" t="s">
        <v>141</v>
      </c>
      <c r="C45" s="83">
        <f>C46+C47+C48</f>
        <v>77512817.55</v>
      </c>
      <c r="D45" s="83">
        <f>D48+D46+D47</f>
        <v>77512817.55</v>
      </c>
      <c r="E45" s="83">
        <f>+E48</f>
        <v>0</v>
      </c>
      <c r="F45" s="83"/>
      <c r="G45" s="83">
        <f>+G48</f>
        <v>0</v>
      </c>
      <c r="H45" s="83"/>
      <c r="I45" s="83">
        <f>+I48</f>
        <v>0</v>
      </c>
      <c r="J45" s="83"/>
      <c r="K45" s="83"/>
      <c r="L45" s="83"/>
      <c r="M45" s="83"/>
      <c r="N45" s="83"/>
      <c r="O45" s="83"/>
      <c r="P45" s="137">
        <f t="shared" si="8"/>
        <v>77512817.55</v>
      </c>
      <c r="Q45" s="22"/>
      <c r="R45" s="22"/>
      <c r="S45" s="19"/>
      <c r="T45" s="19"/>
    </row>
    <row r="46" spans="1:20" ht="15.75">
      <c r="A46" s="63" t="s">
        <v>142</v>
      </c>
      <c r="B46" s="62" t="s">
        <v>143</v>
      </c>
      <c r="C46" s="14">
        <v>75456550.86</v>
      </c>
      <c r="D46" s="14">
        <v>75456550.86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56">
        <f t="shared" si="8"/>
        <v>75456550.86</v>
      </c>
      <c r="Q46" s="22"/>
      <c r="R46" s="22"/>
      <c r="S46" s="19"/>
      <c r="T46" s="19"/>
    </row>
    <row r="47" spans="1:20" ht="15.75">
      <c r="A47" s="63" t="s">
        <v>144</v>
      </c>
      <c r="B47" s="62" t="s">
        <v>145</v>
      </c>
      <c r="C47" s="14">
        <v>1885086.28</v>
      </c>
      <c r="D47" s="14">
        <v>1885086.28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56">
        <f t="shared" si="8"/>
        <v>1885086.28</v>
      </c>
      <c r="Q47" s="22"/>
      <c r="R47" s="22"/>
      <c r="S47" s="19"/>
      <c r="T47" s="19"/>
    </row>
    <row r="48" spans="1:20" ht="15.75">
      <c r="A48" s="63" t="s">
        <v>146</v>
      </c>
      <c r="B48" s="62" t="s">
        <v>147</v>
      </c>
      <c r="C48" s="14">
        <v>171180.41</v>
      </c>
      <c r="D48" s="14">
        <v>171180.41</v>
      </c>
      <c r="E48" s="14">
        <v>0</v>
      </c>
      <c r="F48" s="83"/>
      <c r="G48" s="14">
        <v>0</v>
      </c>
      <c r="H48" s="14"/>
      <c r="I48" s="83">
        <v>0</v>
      </c>
      <c r="J48" s="83"/>
      <c r="K48" s="83"/>
      <c r="L48" s="83"/>
      <c r="M48" s="83"/>
      <c r="N48" s="83"/>
      <c r="O48" s="83"/>
      <c r="P48" s="56">
        <f t="shared" si="8"/>
        <v>171180.41</v>
      </c>
      <c r="Q48" s="22"/>
      <c r="R48" s="22"/>
      <c r="S48" s="19"/>
      <c r="T48" s="19"/>
    </row>
    <row r="49" spans="1:20" ht="15.75">
      <c r="A49" s="63" t="s">
        <v>42</v>
      </c>
      <c r="B49" s="91" t="s">
        <v>148</v>
      </c>
      <c r="C49" s="83">
        <f aca="true" t="shared" si="9" ref="C49:P49">C50+C51</f>
        <v>827215.49</v>
      </c>
      <c r="D49" s="83">
        <f t="shared" si="9"/>
        <v>827215.49</v>
      </c>
      <c r="E49" s="83">
        <f t="shared" si="9"/>
        <v>0</v>
      </c>
      <c r="F49" s="83">
        <f t="shared" si="9"/>
        <v>0</v>
      </c>
      <c r="G49" s="83">
        <f t="shared" si="9"/>
        <v>0</v>
      </c>
      <c r="H49" s="83">
        <f t="shared" si="9"/>
        <v>0</v>
      </c>
      <c r="I49" s="83">
        <f t="shared" si="9"/>
        <v>0</v>
      </c>
      <c r="J49" s="83">
        <f t="shared" si="9"/>
        <v>0</v>
      </c>
      <c r="K49" s="83">
        <f t="shared" si="9"/>
        <v>0</v>
      </c>
      <c r="L49" s="83">
        <f t="shared" si="9"/>
        <v>0</v>
      </c>
      <c r="M49" s="83">
        <f t="shared" si="9"/>
        <v>0</v>
      </c>
      <c r="N49" s="83">
        <f t="shared" si="9"/>
        <v>0</v>
      </c>
      <c r="O49" s="83">
        <f t="shared" si="9"/>
        <v>0</v>
      </c>
      <c r="P49" s="83">
        <f t="shared" si="9"/>
        <v>827215.49</v>
      </c>
      <c r="Q49" s="22"/>
      <c r="R49" s="22"/>
      <c r="S49" s="19"/>
      <c r="T49" s="19"/>
    </row>
    <row r="50" spans="1:20" ht="15">
      <c r="A50" s="63" t="s">
        <v>149</v>
      </c>
      <c r="B50" s="62" t="s">
        <v>150</v>
      </c>
      <c r="C50" s="14">
        <v>15207.26</v>
      </c>
      <c r="D50" s="14">
        <v>15207.26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15207.26</v>
      </c>
      <c r="Q50" s="22"/>
      <c r="R50" s="22"/>
      <c r="S50" s="19"/>
      <c r="T50" s="19"/>
    </row>
    <row r="51" spans="1:20" ht="15">
      <c r="A51" s="63" t="s">
        <v>151</v>
      </c>
      <c r="B51" s="62" t="s">
        <v>152</v>
      </c>
      <c r="C51" s="14">
        <v>812008.23</v>
      </c>
      <c r="D51" s="14">
        <v>812008.23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812008.23</v>
      </c>
      <c r="Q51" s="22"/>
      <c r="R51" s="22"/>
      <c r="S51" s="19"/>
      <c r="T51" s="19"/>
    </row>
    <row r="52" spans="1:20" ht="15.75">
      <c r="A52" s="63" t="s">
        <v>153</v>
      </c>
      <c r="B52" s="91" t="s">
        <v>154</v>
      </c>
      <c r="C52" s="83">
        <f aca="true" t="shared" si="10" ref="C52:P52">SUM(C53:C56)</f>
        <v>123403842.12</v>
      </c>
      <c r="D52" s="83">
        <f>SUM(D53:D56)</f>
        <v>123403842.12</v>
      </c>
      <c r="E52" s="14">
        <f t="shared" si="10"/>
        <v>0</v>
      </c>
      <c r="F52" s="14">
        <f t="shared" si="10"/>
        <v>0</v>
      </c>
      <c r="G52" s="14">
        <f t="shared" si="10"/>
        <v>0</v>
      </c>
      <c r="H52" s="14">
        <f t="shared" si="10"/>
        <v>0</v>
      </c>
      <c r="I52" s="14">
        <f t="shared" si="10"/>
        <v>0</v>
      </c>
      <c r="J52" s="14">
        <f t="shared" si="10"/>
        <v>0</v>
      </c>
      <c r="K52" s="14">
        <f t="shared" si="10"/>
        <v>0</v>
      </c>
      <c r="L52" s="14">
        <f t="shared" si="10"/>
        <v>0</v>
      </c>
      <c r="M52" s="14">
        <f t="shared" si="10"/>
        <v>0</v>
      </c>
      <c r="N52" s="14">
        <f t="shared" si="10"/>
        <v>0</v>
      </c>
      <c r="O52" s="14">
        <f t="shared" si="10"/>
        <v>0</v>
      </c>
      <c r="P52" s="83">
        <f t="shared" si="10"/>
        <v>123403842.12</v>
      </c>
      <c r="Q52" s="22"/>
      <c r="R52" s="22"/>
      <c r="S52" s="19"/>
      <c r="T52" s="19"/>
    </row>
    <row r="53" spans="1:20" ht="15.75">
      <c r="A53" s="63" t="s">
        <v>155</v>
      </c>
      <c r="B53" s="62" t="s">
        <v>156</v>
      </c>
      <c r="C53" s="14">
        <v>156829.72</v>
      </c>
      <c r="D53" s="14">
        <v>156829.72</v>
      </c>
      <c r="E53" s="14">
        <v>0</v>
      </c>
      <c r="F53" s="83"/>
      <c r="G53" s="14">
        <v>0</v>
      </c>
      <c r="H53" s="14"/>
      <c r="I53" s="83">
        <v>0</v>
      </c>
      <c r="J53" s="83"/>
      <c r="K53" s="83"/>
      <c r="L53" s="83"/>
      <c r="M53" s="83"/>
      <c r="N53" s="83"/>
      <c r="O53" s="83"/>
      <c r="P53" s="56">
        <f t="shared" si="8"/>
        <v>156829.72</v>
      </c>
      <c r="Q53" s="22"/>
      <c r="R53" s="22"/>
      <c r="S53" s="19"/>
      <c r="T53" s="19"/>
    </row>
    <row r="54" spans="1:20" ht="15.75">
      <c r="A54" s="63" t="s">
        <v>157</v>
      </c>
      <c r="B54" s="62" t="s">
        <v>156</v>
      </c>
      <c r="C54" s="14">
        <v>123072997.77</v>
      </c>
      <c r="D54" s="14">
        <v>123072997.77</v>
      </c>
      <c r="E54" s="14"/>
      <c r="F54" s="83"/>
      <c r="G54" s="14"/>
      <c r="H54" s="14"/>
      <c r="I54" s="83"/>
      <c r="J54" s="83"/>
      <c r="K54" s="83"/>
      <c r="L54" s="83"/>
      <c r="M54" s="83"/>
      <c r="N54" s="83"/>
      <c r="O54" s="83"/>
      <c r="P54" s="56">
        <f t="shared" si="8"/>
        <v>123072997.77</v>
      </c>
      <c r="Q54" s="22"/>
      <c r="R54" s="22"/>
      <c r="S54" s="19"/>
      <c r="T54" s="19"/>
    </row>
    <row r="55" spans="1:20" ht="15.75">
      <c r="A55" s="63" t="s">
        <v>158</v>
      </c>
      <c r="B55" s="62" t="s">
        <v>159</v>
      </c>
      <c r="C55" s="14">
        <v>562.12</v>
      </c>
      <c r="D55" s="14">
        <v>562.12</v>
      </c>
      <c r="E55" s="14">
        <v>0</v>
      </c>
      <c r="F55" s="83"/>
      <c r="G55" s="14">
        <v>0</v>
      </c>
      <c r="H55" s="14"/>
      <c r="I55" s="83">
        <v>0</v>
      </c>
      <c r="J55" s="83"/>
      <c r="K55" s="83"/>
      <c r="L55" s="83"/>
      <c r="M55" s="83"/>
      <c r="N55" s="83"/>
      <c r="O55" s="83"/>
      <c r="P55" s="56">
        <f t="shared" si="8"/>
        <v>562.12</v>
      </c>
      <c r="Q55" s="22"/>
      <c r="R55" s="22"/>
      <c r="S55" s="19"/>
      <c r="T55" s="19"/>
    </row>
    <row r="56" spans="1:20" ht="15.75">
      <c r="A56" s="63" t="s">
        <v>160</v>
      </c>
      <c r="B56" s="62" t="s">
        <v>161</v>
      </c>
      <c r="C56" s="14">
        <v>173452.51</v>
      </c>
      <c r="D56" s="14">
        <v>173452.51</v>
      </c>
      <c r="E56" s="14">
        <v>0</v>
      </c>
      <c r="F56" s="83"/>
      <c r="G56" s="14">
        <v>0</v>
      </c>
      <c r="H56" s="14"/>
      <c r="I56" s="83">
        <v>0</v>
      </c>
      <c r="J56" s="83"/>
      <c r="K56" s="83"/>
      <c r="L56" s="83"/>
      <c r="M56" s="83"/>
      <c r="N56" s="83"/>
      <c r="O56" s="83"/>
      <c r="P56" s="56">
        <f t="shared" si="8"/>
        <v>173452.51</v>
      </c>
      <c r="Q56" s="22"/>
      <c r="R56" s="22"/>
      <c r="S56" s="19"/>
      <c r="T56" s="19"/>
    </row>
    <row r="57" spans="1:20" ht="15.75">
      <c r="A57" s="63" t="s">
        <v>37</v>
      </c>
      <c r="B57" s="91" t="s">
        <v>36</v>
      </c>
      <c r="C57" s="83">
        <f>C58+C59</f>
        <v>300384.25</v>
      </c>
      <c r="D57" s="83">
        <f>D58+D59</f>
        <v>300384.25</v>
      </c>
      <c r="E57" s="14"/>
      <c r="F57" s="83"/>
      <c r="G57" s="14"/>
      <c r="H57" s="14"/>
      <c r="I57" s="83"/>
      <c r="J57" s="83"/>
      <c r="K57" s="83"/>
      <c r="L57" s="83"/>
      <c r="M57" s="83"/>
      <c r="N57" s="83"/>
      <c r="O57" s="83"/>
      <c r="P57" s="137">
        <f t="shared" si="8"/>
        <v>300384.25</v>
      </c>
      <c r="Q57" s="22"/>
      <c r="R57" s="22"/>
      <c r="S57" s="19"/>
      <c r="T57" s="19"/>
    </row>
    <row r="58" spans="1:20" ht="15.75">
      <c r="A58" s="63" t="s">
        <v>162</v>
      </c>
      <c r="B58" s="62" t="s">
        <v>163</v>
      </c>
      <c r="C58" s="14">
        <v>298812.42</v>
      </c>
      <c r="D58" s="14">
        <v>298812.42</v>
      </c>
      <c r="E58" s="14"/>
      <c r="F58" s="83"/>
      <c r="G58" s="14"/>
      <c r="H58" s="14"/>
      <c r="I58" s="83"/>
      <c r="J58" s="83"/>
      <c r="K58" s="83"/>
      <c r="L58" s="83"/>
      <c r="M58" s="83"/>
      <c r="N58" s="83"/>
      <c r="O58" s="83"/>
      <c r="P58" s="56">
        <f t="shared" si="8"/>
        <v>298812.42</v>
      </c>
      <c r="Q58" s="22"/>
      <c r="R58" s="22"/>
      <c r="S58" s="19"/>
      <c r="T58" s="19"/>
    </row>
    <row r="59" spans="1:20" ht="15.75">
      <c r="A59" s="63" t="s">
        <v>164</v>
      </c>
      <c r="B59" s="62" t="s">
        <v>165</v>
      </c>
      <c r="C59" s="14">
        <v>1571.83</v>
      </c>
      <c r="D59" s="14">
        <v>1571.83</v>
      </c>
      <c r="E59" s="14"/>
      <c r="F59" s="83"/>
      <c r="G59" s="14"/>
      <c r="H59" s="14"/>
      <c r="I59" s="83"/>
      <c r="J59" s="83"/>
      <c r="K59" s="83"/>
      <c r="L59" s="83"/>
      <c r="M59" s="83"/>
      <c r="N59" s="83"/>
      <c r="O59" s="83"/>
      <c r="P59" s="56">
        <f t="shared" si="8"/>
        <v>1571.83</v>
      </c>
      <c r="Q59" s="22"/>
      <c r="R59" s="22"/>
      <c r="S59" s="19"/>
      <c r="T59" s="19"/>
    </row>
    <row r="60" spans="1:20" ht="15.75">
      <c r="A60" s="63" t="s">
        <v>166</v>
      </c>
      <c r="B60" s="91" t="s">
        <v>20</v>
      </c>
      <c r="C60" s="83">
        <f>C61</f>
        <v>2376793.57</v>
      </c>
      <c r="D60" s="83">
        <f>D61</f>
        <v>2376793.57</v>
      </c>
      <c r="E60" s="14"/>
      <c r="F60" s="83"/>
      <c r="G60" s="14"/>
      <c r="H60" s="14"/>
      <c r="I60" s="83"/>
      <c r="J60" s="83"/>
      <c r="K60" s="83"/>
      <c r="L60" s="83"/>
      <c r="M60" s="83"/>
      <c r="N60" s="83"/>
      <c r="O60" s="83"/>
      <c r="P60" s="137">
        <f t="shared" si="8"/>
        <v>2376793.57</v>
      </c>
      <c r="Q60" s="22"/>
      <c r="R60" s="22"/>
      <c r="S60" s="19"/>
      <c r="T60" s="19"/>
    </row>
    <row r="61" spans="1:20" ht="15.75">
      <c r="A61" s="63" t="s">
        <v>167</v>
      </c>
      <c r="B61" s="62" t="s">
        <v>168</v>
      </c>
      <c r="C61" s="14">
        <v>2376793.57</v>
      </c>
      <c r="D61" s="14">
        <v>2376793.57</v>
      </c>
      <c r="E61" s="14"/>
      <c r="F61" s="83"/>
      <c r="G61" s="14"/>
      <c r="H61" s="14"/>
      <c r="I61" s="83"/>
      <c r="J61" s="83"/>
      <c r="K61" s="83"/>
      <c r="L61" s="83"/>
      <c r="M61" s="83"/>
      <c r="N61" s="83"/>
      <c r="O61" s="83"/>
      <c r="P61" s="56">
        <f t="shared" si="8"/>
        <v>2376793.57</v>
      </c>
      <c r="Q61" s="22"/>
      <c r="R61" s="22"/>
      <c r="S61" s="19"/>
      <c r="T61" s="19"/>
    </row>
    <row r="62" spans="1:20" ht="15.75">
      <c r="A62" s="63" t="s">
        <v>35</v>
      </c>
      <c r="B62" s="91" t="s">
        <v>169</v>
      </c>
      <c r="C62" s="83">
        <f>C63</f>
        <v>44989980</v>
      </c>
      <c r="D62" s="83">
        <f>D63</f>
        <v>44989980</v>
      </c>
      <c r="E62" s="14"/>
      <c r="F62" s="83"/>
      <c r="G62" s="14"/>
      <c r="H62" s="14"/>
      <c r="I62" s="83"/>
      <c r="J62" s="83"/>
      <c r="K62" s="83"/>
      <c r="L62" s="83"/>
      <c r="M62" s="83"/>
      <c r="N62" s="83"/>
      <c r="O62" s="83"/>
      <c r="P62" s="137">
        <f t="shared" si="8"/>
        <v>44989980</v>
      </c>
      <c r="Q62" s="22"/>
      <c r="R62" s="22"/>
      <c r="S62" s="19"/>
      <c r="T62" s="19"/>
    </row>
    <row r="63" spans="1:20" ht="15.75">
      <c r="A63" s="63" t="s">
        <v>170</v>
      </c>
      <c r="B63" s="62" t="s">
        <v>171</v>
      </c>
      <c r="C63" s="14">
        <v>44989980</v>
      </c>
      <c r="D63" s="14">
        <v>44989980</v>
      </c>
      <c r="E63" s="14"/>
      <c r="F63" s="83"/>
      <c r="G63" s="14"/>
      <c r="H63" s="14"/>
      <c r="I63" s="83"/>
      <c r="J63" s="83"/>
      <c r="K63" s="83"/>
      <c r="L63" s="83"/>
      <c r="M63" s="83"/>
      <c r="N63" s="83"/>
      <c r="O63" s="83"/>
      <c r="P63" s="56">
        <f t="shared" si="8"/>
        <v>44989980</v>
      </c>
      <c r="Q63" s="22"/>
      <c r="R63" s="22"/>
      <c r="S63" s="19"/>
      <c r="T63" s="19"/>
    </row>
    <row r="64" spans="1:20" ht="15.75">
      <c r="A64" s="63" t="s">
        <v>33</v>
      </c>
      <c r="B64" s="91" t="s">
        <v>172</v>
      </c>
      <c r="C64" s="83">
        <f>C65</f>
        <v>1792767.8</v>
      </c>
      <c r="D64" s="83">
        <f>D65</f>
        <v>1792767.8</v>
      </c>
      <c r="E64" s="14"/>
      <c r="F64" s="83"/>
      <c r="G64" s="14"/>
      <c r="H64" s="14"/>
      <c r="I64" s="83"/>
      <c r="J64" s="83"/>
      <c r="K64" s="83"/>
      <c r="L64" s="83"/>
      <c r="M64" s="83"/>
      <c r="N64" s="83"/>
      <c r="O64" s="83"/>
      <c r="P64" s="137">
        <f>P65</f>
        <v>1792767.8</v>
      </c>
      <c r="Q64" s="22"/>
      <c r="R64" s="19"/>
      <c r="S64" s="19"/>
      <c r="T64" s="19"/>
    </row>
    <row r="65" spans="1:20" ht="15.75">
      <c r="A65" s="63" t="s">
        <v>173</v>
      </c>
      <c r="B65" s="62" t="s">
        <v>174</v>
      </c>
      <c r="C65" s="14">
        <v>1792767.8</v>
      </c>
      <c r="D65" s="14">
        <v>1792767.8</v>
      </c>
      <c r="E65" s="14"/>
      <c r="F65" s="83"/>
      <c r="G65" s="14"/>
      <c r="H65" s="14"/>
      <c r="I65" s="83"/>
      <c r="J65" s="83"/>
      <c r="K65" s="83"/>
      <c r="L65" s="83"/>
      <c r="M65" s="83"/>
      <c r="N65" s="83"/>
      <c r="O65" s="83"/>
      <c r="P65" s="56">
        <f t="shared" si="8"/>
        <v>1792767.8</v>
      </c>
      <c r="Q65" s="22"/>
      <c r="R65" s="22"/>
      <c r="S65" s="19"/>
      <c r="T65" s="19"/>
    </row>
    <row r="66" spans="1:20" ht="15.75">
      <c r="A66" s="63" t="s">
        <v>175</v>
      </c>
      <c r="B66" s="91" t="s">
        <v>176</v>
      </c>
      <c r="C66" s="83">
        <f>C67</f>
        <v>4311720</v>
      </c>
      <c r="D66" s="83">
        <f>D67</f>
        <v>4311720</v>
      </c>
      <c r="E66" s="14"/>
      <c r="F66" s="83"/>
      <c r="G66" s="14"/>
      <c r="H66" s="14"/>
      <c r="I66" s="83"/>
      <c r="J66" s="83"/>
      <c r="K66" s="83"/>
      <c r="L66" s="83"/>
      <c r="M66" s="83"/>
      <c r="N66" s="83"/>
      <c r="O66" s="83"/>
      <c r="P66" s="137">
        <f>P67</f>
        <v>4311720</v>
      </c>
      <c r="Q66" s="22"/>
      <c r="R66" s="22"/>
      <c r="S66" s="19"/>
      <c r="T66" s="19"/>
    </row>
    <row r="67" spans="1:20" ht="16.5" thickBot="1">
      <c r="A67" s="63" t="s">
        <v>177</v>
      </c>
      <c r="B67" s="62" t="s">
        <v>176</v>
      </c>
      <c r="C67" s="14">
        <v>4311720</v>
      </c>
      <c r="D67" s="14">
        <v>4311720</v>
      </c>
      <c r="E67" s="14"/>
      <c r="F67" s="83"/>
      <c r="G67" s="14"/>
      <c r="H67" s="14"/>
      <c r="I67" s="83"/>
      <c r="J67" s="83"/>
      <c r="K67" s="83"/>
      <c r="L67" s="83"/>
      <c r="M67" s="83"/>
      <c r="N67" s="83"/>
      <c r="O67" s="83"/>
      <c r="P67" s="138">
        <f t="shared" si="8"/>
        <v>4311720</v>
      </c>
      <c r="Q67" s="22"/>
      <c r="R67" s="22"/>
      <c r="S67" s="19"/>
      <c r="T67" s="19"/>
    </row>
    <row r="68" spans="1:20" ht="16.5" thickBot="1">
      <c r="A68" s="139"/>
      <c r="B68" s="67" t="s">
        <v>6</v>
      </c>
      <c r="C68" s="65">
        <f aca="true" t="shared" si="11" ref="C68:P68">SUM(C69:C69)</f>
        <v>917590305.59</v>
      </c>
      <c r="D68" s="65">
        <f t="shared" si="11"/>
        <v>883425654.64</v>
      </c>
      <c r="E68" s="65">
        <f t="shared" si="11"/>
        <v>34164650.95</v>
      </c>
      <c r="F68" s="65">
        <f t="shared" si="11"/>
        <v>0</v>
      </c>
      <c r="G68" s="65">
        <f t="shared" si="11"/>
        <v>0</v>
      </c>
      <c r="H68" s="65">
        <f t="shared" si="11"/>
        <v>0</v>
      </c>
      <c r="I68" s="65">
        <f>I69</f>
        <v>0</v>
      </c>
      <c r="J68" s="65">
        <f>SUM(J22:J56)</f>
        <v>0</v>
      </c>
      <c r="K68" s="65"/>
      <c r="L68" s="65">
        <f t="shared" si="11"/>
        <v>0</v>
      </c>
      <c r="M68" s="65"/>
      <c r="N68" s="65"/>
      <c r="O68" s="140">
        <f t="shared" si="11"/>
        <v>0</v>
      </c>
      <c r="P68" s="141">
        <f t="shared" si="11"/>
        <v>917590305.59</v>
      </c>
      <c r="Q68" s="22"/>
      <c r="R68" s="22"/>
      <c r="S68" s="19"/>
      <c r="T68" s="19"/>
    </row>
    <row r="69" spans="1:20" ht="15.75" thickBot="1">
      <c r="A69" s="142" t="s">
        <v>5</v>
      </c>
      <c r="B69" s="62" t="s">
        <v>4</v>
      </c>
      <c r="C69" s="59">
        <v>917590305.59</v>
      </c>
      <c r="D69" s="58">
        <v>883425654.64</v>
      </c>
      <c r="E69" s="14">
        <v>34164650.95</v>
      </c>
      <c r="F69" s="14">
        <v>0</v>
      </c>
      <c r="G69" s="143"/>
      <c r="H69" s="143">
        <v>0</v>
      </c>
      <c r="I69" s="143">
        <v>0</v>
      </c>
      <c r="J69" s="143">
        <v>0</v>
      </c>
      <c r="K69" s="143"/>
      <c r="L69" s="143">
        <v>0</v>
      </c>
      <c r="M69" s="143"/>
      <c r="N69" s="143"/>
      <c r="O69" s="143">
        <v>0</v>
      </c>
      <c r="P69" s="73">
        <f>SUM(D69:I69)</f>
        <v>917590305.59</v>
      </c>
      <c r="Q69" s="22"/>
      <c r="R69" s="22"/>
      <c r="S69" s="19"/>
      <c r="T69" s="19"/>
    </row>
    <row r="70" spans="1:20" ht="18.75" thickBot="1">
      <c r="A70" s="268" t="s">
        <v>3</v>
      </c>
      <c r="B70" s="269"/>
      <c r="C70" s="55">
        <f aca="true" t="shared" si="12" ref="C70:P70">SUM(C16+C68)</f>
        <v>1422950552.01</v>
      </c>
      <c r="D70" s="55">
        <f t="shared" si="12"/>
        <v>1317063456.02</v>
      </c>
      <c r="E70" s="55">
        <f t="shared" si="12"/>
        <v>105837863.95</v>
      </c>
      <c r="F70" s="55">
        <f t="shared" si="12"/>
        <v>49232.04</v>
      </c>
      <c r="G70" s="55">
        <f t="shared" si="12"/>
        <v>0</v>
      </c>
      <c r="H70" s="55">
        <f t="shared" si="12"/>
        <v>0</v>
      </c>
      <c r="I70" s="55">
        <f t="shared" si="12"/>
        <v>0</v>
      </c>
      <c r="J70" s="55">
        <f t="shared" si="12"/>
        <v>0</v>
      </c>
      <c r="K70" s="55">
        <f t="shared" si="12"/>
        <v>0</v>
      </c>
      <c r="L70" s="55">
        <f t="shared" si="12"/>
        <v>0</v>
      </c>
      <c r="M70" s="55">
        <f t="shared" si="12"/>
        <v>0</v>
      </c>
      <c r="N70" s="55">
        <f t="shared" si="12"/>
        <v>0</v>
      </c>
      <c r="O70" s="55">
        <f t="shared" si="12"/>
        <v>0</v>
      </c>
      <c r="P70" s="55">
        <f t="shared" si="12"/>
        <v>1422950552.01</v>
      </c>
      <c r="Q70" s="22"/>
      <c r="R70" s="22"/>
      <c r="S70" s="19"/>
      <c r="T70" s="19"/>
    </row>
    <row r="71" spans="1:20" ht="15">
      <c r="A71" s="53" t="s">
        <v>2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0"/>
      <c r="Q71" s="19"/>
      <c r="R71" s="22"/>
      <c r="S71" s="19"/>
      <c r="T71" s="19"/>
    </row>
    <row r="72" spans="1:20" ht="15">
      <c r="A72" s="144"/>
      <c r="B72" s="33"/>
      <c r="C72" s="33"/>
      <c r="D72" s="33"/>
      <c r="E72" s="11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2"/>
      <c r="Q72" s="19"/>
      <c r="R72" s="19"/>
      <c r="S72" s="19"/>
      <c r="T72" s="19"/>
    </row>
    <row r="73" spans="1:22" ht="12" customHeight="1">
      <c r="A73" s="274"/>
      <c r="B73" s="275"/>
      <c r="C73" s="275"/>
      <c r="D73" s="275"/>
      <c r="E73" s="275"/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76"/>
      <c r="Q73" s="19"/>
      <c r="R73" s="19"/>
      <c r="S73" s="19"/>
      <c r="T73" s="19"/>
      <c r="V73" s="145"/>
    </row>
    <row r="74" spans="1:20" ht="15">
      <c r="A74" s="146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2"/>
      <c r="Q74" s="19"/>
      <c r="R74" s="19"/>
      <c r="S74" s="19"/>
      <c r="T74" s="19"/>
    </row>
    <row r="75" spans="1:20" ht="15">
      <c r="A75" s="146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2"/>
      <c r="Q75" s="19"/>
      <c r="R75" s="19"/>
      <c r="S75" s="19"/>
      <c r="T75" s="19"/>
    </row>
    <row r="76" spans="1:20" ht="15">
      <c r="A76" s="146">
        <f ca="1">TODAY()</f>
        <v>41383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2"/>
      <c r="Q76" s="19"/>
      <c r="R76" s="19"/>
      <c r="S76" s="19"/>
      <c r="T76" s="19"/>
    </row>
    <row r="77" spans="1:20" ht="13.5" thickBot="1">
      <c r="A77" s="36"/>
      <c r="B77" s="39" t="s">
        <v>1</v>
      </c>
      <c r="C77" s="38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2"/>
      <c r="Q77" s="19"/>
      <c r="R77" s="19"/>
      <c r="S77" s="19"/>
      <c r="T77" s="19"/>
    </row>
    <row r="78" spans="1:20" ht="15">
      <c r="A78" s="36"/>
      <c r="B78" s="147" t="s">
        <v>178</v>
      </c>
      <c r="C78" s="148"/>
      <c r="D78" s="35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2"/>
      <c r="Q78" s="19"/>
      <c r="R78" s="19"/>
      <c r="S78" s="22"/>
      <c r="T78" s="19"/>
    </row>
    <row r="79" spans="1:20" ht="15">
      <c r="A79" s="36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2"/>
      <c r="Q79" s="19"/>
      <c r="R79" s="19"/>
      <c r="S79" s="19"/>
      <c r="T79" s="19"/>
    </row>
    <row r="80" spans="1:20" ht="15">
      <c r="A80" s="149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2"/>
      <c r="Q80" s="19"/>
      <c r="R80" s="19"/>
      <c r="S80" s="19"/>
      <c r="T80" s="19"/>
    </row>
    <row r="81" spans="1:20" ht="13.5" thickBot="1">
      <c r="A81" s="31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29"/>
      <c r="Q81" s="19"/>
      <c r="R81" s="19"/>
      <c r="S81" s="19"/>
      <c r="T81" s="19"/>
    </row>
    <row r="82" spans="17:20" ht="15">
      <c r="Q82" s="19"/>
      <c r="R82" s="9"/>
      <c r="S82" s="19"/>
      <c r="T82" s="19"/>
    </row>
    <row r="83" spans="17:20" ht="15">
      <c r="Q83" s="19"/>
      <c r="R83" s="22"/>
      <c r="S83" s="19"/>
      <c r="T83" s="19"/>
    </row>
    <row r="84" spans="17:20" ht="15">
      <c r="Q84" s="19"/>
      <c r="R84" s="19"/>
      <c r="S84" s="19"/>
      <c r="T84" s="19"/>
    </row>
    <row r="85" spans="17:20" ht="15">
      <c r="Q85" s="19"/>
      <c r="R85" s="19"/>
      <c r="S85" s="19"/>
      <c r="T85" s="19"/>
    </row>
    <row r="86" spans="17:20" ht="15">
      <c r="Q86" s="19"/>
      <c r="R86" s="19"/>
      <c r="S86" s="19"/>
      <c r="T86" s="19"/>
    </row>
    <row r="87" spans="17:20" ht="15">
      <c r="Q87" s="19"/>
      <c r="R87" s="19"/>
      <c r="S87" s="19"/>
      <c r="T87" s="19"/>
    </row>
    <row r="88" spans="17:20" ht="15">
      <c r="Q88" s="19"/>
      <c r="R88" s="19"/>
      <c r="S88" s="19"/>
      <c r="T88" s="19"/>
    </row>
    <row r="89" spans="17:20" ht="15">
      <c r="Q89" s="19"/>
      <c r="R89" s="22"/>
      <c r="S89" s="19"/>
      <c r="T89" s="19"/>
    </row>
  </sheetData>
  <mergeCells count="9">
    <mergeCell ref="A8:B8"/>
    <mergeCell ref="A70:B70"/>
    <mergeCell ref="A73:P73"/>
    <mergeCell ref="A1:P1"/>
    <mergeCell ref="A2:P2"/>
    <mergeCell ref="A3:P3"/>
    <mergeCell ref="A4:P4"/>
    <mergeCell ref="A5:P5"/>
    <mergeCell ref="A7:B7"/>
  </mergeCells>
  <printOptions horizontalCentered="1" verticalCentered="1"/>
  <pageMargins left="0.2755905511811024" right="0.6692913385826772" top="0.1968503937007874" bottom="0.1968503937007874" header="0.31496062992125984" footer="0.1968503937007874"/>
  <pageSetup horizontalDpi="300" verticalDpi="300" orientation="portrait" paperSize="5" scale="60" r:id="rId1"/>
  <headerFooter alignWithMargins="0">
    <oddHeader>&amp;C&amp;F</oddHeader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T235"/>
  <sheetViews>
    <sheetView tabSelected="1" workbookViewId="0" topLeftCell="C1">
      <selection activeCell="C6" sqref="C6"/>
    </sheetView>
  </sheetViews>
  <sheetFormatPr defaultColWidth="11.421875" defaultRowHeight="15"/>
  <cols>
    <col min="1" max="1" width="15.8515625" style="1" customWidth="1"/>
    <col min="2" max="2" width="55.28125" style="1" customWidth="1"/>
    <col min="3" max="3" width="30.7109375" style="1" customWidth="1"/>
    <col min="4" max="4" width="18.00390625" style="1" customWidth="1"/>
    <col min="5" max="5" width="17.8515625" style="1" customWidth="1"/>
    <col min="6" max="6" width="20.421875" style="1" customWidth="1"/>
    <col min="7" max="7" width="25.00390625" style="1" hidden="1" customWidth="1"/>
    <col min="8" max="8" width="27.57421875" style="1" hidden="1" customWidth="1"/>
    <col min="9" max="9" width="14.7109375" style="1" hidden="1" customWidth="1"/>
    <col min="10" max="10" width="14.8515625" style="1" hidden="1" customWidth="1"/>
    <col min="11" max="11" width="24.57421875" style="1" hidden="1" customWidth="1"/>
    <col min="12" max="12" width="23.28125" style="1" hidden="1" customWidth="1"/>
    <col min="13" max="13" width="23.57421875" style="1" hidden="1" customWidth="1"/>
    <col min="14" max="14" width="18.8515625" style="1" hidden="1" customWidth="1"/>
    <col min="15" max="15" width="23.7109375" style="1" hidden="1" customWidth="1"/>
    <col min="16" max="16" width="21.57421875" style="1" customWidth="1"/>
    <col min="17" max="17" width="19.7109375" style="1" hidden="1" customWidth="1"/>
    <col min="18" max="18" width="20.00390625" style="1" hidden="1" customWidth="1"/>
    <col min="19" max="19" width="19.57421875" style="1" customWidth="1"/>
    <col min="20" max="20" width="20.421875" style="1" hidden="1" customWidth="1"/>
    <col min="21" max="21" width="18.57421875" style="1" hidden="1" customWidth="1"/>
    <col min="22" max="22" width="14.57421875" style="1" hidden="1" customWidth="1"/>
    <col min="23" max="23" width="20.7109375" style="1" hidden="1" customWidth="1"/>
    <col min="24" max="24" width="18.8515625" style="1" hidden="1" customWidth="1"/>
    <col min="25" max="25" width="19.00390625" style="1" hidden="1" customWidth="1"/>
    <col min="26" max="26" width="22.421875" style="1" hidden="1" customWidth="1"/>
    <col min="27" max="27" width="19.8515625" style="1" hidden="1" customWidth="1"/>
    <col min="28" max="28" width="15.421875" style="1" hidden="1" customWidth="1"/>
    <col min="29" max="29" width="17.57421875" style="1" customWidth="1"/>
    <col min="30" max="30" width="21.140625" style="1" customWidth="1"/>
    <col min="31" max="31" width="21.00390625" style="1" customWidth="1"/>
    <col min="32" max="32" width="17.28125" style="1" customWidth="1"/>
    <col min="33" max="33" width="14.00390625" style="1" customWidth="1"/>
    <col min="34" max="34" width="15.28125" style="1" bestFit="1" customWidth="1"/>
    <col min="35" max="36" width="11.421875" style="1" hidden="1" customWidth="1"/>
    <col min="37" max="37" width="11.7109375" style="1" hidden="1" customWidth="1"/>
    <col min="38" max="38" width="15.28125" style="19" bestFit="1" customWidth="1"/>
    <col min="39" max="39" width="11.421875" style="1" customWidth="1"/>
    <col min="40" max="40" width="15.28125" style="1" bestFit="1" customWidth="1"/>
    <col min="41" max="256" width="11.421875" style="1" customWidth="1"/>
    <col min="257" max="257" width="15.8515625" style="1" customWidth="1"/>
    <col min="258" max="258" width="55.28125" style="1" customWidth="1"/>
    <col min="259" max="259" width="30.7109375" style="1" customWidth="1"/>
    <col min="260" max="260" width="18.00390625" style="1" customWidth="1"/>
    <col min="261" max="261" width="17.8515625" style="1" customWidth="1"/>
    <col min="262" max="262" width="20.421875" style="1" customWidth="1"/>
    <col min="263" max="271" width="11.421875" style="1" hidden="1" customWidth="1"/>
    <col min="272" max="272" width="21.57421875" style="1" customWidth="1"/>
    <col min="273" max="274" width="11.421875" style="1" hidden="1" customWidth="1"/>
    <col min="275" max="275" width="19.57421875" style="1" customWidth="1"/>
    <col min="276" max="284" width="11.421875" style="1" hidden="1" customWidth="1"/>
    <col min="285" max="285" width="17.57421875" style="1" customWidth="1"/>
    <col min="286" max="286" width="21.140625" style="1" customWidth="1"/>
    <col min="287" max="287" width="21.00390625" style="1" customWidth="1"/>
    <col min="288" max="288" width="17.28125" style="1" customWidth="1"/>
    <col min="289" max="289" width="14.00390625" style="1" customWidth="1"/>
    <col min="290" max="290" width="15.28125" style="1" bestFit="1" customWidth="1"/>
    <col min="291" max="293" width="11.421875" style="1" hidden="1" customWidth="1"/>
    <col min="294" max="294" width="15.28125" style="1" bestFit="1" customWidth="1"/>
    <col min="295" max="295" width="11.421875" style="1" customWidth="1"/>
    <col min="296" max="296" width="15.28125" style="1" bestFit="1" customWidth="1"/>
    <col min="297" max="512" width="11.421875" style="1" customWidth="1"/>
    <col min="513" max="513" width="15.8515625" style="1" customWidth="1"/>
    <col min="514" max="514" width="55.28125" style="1" customWidth="1"/>
    <col min="515" max="515" width="30.7109375" style="1" customWidth="1"/>
    <col min="516" max="516" width="18.00390625" style="1" customWidth="1"/>
    <col min="517" max="517" width="17.8515625" style="1" customWidth="1"/>
    <col min="518" max="518" width="20.421875" style="1" customWidth="1"/>
    <col min="519" max="527" width="11.421875" style="1" hidden="1" customWidth="1"/>
    <col min="528" max="528" width="21.57421875" style="1" customWidth="1"/>
    <col min="529" max="530" width="11.421875" style="1" hidden="1" customWidth="1"/>
    <col min="531" max="531" width="19.57421875" style="1" customWidth="1"/>
    <col min="532" max="540" width="11.421875" style="1" hidden="1" customWidth="1"/>
    <col min="541" max="541" width="17.57421875" style="1" customWidth="1"/>
    <col min="542" max="542" width="21.140625" style="1" customWidth="1"/>
    <col min="543" max="543" width="21.00390625" style="1" customWidth="1"/>
    <col min="544" max="544" width="17.28125" style="1" customWidth="1"/>
    <col min="545" max="545" width="14.00390625" style="1" customWidth="1"/>
    <col min="546" max="546" width="15.28125" style="1" bestFit="1" customWidth="1"/>
    <col min="547" max="549" width="11.421875" style="1" hidden="1" customWidth="1"/>
    <col min="550" max="550" width="15.28125" style="1" bestFit="1" customWidth="1"/>
    <col min="551" max="551" width="11.421875" style="1" customWidth="1"/>
    <col min="552" max="552" width="15.28125" style="1" bestFit="1" customWidth="1"/>
    <col min="553" max="768" width="11.421875" style="1" customWidth="1"/>
    <col min="769" max="769" width="15.8515625" style="1" customWidth="1"/>
    <col min="770" max="770" width="55.28125" style="1" customWidth="1"/>
    <col min="771" max="771" width="30.7109375" style="1" customWidth="1"/>
    <col min="772" max="772" width="18.00390625" style="1" customWidth="1"/>
    <col min="773" max="773" width="17.8515625" style="1" customWidth="1"/>
    <col min="774" max="774" width="20.421875" style="1" customWidth="1"/>
    <col min="775" max="783" width="11.421875" style="1" hidden="1" customWidth="1"/>
    <col min="784" max="784" width="21.57421875" style="1" customWidth="1"/>
    <col min="785" max="786" width="11.421875" style="1" hidden="1" customWidth="1"/>
    <col min="787" max="787" width="19.57421875" style="1" customWidth="1"/>
    <col min="788" max="796" width="11.421875" style="1" hidden="1" customWidth="1"/>
    <col min="797" max="797" width="17.57421875" style="1" customWidth="1"/>
    <col min="798" max="798" width="21.140625" style="1" customWidth="1"/>
    <col min="799" max="799" width="21.00390625" style="1" customWidth="1"/>
    <col min="800" max="800" width="17.28125" style="1" customWidth="1"/>
    <col min="801" max="801" width="14.00390625" style="1" customWidth="1"/>
    <col min="802" max="802" width="15.28125" style="1" bestFit="1" customWidth="1"/>
    <col min="803" max="805" width="11.421875" style="1" hidden="1" customWidth="1"/>
    <col min="806" max="806" width="15.28125" style="1" bestFit="1" customWidth="1"/>
    <col min="807" max="807" width="11.421875" style="1" customWidth="1"/>
    <col min="808" max="808" width="15.28125" style="1" bestFit="1" customWidth="1"/>
    <col min="809" max="1024" width="11.421875" style="1" customWidth="1"/>
    <col min="1025" max="1025" width="15.8515625" style="1" customWidth="1"/>
    <col min="1026" max="1026" width="55.28125" style="1" customWidth="1"/>
    <col min="1027" max="1027" width="30.7109375" style="1" customWidth="1"/>
    <col min="1028" max="1028" width="18.00390625" style="1" customWidth="1"/>
    <col min="1029" max="1029" width="17.8515625" style="1" customWidth="1"/>
    <col min="1030" max="1030" width="20.421875" style="1" customWidth="1"/>
    <col min="1031" max="1039" width="11.421875" style="1" hidden="1" customWidth="1"/>
    <col min="1040" max="1040" width="21.57421875" style="1" customWidth="1"/>
    <col min="1041" max="1042" width="11.421875" style="1" hidden="1" customWidth="1"/>
    <col min="1043" max="1043" width="19.57421875" style="1" customWidth="1"/>
    <col min="1044" max="1052" width="11.421875" style="1" hidden="1" customWidth="1"/>
    <col min="1053" max="1053" width="17.57421875" style="1" customWidth="1"/>
    <col min="1054" max="1054" width="21.140625" style="1" customWidth="1"/>
    <col min="1055" max="1055" width="21.00390625" style="1" customWidth="1"/>
    <col min="1056" max="1056" width="17.28125" style="1" customWidth="1"/>
    <col min="1057" max="1057" width="14.00390625" style="1" customWidth="1"/>
    <col min="1058" max="1058" width="15.28125" style="1" bestFit="1" customWidth="1"/>
    <col min="1059" max="1061" width="11.421875" style="1" hidden="1" customWidth="1"/>
    <col min="1062" max="1062" width="15.28125" style="1" bestFit="1" customWidth="1"/>
    <col min="1063" max="1063" width="11.421875" style="1" customWidth="1"/>
    <col min="1064" max="1064" width="15.28125" style="1" bestFit="1" customWidth="1"/>
    <col min="1065" max="1280" width="11.421875" style="1" customWidth="1"/>
    <col min="1281" max="1281" width="15.8515625" style="1" customWidth="1"/>
    <col min="1282" max="1282" width="55.28125" style="1" customWidth="1"/>
    <col min="1283" max="1283" width="30.7109375" style="1" customWidth="1"/>
    <col min="1284" max="1284" width="18.00390625" style="1" customWidth="1"/>
    <col min="1285" max="1285" width="17.8515625" style="1" customWidth="1"/>
    <col min="1286" max="1286" width="20.421875" style="1" customWidth="1"/>
    <col min="1287" max="1295" width="11.421875" style="1" hidden="1" customWidth="1"/>
    <col min="1296" max="1296" width="21.57421875" style="1" customWidth="1"/>
    <col min="1297" max="1298" width="11.421875" style="1" hidden="1" customWidth="1"/>
    <col min="1299" max="1299" width="19.57421875" style="1" customWidth="1"/>
    <col min="1300" max="1308" width="11.421875" style="1" hidden="1" customWidth="1"/>
    <col min="1309" max="1309" width="17.57421875" style="1" customWidth="1"/>
    <col min="1310" max="1310" width="21.140625" style="1" customWidth="1"/>
    <col min="1311" max="1311" width="21.00390625" style="1" customWidth="1"/>
    <col min="1312" max="1312" width="17.28125" style="1" customWidth="1"/>
    <col min="1313" max="1313" width="14.00390625" style="1" customWidth="1"/>
    <col min="1314" max="1314" width="15.28125" style="1" bestFit="1" customWidth="1"/>
    <col min="1315" max="1317" width="11.421875" style="1" hidden="1" customWidth="1"/>
    <col min="1318" max="1318" width="15.28125" style="1" bestFit="1" customWidth="1"/>
    <col min="1319" max="1319" width="11.421875" style="1" customWidth="1"/>
    <col min="1320" max="1320" width="15.28125" style="1" bestFit="1" customWidth="1"/>
    <col min="1321" max="1536" width="11.421875" style="1" customWidth="1"/>
    <col min="1537" max="1537" width="15.8515625" style="1" customWidth="1"/>
    <col min="1538" max="1538" width="55.28125" style="1" customWidth="1"/>
    <col min="1539" max="1539" width="30.7109375" style="1" customWidth="1"/>
    <col min="1540" max="1540" width="18.00390625" style="1" customWidth="1"/>
    <col min="1541" max="1541" width="17.8515625" style="1" customWidth="1"/>
    <col min="1542" max="1542" width="20.421875" style="1" customWidth="1"/>
    <col min="1543" max="1551" width="11.421875" style="1" hidden="1" customWidth="1"/>
    <col min="1552" max="1552" width="21.57421875" style="1" customWidth="1"/>
    <col min="1553" max="1554" width="11.421875" style="1" hidden="1" customWidth="1"/>
    <col min="1555" max="1555" width="19.57421875" style="1" customWidth="1"/>
    <col min="1556" max="1564" width="11.421875" style="1" hidden="1" customWidth="1"/>
    <col min="1565" max="1565" width="17.57421875" style="1" customWidth="1"/>
    <col min="1566" max="1566" width="21.140625" style="1" customWidth="1"/>
    <col min="1567" max="1567" width="21.00390625" style="1" customWidth="1"/>
    <col min="1568" max="1568" width="17.28125" style="1" customWidth="1"/>
    <col min="1569" max="1569" width="14.00390625" style="1" customWidth="1"/>
    <col min="1570" max="1570" width="15.28125" style="1" bestFit="1" customWidth="1"/>
    <col min="1571" max="1573" width="11.421875" style="1" hidden="1" customWidth="1"/>
    <col min="1574" max="1574" width="15.28125" style="1" bestFit="1" customWidth="1"/>
    <col min="1575" max="1575" width="11.421875" style="1" customWidth="1"/>
    <col min="1576" max="1576" width="15.28125" style="1" bestFit="1" customWidth="1"/>
    <col min="1577" max="1792" width="11.421875" style="1" customWidth="1"/>
    <col min="1793" max="1793" width="15.8515625" style="1" customWidth="1"/>
    <col min="1794" max="1794" width="55.28125" style="1" customWidth="1"/>
    <col min="1795" max="1795" width="30.7109375" style="1" customWidth="1"/>
    <col min="1796" max="1796" width="18.00390625" style="1" customWidth="1"/>
    <col min="1797" max="1797" width="17.8515625" style="1" customWidth="1"/>
    <col min="1798" max="1798" width="20.421875" style="1" customWidth="1"/>
    <col min="1799" max="1807" width="11.421875" style="1" hidden="1" customWidth="1"/>
    <col min="1808" max="1808" width="21.57421875" style="1" customWidth="1"/>
    <col min="1809" max="1810" width="11.421875" style="1" hidden="1" customWidth="1"/>
    <col min="1811" max="1811" width="19.57421875" style="1" customWidth="1"/>
    <col min="1812" max="1820" width="11.421875" style="1" hidden="1" customWidth="1"/>
    <col min="1821" max="1821" width="17.57421875" style="1" customWidth="1"/>
    <col min="1822" max="1822" width="21.140625" style="1" customWidth="1"/>
    <col min="1823" max="1823" width="21.00390625" style="1" customWidth="1"/>
    <col min="1824" max="1824" width="17.28125" style="1" customWidth="1"/>
    <col min="1825" max="1825" width="14.00390625" style="1" customWidth="1"/>
    <col min="1826" max="1826" width="15.28125" style="1" bestFit="1" customWidth="1"/>
    <col min="1827" max="1829" width="11.421875" style="1" hidden="1" customWidth="1"/>
    <col min="1830" max="1830" width="15.28125" style="1" bestFit="1" customWidth="1"/>
    <col min="1831" max="1831" width="11.421875" style="1" customWidth="1"/>
    <col min="1832" max="1832" width="15.28125" style="1" bestFit="1" customWidth="1"/>
    <col min="1833" max="2048" width="11.421875" style="1" customWidth="1"/>
    <col min="2049" max="2049" width="15.8515625" style="1" customWidth="1"/>
    <col min="2050" max="2050" width="55.28125" style="1" customWidth="1"/>
    <col min="2051" max="2051" width="30.7109375" style="1" customWidth="1"/>
    <col min="2052" max="2052" width="18.00390625" style="1" customWidth="1"/>
    <col min="2053" max="2053" width="17.8515625" style="1" customWidth="1"/>
    <col min="2054" max="2054" width="20.421875" style="1" customWidth="1"/>
    <col min="2055" max="2063" width="11.421875" style="1" hidden="1" customWidth="1"/>
    <col min="2064" max="2064" width="21.57421875" style="1" customWidth="1"/>
    <col min="2065" max="2066" width="11.421875" style="1" hidden="1" customWidth="1"/>
    <col min="2067" max="2067" width="19.57421875" style="1" customWidth="1"/>
    <col min="2068" max="2076" width="11.421875" style="1" hidden="1" customWidth="1"/>
    <col min="2077" max="2077" width="17.57421875" style="1" customWidth="1"/>
    <col min="2078" max="2078" width="21.140625" style="1" customWidth="1"/>
    <col min="2079" max="2079" width="21.00390625" style="1" customWidth="1"/>
    <col min="2080" max="2080" width="17.28125" style="1" customWidth="1"/>
    <col min="2081" max="2081" width="14.00390625" style="1" customWidth="1"/>
    <col min="2082" max="2082" width="15.28125" style="1" bestFit="1" customWidth="1"/>
    <col min="2083" max="2085" width="11.421875" style="1" hidden="1" customWidth="1"/>
    <col min="2086" max="2086" width="15.28125" style="1" bestFit="1" customWidth="1"/>
    <col min="2087" max="2087" width="11.421875" style="1" customWidth="1"/>
    <col min="2088" max="2088" width="15.28125" style="1" bestFit="1" customWidth="1"/>
    <col min="2089" max="2304" width="11.421875" style="1" customWidth="1"/>
    <col min="2305" max="2305" width="15.8515625" style="1" customWidth="1"/>
    <col min="2306" max="2306" width="55.28125" style="1" customWidth="1"/>
    <col min="2307" max="2307" width="30.7109375" style="1" customWidth="1"/>
    <col min="2308" max="2308" width="18.00390625" style="1" customWidth="1"/>
    <col min="2309" max="2309" width="17.8515625" style="1" customWidth="1"/>
    <col min="2310" max="2310" width="20.421875" style="1" customWidth="1"/>
    <col min="2311" max="2319" width="11.421875" style="1" hidden="1" customWidth="1"/>
    <col min="2320" max="2320" width="21.57421875" style="1" customWidth="1"/>
    <col min="2321" max="2322" width="11.421875" style="1" hidden="1" customWidth="1"/>
    <col min="2323" max="2323" width="19.57421875" style="1" customWidth="1"/>
    <col min="2324" max="2332" width="11.421875" style="1" hidden="1" customWidth="1"/>
    <col min="2333" max="2333" width="17.57421875" style="1" customWidth="1"/>
    <col min="2334" max="2334" width="21.140625" style="1" customWidth="1"/>
    <col min="2335" max="2335" width="21.00390625" style="1" customWidth="1"/>
    <col min="2336" max="2336" width="17.28125" style="1" customWidth="1"/>
    <col min="2337" max="2337" width="14.00390625" style="1" customWidth="1"/>
    <col min="2338" max="2338" width="15.28125" style="1" bestFit="1" customWidth="1"/>
    <col min="2339" max="2341" width="11.421875" style="1" hidden="1" customWidth="1"/>
    <col min="2342" max="2342" width="15.28125" style="1" bestFit="1" customWidth="1"/>
    <col min="2343" max="2343" width="11.421875" style="1" customWidth="1"/>
    <col min="2344" max="2344" width="15.28125" style="1" bestFit="1" customWidth="1"/>
    <col min="2345" max="2560" width="11.421875" style="1" customWidth="1"/>
    <col min="2561" max="2561" width="15.8515625" style="1" customWidth="1"/>
    <col min="2562" max="2562" width="55.28125" style="1" customWidth="1"/>
    <col min="2563" max="2563" width="30.7109375" style="1" customWidth="1"/>
    <col min="2564" max="2564" width="18.00390625" style="1" customWidth="1"/>
    <col min="2565" max="2565" width="17.8515625" style="1" customWidth="1"/>
    <col min="2566" max="2566" width="20.421875" style="1" customWidth="1"/>
    <col min="2567" max="2575" width="11.421875" style="1" hidden="1" customWidth="1"/>
    <col min="2576" max="2576" width="21.57421875" style="1" customWidth="1"/>
    <col min="2577" max="2578" width="11.421875" style="1" hidden="1" customWidth="1"/>
    <col min="2579" max="2579" width="19.57421875" style="1" customWidth="1"/>
    <col min="2580" max="2588" width="11.421875" style="1" hidden="1" customWidth="1"/>
    <col min="2589" max="2589" width="17.57421875" style="1" customWidth="1"/>
    <col min="2590" max="2590" width="21.140625" style="1" customWidth="1"/>
    <col min="2591" max="2591" width="21.00390625" style="1" customWidth="1"/>
    <col min="2592" max="2592" width="17.28125" style="1" customWidth="1"/>
    <col min="2593" max="2593" width="14.00390625" style="1" customWidth="1"/>
    <col min="2594" max="2594" width="15.28125" style="1" bestFit="1" customWidth="1"/>
    <col min="2595" max="2597" width="11.421875" style="1" hidden="1" customWidth="1"/>
    <col min="2598" max="2598" width="15.28125" style="1" bestFit="1" customWidth="1"/>
    <col min="2599" max="2599" width="11.421875" style="1" customWidth="1"/>
    <col min="2600" max="2600" width="15.28125" style="1" bestFit="1" customWidth="1"/>
    <col min="2601" max="2816" width="11.421875" style="1" customWidth="1"/>
    <col min="2817" max="2817" width="15.8515625" style="1" customWidth="1"/>
    <col min="2818" max="2818" width="55.28125" style="1" customWidth="1"/>
    <col min="2819" max="2819" width="30.7109375" style="1" customWidth="1"/>
    <col min="2820" max="2820" width="18.00390625" style="1" customWidth="1"/>
    <col min="2821" max="2821" width="17.8515625" style="1" customWidth="1"/>
    <col min="2822" max="2822" width="20.421875" style="1" customWidth="1"/>
    <col min="2823" max="2831" width="11.421875" style="1" hidden="1" customWidth="1"/>
    <col min="2832" max="2832" width="21.57421875" style="1" customWidth="1"/>
    <col min="2833" max="2834" width="11.421875" style="1" hidden="1" customWidth="1"/>
    <col min="2835" max="2835" width="19.57421875" style="1" customWidth="1"/>
    <col min="2836" max="2844" width="11.421875" style="1" hidden="1" customWidth="1"/>
    <col min="2845" max="2845" width="17.57421875" style="1" customWidth="1"/>
    <col min="2846" max="2846" width="21.140625" style="1" customWidth="1"/>
    <col min="2847" max="2847" width="21.00390625" style="1" customWidth="1"/>
    <col min="2848" max="2848" width="17.28125" style="1" customWidth="1"/>
    <col min="2849" max="2849" width="14.00390625" style="1" customWidth="1"/>
    <col min="2850" max="2850" width="15.28125" style="1" bestFit="1" customWidth="1"/>
    <col min="2851" max="2853" width="11.421875" style="1" hidden="1" customWidth="1"/>
    <col min="2854" max="2854" width="15.28125" style="1" bestFit="1" customWidth="1"/>
    <col min="2855" max="2855" width="11.421875" style="1" customWidth="1"/>
    <col min="2856" max="2856" width="15.28125" style="1" bestFit="1" customWidth="1"/>
    <col min="2857" max="3072" width="11.421875" style="1" customWidth="1"/>
    <col min="3073" max="3073" width="15.8515625" style="1" customWidth="1"/>
    <col min="3074" max="3074" width="55.28125" style="1" customWidth="1"/>
    <col min="3075" max="3075" width="30.7109375" style="1" customWidth="1"/>
    <col min="3076" max="3076" width="18.00390625" style="1" customWidth="1"/>
    <col min="3077" max="3077" width="17.8515625" style="1" customWidth="1"/>
    <col min="3078" max="3078" width="20.421875" style="1" customWidth="1"/>
    <col min="3079" max="3087" width="11.421875" style="1" hidden="1" customWidth="1"/>
    <col min="3088" max="3088" width="21.57421875" style="1" customWidth="1"/>
    <col min="3089" max="3090" width="11.421875" style="1" hidden="1" customWidth="1"/>
    <col min="3091" max="3091" width="19.57421875" style="1" customWidth="1"/>
    <col min="3092" max="3100" width="11.421875" style="1" hidden="1" customWidth="1"/>
    <col min="3101" max="3101" width="17.57421875" style="1" customWidth="1"/>
    <col min="3102" max="3102" width="21.140625" style="1" customWidth="1"/>
    <col min="3103" max="3103" width="21.00390625" style="1" customWidth="1"/>
    <col min="3104" max="3104" width="17.28125" style="1" customWidth="1"/>
    <col min="3105" max="3105" width="14.00390625" style="1" customWidth="1"/>
    <col min="3106" max="3106" width="15.28125" style="1" bestFit="1" customWidth="1"/>
    <col min="3107" max="3109" width="11.421875" style="1" hidden="1" customWidth="1"/>
    <col min="3110" max="3110" width="15.28125" style="1" bestFit="1" customWidth="1"/>
    <col min="3111" max="3111" width="11.421875" style="1" customWidth="1"/>
    <col min="3112" max="3112" width="15.28125" style="1" bestFit="1" customWidth="1"/>
    <col min="3113" max="3328" width="11.421875" style="1" customWidth="1"/>
    <col min="3329" max="3329" width="15.8515625" style="1" customWidth="1"/>
    <col min="3330" max="3330" width="55.28125" style="1" customWidth="1"/>
    <col min="3331" max="3331" width="30.7109375" style="1" customWidth="1"/>
    <col min="3332" max="3332" width="18.00390625" style="1" customWidth="1"/>
    <col min="3333" max="3333" width="17.8515625" style="1" customWidth="1"/>
    <col min="3334" max="3334" width="20.421875" style="1" customWidth="1"/>
    <col min="3335" max="3343" width="11.421875" style="1" hidden="1" customWidth="1"/>
    <col min="3344" max="3344" width="21.57421875" style="1" customWidth="1"/>
    <col min="3345" max="3346" width="11.421875" style="1" hidden="1" customWidth="1"/>
    <col min="3347" max="3347" width="19.57421875" style="1" customWidth="1"/>
    <col min="3348" max="3356" width="11.421875" style="1" hidden="1" customWidth="1"/>
    <col min="3357" max="3357" width="17.57421875" style="1" customWidth="1"/>
    <col min="3358" max="3358" width="21.140625" style="1" customWidth="1"/>
    <col min="3359" max="3359" width="21.00390625" style="1" customWidth="1"/>
    <col min="3360" max="3360" width="17.28125" style="1" customWidth="1"/>
    <col min="3361" max="3361" width="14.00390625" style="1" customWidth="1"/>
    <col min="3362" max="3362" width="15.28125" style="1" bestFit="1" customWidth="1"/>
    <col min="3363" max="3365" width="11.421875" style="1" hidden="1" customWidth="1"/>
    <col min="3366" max="3366" width="15.28125" style="1" bestFit="1" customWidth="1"/>
    <col min="3367" max="3367" width="11.421875" style="1" customWidth="1"/>
    <col min="3368" max="3368" width="15.28125" style="1" bestFit="1" customWidth="1"/>
    <col min="3369" max="3584" width="11.421875" style="1" customWidth="1"/>
    <col min="3585" max="3585" width="15.8515625" style="1" customWidth="1"/>
    <col min="3586" max="3586" width="55.28125" style="1" customWidth="1"/>
    <col min="3587" max="3587" width="30.7109375" style="1" customWidth="1"/>
    <col min="3588" max="3588" width="18.00390625" style="1" customWidth="1"/>
    <col min="3589" max="3589" width="17.8515625" style="1" customWidth="1"/>
    <col min="3590" max="3590" width="20.421875" style="1" customWidth="1"/>
    <col min="3591" max="3599" width="11.421875" style="1" hidden="1" customWidth="1"/>
    <col min="3600" max="3600" width="21.57421875" style="1" customWidth="1"/>
    <col min="3601" max="3602" width="11.421875" style="1" hidden="1" customWidth="1"/>
    <col min="3603" max="3603" width="19.57421875" style="1" customWidth="1"/>
    <col min="3604" max="3612" width="11.421875" style="1" hidden="1" customWidth="1"/>
    <col min="3613" max="3613" width="17.57421875" style="1" customWidth="1"/>
    <col min="3614" max="3614" width="21.140625" style="1" customWidth="1"/>
    <col min="3615" max="3615" width="21.00390625" style="1" customWidth="1"/>
    <col min="3616" max="3616" width="17.28125" style="1" customWidth="1"/>
    <col min="3617" max="3617" width="14.00390625" style="1" customWidth="1"/>
    <col min="3618" max="3618" width="15.28125" style="1" bestFit="1" customWidth="1"/>
    <col min="3619" max="3621" width="11.421875" style="1" hidden="1" customWidth="1"/>
    <col min="3622" max="3622" width="15.28125" style="1" bestFit="1" customWidth="1"/>
    <col min="3623" max="3623" width="11.421875" style="1" customWidth="1"/>
    <col min="3624" max="3624" width="15.28125" style="1" bestFit="1" customWidth="1"/>
    <col min="3625" max="3840" width="11.421875" style="1" customWidth="1"/>
    <col min="3841" max="3841" width="15.8515625" style="1" customWidth="1"/>
    <col min="3842" max="3842" width="55.28125" style="1" customWidth="1"/>
    <col min="3843" max="3843" width="30.7109375" style="1" customWidth="1"/>
    <col min="3844" max="3844" width="18.00390625" style="1" customWidth="1"/>
    <col min="3845" max="3845" width="17.8515625" style="1" customWidth="1"/>
    <col min="3846" max="3846" width="20.421875" style="1" customWidth="1"/>
    <col min="3847" max="3855" width="11.421875" style="1" hidden="1" customWidth="1"/>
    <col min="3856" max="3856" width="21.57421875" style="1" customWidth="1"/>
    <col min="3857" max="3858" width="11.421875" style="1" hidden="1" customWidth="1"/>
    <col min="3859" max="3859" width="19.57421875" style="1" customWidth="1"/>
    <col min="3860" max="3868" width="11.421875" style="1" hidden="1" customWidth="1"/>
    <col min="3869" max="3869" width="17.57421875" style="1" customWidth="1"/>
    <col min="3870" max="3870" width="21.140625" style="1" customWidth="1"/>
    <col min="3871" max="3871" width="21.00390625" style="1" customWidth="1"/>
    <col min="3872" max="3872" width="17.28125" style="1" customWidth="1"/>
    <col min="3873" max="3873" width="14.00390625" style="1" customWidth="1"/>
    <col min="3874" max="3874" width="15.28125" style="1" bestFit="1" customWidth="1"/>
    <col min="3875" max="3877" width="11.421875" style="1" hidden="1" customWidth="1"/>
    <col min="3878" max="3878" width="15.28125" style="1" bestFit="1" customWidth="1"/>
    <col min="3879" max="3879" width="11.421875" style="1" customWidth="1"/>
    <col min="3880" max="3880" width="15.28125" style="1" bestFit="1" customWidth="1"/>
    <col min="3881" max="4096" width="11.421875" style="1" customWidth="1"/>
    <col min="4097" max="4097" width="15.8515625" style="1" customWidth="1"/>
    <col min="4098" max="4098" width="55.28125" style="1" customWidth="1"/>
    <col min="4099" max="4099" width="30.7109375" style="1" customWidth="1"/>
    <col min="4100" max="4100" width="18.00390625" style="1" customWidth="1"/>
    <col min="4101" max="4101" width="17.8515625" style="1" customWidth="1"/>
    <col min="4102" max="4102" width="20.421875" style="1" customWidth="1"/>
    <col min="4103" max="4111" width="11.421875" style="1" hidden="1" customWidth="1"/>
    <col min="4112" max="4112" width="21.57421875" style="1" customWidth="1"/>
    <col min="4113" max="4114" width="11.421875" style="1" hidden="1" customWidth="1"/>
    <col min="4115" max="4115" width="19.57421875" style="1" customWidth="1"/>
    <col min="4116" max="4124" width="11.421875" style="1" hidden="1" customWidth="1"/>
    <col min="4125" max="4125" width="17.57421875" style="1" customWidth="1"/>
    <col min="4126" max="4126" width="21.140625" style="1" customWidth="1"/>
    <col min="4127" max="4127" width="21.00390625" style="1" customWidth="1"/>
    <col min="4128" max="4128" width="17.28125" style="1" customWidth="1"/>
    <col min="4129" max="4129" width="14.00390625" style="1" customWidth="1"/>
    <col min="4130" max="4130" width="15.28125" style="1" bestFit="1" customWidth="1"/>
    <col min="4131" max="4133" width="11.421875" style="1" hidden="1" customWidth="1"/>
    <col min="4134" max="4134" width="15.28125" style="1" bestFit="1" customWidth="1"/>
    <col min="4135" max="4135" width="11.421875" style="1" customWidth="1"/>
    <col min="4136" max="4136" width="15.28125" style="1" bestFit="1" customWidth="1"/>
    <col min="4137" max="4352" width="11.421875" style="1" customWidth="1"/>
    <col min="4353" max="4353" width="15.8515625" style="1" customWidth="1"/>
    <col min="4354" max="4354" width="55.28125" style="1" customWidth="1"/>
    <col min="4355" max="4355" width="30.7109375" style="1" customWidth="1"/>
    <col min="4356" max="4356" width="18.00390625" style="1" customWidth="1"/>
    <col min="4357" max="4357" width="17.8515625" style="1" customWidth="1"/>
    <col min="4358" max="4358" width="20.421875" style="1" customWidth="1"/>
    <col min="4359" max="4367" width="11.421875" style="1" hidden="1" customWidth="1"/>
    <col min="4368" max="4368" width="21.57421875" style="1" customWidth="1"/>
    <col min="4369" max="4370" width="11.421875" style="1" hidden="1" customWidth="1"/>
    <col min="4371" max="4371" width="19.57421875" style="1" customWidth="1"/>
    <col min="4372" max="4380" width="11.421875" style="1" hidden="1" customWidth="1"/>
    <col min="4381" max="4381" width="17.57421875" style="1" customWidth="1"/>
    <col min="4382" max="4382" width="21.140625" style="1" customWidth="1"/>
    <col min="4383" max="4383" width="21.00390625" style="1" customWidth="1"/>
    <col min="4384" max="4384" width="17.28125" style="1" customWidth="1"/>
    <col min="4385" max="4385" width="14.00390625" style="1" customWidth="1"/>
    <col min="4386" max="4386" width="15.28125" style="1" bestFit="1" customWidth="1"/>
    <col min="4387" max="4389" width="11.421875" style="1" hidden="1" customWidth="1"/>
    <col min="4390" max="4390" width="15.28125" style="1" bestFit="1" customWidth="1"/>
    <col min="4391" max="4391" width="11.421875" style="1" customWidth="1"/>
    <col min="4392" max="4392" width="15.28125" style="1" bestFit="1" customWidth="1"/>
    <col min="4393" max="4608" width="11.421875" style="1" customWidth="1"/>
    <col min="4609" max="4609" width="15.8515625" style="1" customWidth="1"/>
    <col min="4610" max="4610" width="55.28125" style="1" customWidth="1"/>
    <col min="4611" max="4611" width="30.7109375" style="1" customWidth="1"/>
    <col min="4612" max="4612" width="18.00390625" style="1" customWidth="1"/>
    <col min="4613" max="4613" width="17.8515625" style="1" customWidth="1"/>
    <col min="4614" max="4614" width="20.421875" style="1" customWidth="1"/>
    <col min="4615" max="4623" width="11.421875" style="1" hidden="1" customWidth="1"/>
    <col min="4624" max="4624" width="21.57421875" style="1" customWidth="1"/>
    <col min="4625" max="4626" width="11.421875" style="1" hidden="1" customWidth="1"/>
    <col min="4627" max="4627" width="19.57421875" style="1" customWidth="1"/>
    <col min="4628" max="4636" width="11.421875" style="1" hidden="1" customWidth="1"/>
    <col min="4637" max="4637" width="17.57421875" style="1" customWidth="1"/>
    <col min="4638" max="4638" width="21.140625" style="1" customWidth="1"/>
    <col min="4639" max="4639" width="21.00390625" style="1" customWidth="1"/>
    <col min="4640" max="4640" width="17.28125" style="1" customWidth="1"/>
    <col min="4641" max="4641" width="14.00390625" style="1" customWidth="1"/>
    <col min="4642" max="4642" width="15.28125" style="1" bestFit="1" customWidth="1"/>
    <col min="4643" max="4645" width="11.421875" style="1" hidden="1" customWidth="1"/>
    <col min="4646" max="4646" width="15.28125" style="1" bestFit="1" customWidth="1"/>
    <col min="4647" max="4647" width="11.421875" style="1" customWidth="1"/>
    <col min="4648" max="4648" width="15.28125" style="1" bestFit="1" customWidth="1"/>
    <col min="4649" max="4864" width="11.421875" style="1" customWidth="1"/>
    <col min="4865" max="4865" width="15.8515625" style="1" customWidth="1"/>
    <col min="4866" max="4866" width="55.28125" style="1" customWidth="1"/>
    <col min="4867" max="4867" width="30.7109375" style="1" customWidth="1"/>
    <col min="4868" max="4868" width="18.00390625" style="1" customWidth="1"/>
    <col min="4869" max="4869" width="17.8515625" style="1" customWidth="1"/>
    <col min="4870" max="4870" width="20.421875" style="1" customWidth="1"/>
    <col min="4871" max="4879" width="11.421875" style="1" hidden="1" customWidth="1"/>
    <col min="4880" max="4880" width="21.57421875" style="1" customWidth="1"/>
    <col min="4881" max="4882" width="11.421875" style="1" hidden="1" customWidth="1"/>
    <col min="4883" max="4883" width="19.57421875" style="1" customWidth="1"/>
    <col min="4884" max="4892" width="11.421875" style="1" hidden="1" customWidth="1"/>
    <col min="4893" max="4893" width="17.57421875" style="1" customWidth="1"/>
    <col min="4894" max="4894" width="21.140625" style="1" customWidth="1"/>
    <col min="4895" max="4895" width="21.00390625" style="1" customWidth="1"/>
    <col min="4896" max="4896" width="17.28125" style="1" customWidth="1"/>
    <col min="4897" max="4897" width="14.00390625" style="1" customWidth="1"/>
    <col min="4898" max="4898" width="15.28125" style="1" bestFit="1" customWidth="1"/>
    <col min="4899" max="4901" width="11.421875" style="1" hidden="1" customWidth="1"/>
    <col min="4902" max="4902" width="15.28125" style="1" bestFit="1" customWidth="1"/>
    <col min="4903" max="4903" width="11.421875" style="1" customWidth="1"/>
    <col min="4904" max="4904" width="15.28125" style="1" bestFit="1" customWidth="1"/>
    <col min="4905" max="5120" width="11.421875" style="1" customWidth="1"/>
    <col min="5121" max="5121" width="15.8515625" style="1" customWidth="1"/>
    <col min="5122" max="5122" width="55.28125" style="1" customWidth="1"/>
    <col min="5123" max="5123" width="30.7109375" style="1" customWidth="1"/>
    <col min="5124" max="5124" width="18.00390625" style="1" customWidth="1"/>
    <col min="5125" max="5125" width="17.8515625" style="1" customWidth="1"/>
    <col min="5126" max="5126" width="20.421875" style="1" customWidth="1"/>
    <col min="5127" max="5135" width="11.421875" style="1" hidden="1" customWidth="1"/>
    <col min="5136" max="5136" width="21.57421875" style="1" customWidth="1"/>
    <col min="5137" max="5138" width="11.421875" style="1" hidden="1" customWidth="1"/>
    <col min="5139" max="5139" width="19.57421875" style="1" customWidth="1"/>
    <col min="5140" max="5148" width="11.421875" style="1" hidden="1" customWidth="1"/>
    <col min="5149" max="5149" width="17.57421875" style="1" customWidth="1"/>
    <col min="5150" max="5150" width="21.140625" style="1" customWidth="1"/>
    <col min="5151" max="5151" width="21.00390625" style="1" customWidth="1"/>
    <col min="5152" max="5152" width="17.28125" style="1" customWidth="1"/>
    <col min="5153" max="5153" width="14.00390625" style="1" customWidth="1"/>
    <col min="5154" max="5154" width="15.28125" style="1" bestFit="1" customWidth="1"/>
    <col min="5155" max="5157" width="11.421875" style="1" hidden="1" customWidth="1"/>
    <col min="5158" max="5158" width="15.28125" style="1" bestFit="1" customWidth="1"/>
    <col min="5159" max="5159" width="11.421875" style="1" customWidth="1"/>
    <col min="5160" max="5160" width="15.28125" style="1" bestFit="1" customWidth="1"/>
    <col min="5161" max="5376" width="11.421875" style="1" customWidth="1"/>
    <col min="5377" max="5377" width="15.8515625" style="1" customWidth="1"/>
    <col min="5378" max="5378" width="55.28125" style="1" customWidth="1"/>
    <col min="5379" max="5379" width="30.7109375" style="1" customWidth="1"/>
    <col min="5380" max="5380" width="18.00390625" style="1" customWidth="1"/>
    <col min="5381" max="5381" width="17.8515625" style="1" customWidth="1"/>
    <col min="5382" max="5382" width="20.421875" style="1" customWidth="1"/>
    <col min="5383" max="5391" width="11.421875" style="1" hidden="1" customWidth="1"/>
    <col min="5392" max="5392" width="21.57421875" style="1" customWidth="1"/>
    <col min="5393" max="5394" width="11.421875" style="1" hidden="1" customWidth="1"/>
    <col min="5395" max="5395" width="19.57421875" style="1" customWidth="1"/>
    <col min="5396" max="5404" width="11.421875" style="1" hidden="1" customWidth="1"/>
    <col min="5405" max="5405" width="17.57421875" style="1" customWidth="1"/>
    <col min="5406" max="5406" width="21.140625" style="1" customWidth="1"/>
    <col min="5407" max="5407" width="21.00390625" style="1" customWidth="1"/>
    <col min="5408" max="5408" width="17.28125" style="1" customWidth="1"/>
    <col min="5409" max="5409" width="14.00390625" style="1" customWidth="1"/>
    <col min="5410" max="5410" width="15.28125" style="1" bestFit="1" customWidth="1"/>
    <col min="5411" max="5413" width="11.421875" style="1" hidden="1" customWidth="1"/>
    <col min="5414" max="5414" width="15.28125" style="1" bestFit="1" customWidth="1"/>
    <col min="5415" max="5415" width="11.421875" style="1" customWidth="1"/>
    <col min="5416" max="5416" width="15.28125" style="1" bestFit="1" customWidth="1"/>
    <col min="5417" max="5632" width="11.421875" style="1" customWidth="1"/>
    <col min="5633" max="5633" width="15.8515625" style="1" customWidth="1"/>
    <col min="5634" max="5634" width="55.28125" style="1" customWidth="1"/>
    <col min="5635" max="5635" width="30.7109375" style="1" customWidth="1"/>
    <col min="5636" max="5636" width="18.00390625" style="1" customWidth="1"/>
    <col min="5637" max="5637" width="17.8515625" style="1" customWidth="1"/>
    <col min="5638" max="5638" width="20.421875" style="1" customWidth="1"/>
    <col min="5639" max="5647" width="11.421875" style="1" hidden="1" customWidth="1"/>
    <col min="5648" max="5648" width="21.57421875" style="1" customWidth="1"/>
    <col min="5649" max="5650" width="11.421875" style="1" hidden="1" customWidth="1"/>
    <col min="5651" max="5651" width="19.57421875" style="1" customWidth="1"/>
    <col min="5652" max="5660" width="11.421875" style="1" hidden="1" customWidth="1"/>
    <col min="5661" max="5661" width="17.57421875" style="1" customWidth="1"/>
    <col min="5662" max="5662" width="21.140625" style="1" customWidth="1"/>
    <col min="5663" max="5663" width="21.00390625" style="1" customWidth="1"/>
    <col min="5664" max="5664" width="17.28125" style="1" customWidth="1"/>
    <col min="5665" max="5665" width="14.00390625" style="1" customWidth="1"/>
    <col min="5666" max="5666" width="15.28125" style="1" bestFit="1" customWidth="1"/>
    <col min="5667" max="5669" width="11.421875" style="1" hidden="1" customWidth="1"/>
    <col min="5670" max="5670" width="15.28125" style="1" bestFit="1" customWidth="1"/>
    <col min="5671" max="5671" width="11.421875" style="1" customWidth="1"/>
    <col min="5672" max="5672" width="15.28125" style="1" bestFit="1" customWidth="1"/>
    <col min="5673" max="5888" width="11.421875" style="1" customWidth="1"/>
    <col min="5889" max="5889" width="15.8515625" style="1" customWidth="1"/>
    <col min="5890" max="5890" width="55.28125" style="1" customWidth="1"/>
    <col min="5891" max="5891" width="30.7109375" style="1" customWidth="1"/>
    <col min="5892" max="5892" width="18.00390625" style="1" customWidth="1"/>
    <col min="5893" max="5893" width="17.8515625" style="1" customWidth="1"/>
    <col min="5894" max="5894" width="20.421875" style="1" customWidth="1"/>
    <col min="5895" max="5903" width="11.421875" style="1" hidden="1" customWidth="1"/>
    <col min="5904" max="5904" width="21.57421875" style="1" customWidth="1"/>
    <col min="5905" max="5906" width="11.421875" style="1" hidden="1" customWidth="1"/>
    <col min="5907" max="5907" width="19.57421875" style="1" customWidth="1"/>
    <col min="5908" max="5916" width="11.421875" style="1" hidden="1" customWidth="1"/>
    <col min="5917" max="5917" width="17.57421875" style="1" customWidth="1"/>
    <col min="5918" max="5918" width="21.140625" style="1" customWidth="1"/>
    <col min="5919" max="5919" width="21.00390625" style="1" customWidth="1"/>
    <col min="5920" max="5920" width="17.28125" style="1" customWidth="1"/>
    <col min="5921" max="5921" width="14.00390625" style="1" customWidth="1"/>
    <col min="5922" max="5922" width="15.28125" style="1" bestFit="1" customWidth="1"/>
    <col min="5923" max="5925" width="11.421875" style="1" hidden="1" customWidth="1"/>
    <col min="5926" max="5926" width="15.28125" style="1" bestFit="1" customWidth="1"/>
    <col min="5927" max="5927" width="11.421875" style="1" customWidth="1"/>
    <col min="5928" max="5928" width="15.28125" style="1" bestFit="1" customWidth="1"/>
    <col min="5929" max="6144" width="11.421875" style="1" customWidth="1"/>
    <col min="6145" max="6145" width="15.8515625" style="1" customWidth="1"/>
    <col min="6146" max="6146" width="55.28125" style="1" customWidth="1"/>
    <col min="6147" max="6147" width="30.7109375" style="1" customWidth="1"/>
    <col min="6148" max="6148" width="18.00390625" style="1" customWidth="1"/>
    <col min="6149" max="6149" width="17.8515625" style="1" customWidth="1"/>
    <col min="6150" max="6150" width="20.421875" style="1" customWidth="1"/>
    <col min="6151" max="6159" width="11.421875" style="1" hidden="1" customWidth="1"/>
    <col min="6160" max="6160" width="21.57421875" style="1" customWidth="1"/>
    <col min="6161" max="6162" width="11.421875" style="1" hidden="1" customWidth="1"/>
    <col min="6163" max="6163" width="19.57421875" style="1" customWidth="1"/>
    <col min="6164" max="6172" width="11.421875" style="1" hidden="1" customWidth="1"/>
    <col min="6173" max="6173" width="17.57421875" style="1" customWidth="1"/>
    <col min="6174" max="6174" width="21.140625" style="1" customWidth="1"/>
    <col min="6175" max="6175" width="21.00390625" style="1" customWidth="1"/>
    <col min="6176" max="6176" width="17.28125" style="1" customWidth="1"/>
    <col min="6177" max="6177" width="14.00390625" style="1" customWidth="1"/>
    <col min="6178" max="6178" width="15.28125" style="1" bestFit="1" customWidth="1"/>
    <col min="6179" max="6181" width="11.421875" style="1" hidden="1" customWidth="1"/>
    <col min="6182" max="6182" width="15.28125" style="1" bestFit="1" customWidth="1"/>
    <col min="6183" max="6183" width="11.421875" style="1" customWidth="1"/>
    <col min="6184" max="6184" width="15.28125" style="1" bestFit="1" customWidth="1"/>
    <col min="6185" max="6400" width="11.421875" style="1" customWidth="1"/>
    <col min="6401" max="6401" width="15.8515625" style="1" customWidth="1"/>
    <col min="6402" max="6402" width="55.28125" style="1" customWidth="1"/>
    <col min="6403" max="6403" width="30.7109375" style="1" customWidth="1"/>
    <col min="6404" max="6404" width="18.00390625" style="1" customWidth="1"/>
    <col min="6405" max="6405" width="17.8515625" style="1" customWidth="1"/>
    <col min="6406" max="6406" width="20.421875" style="1" customWidth="1"/>
    <col min="6407" max="6415" width="11.421875" style="1" hidden="1" customWidth="1"/>
    <col min="6416" max="6416" width="21.57421875" style="1" customWidth="1"/>
    <col min="6417" max="6418" width="11.421875" style="1" hidden="1" customWidth="1"/>
    <col min="6419" max="6419" width="19.57421875" style="1" customWidth="1"/>
    <col min="6420" max="6428" width="11.421875" style="1" hidden="1" customWidth="1"/>
    <col min="6429" max="6429" width="17.57421875" style="1" customWidth="1"/>
    <col min="6430" max="6430" width="21.140625" style="1" customWidth="1"/>
    <col min="6431" max="6431" width="21.00390625" style="1" customWidth="1"/>
    <col min="6432" max="6432" width="17.28125" style="1" customWidth="1"/>
    <col min="6433" max="6433" width="14.00390625" style="1" customWidth="1"/>
    <col min="6434" max="6434" width="15.28125" style="1" bestFit="1" customWidth="1"/>
    <col min="6435" max="6437" width="11.421875" style="1" hidden="1" customWidth="1"/>
    <col min="6438" max="6438" width="15.28125" style="1" bestFit="1" customWidth="1"/>
    <col min="6439" max="6439" width="11.421875" style="1" customWidth="1"/>
    <col min="6440" max="6440" width="15.28125" style="1" bestFit="1" customWidth="1"/>
    <col min="6441" max="6656" width="11.421875" style="1" customWidth="1"/>
    <col min="6657" max="6657" width="15.8515625" style="1" customWidth="1"/>
    <col min="6658" max="6658" width="55.28125" style="1" customWidth="1"/>
    <col min="6659" max="6659" width="30.7109375" style="1" customWidth="1"/>
    <col min="6660" max="6660" width="18.00390625" style="1" customWidth="1"/>
    <col min="6661" max="6661" width="17.8515625" style="1" customWidth="1"/>
    <col min="6662" max="6662" width="20.421875" style="1" customWidth="1"/>
    <col min="6663" max="6671" width="11.421875" style="1" hidden="1" customWidth="1"/>
    <col min="6672" max="6672" width="21.57421875" style="1" customWidth="1"/>
    <col min="6673" max="6674" width="11.421875" style="1" hidden="1" customWidth="1"/>
    <col min="6675" max="6675" width="19.57421875" style="1" customWidth="1"/>
    <col min="6676" max="6684" width="11.421875" style="1" hidden="1" customWidth="1"/>
    <col min="6685" max="6685" width="17.57421875" style="1" customWidth="1"/>
    <col min="6686" max="6686" width="21.140625" style="1" customWidth="1"/>
    <col min="6687" max="6687" width="21.00390625" style="1" customWidth="1"/>
    <col min="6688" max="6688" width="17.28125" style="1" customWidth="1"/>
    <col min="6689" max="6689" width="14.00390625" style="1" customWidth="1"/>
    <col min="6690" max="6690" width="15.28125" style="1" bestFit="1" customWidth="1"/>
    <col min="6691" max="6693" width="11.421875" style="1" hidden="1" customWidth="1"/>
    <col min="6694" max="6694" width="15.28125" style="1" bestFit="1" customWidth="1"/>
    <col min="6695" max="6695" width="11.421875" style="1" customWidth="1"/>
    <col min="6696" max="6696" width="15.28125" style="1" bestFit="1" customWidth="1"/>
    <col min="6697" max="6912" width="11.421875" style="1" customWidth="1"/>
    <col min="6913" max="6913" width="15.8515625" style="1" customWidth="1"/>
    <col min="6914" max="6914" width="55.28125" style="1" customWidth="1"/>
    <col min="6915" max="6915" width="30.7109375" style="1" customWidth="1"/>
    <col min="6916" max="6916" width="18.00390625" style="1" customWidth="1"/>
    <col min="6917" max="6917" width="17.8515625" style="1" customWidth="1"/>
    <col min="6918" max="6918" width="20.421875" style="1" customWidth="1"/>
    <col min="6919" max="6927" width="11.421875" style="1" hidden="1" customWidth="1"/>
    <col min="6928" max="6928" width="21.57421875" style="1" customWidth="1"/>
    <col min="6929" max="6930" width="11.421875" style="1" hidden="1" customWidth="1"/>
    <col min="6931" max="6931" width="19.57421875" style="1" customWidth="1"/>
    <col min="6932" max="6940" width="11.421875" style="1" hidden="1" customWidth="1"/>
    <col min="6941" max="6941" width="17.57421875" style="1" customWidth="1"/>
    <col min="6942" max="6942" width="21.140625" style="1" customWidth="1"/>
    <col min="6943" max="6943" width="21.00390625" style="1" customWidth="1"/>
    <col min="6944" max="6944" width="17.28125" style="1" customWidth="1"/>
    <col min="6945" max="6945" width="14.00390625" style="1" customWidth="1"/>
    <col min="6946" max="6946" width="15.28125" style="1" bestFit="1" customWidth="1"/>
    <col min="6947" max="6949" width="11.421875" style="1" hidden="1" customWidth="1"/>
    <col min="6950" max="6950" width="15.28125" style="1" bestFit="1" customWidth="1"/>
    <col min="6951" max="6951" width="11.421875" style="1" customWidth="1"/>
    <col min="6952" max="6952" width="15.28125" style="1" bestFit="1" customWidth="1"/>
    <col min="6953" max="7168" width="11.421875" style="1" customWidth="1"/>
    <col min="7169" max="7169" width="15.8515625" style="1" customWidth="1"/>
    <col min="7170" max="7170" width="55.28125" style="1" customWidth="1"/>
    <col min="7171" max="7171" width="30.7109375" style="1" customWidth="1"/>
    <col min="7172" max="7172" width="18.00390625" style="1" customWidth="1"/>
    <col min="7173" max="7173" width="17.8515625" style="1" customWidth="1"/>
    <col min="7174" max="7174" width="20.421875" style="1" customWidth="1"/>
    <col min="7175" max="7183" width="11.421875" style="1" hidden="1" customWidth="1"/>
    <col min="7184" max="7184" width="21.57421875" style="1" customWidth="1"/>
    <col min="7185" max="7186" width="11.421875" style="1" hidden="1" customWidth="1"/>
    <col min="7187" max="7187" width="19.57421875" style="1" customWidth="1"/>
    <col min="7188" max="7196" width="11.421875" style="1" hidden="1" customWidth="1"/>
    <col min="7197" max="7197" width="17.57421875" style="1" customWidth="1"/>
    <col min="7198" max="7198" width="21.140625" style="1" customWidth="1"/>
    <col min="7199" max="7199" width="21.00390625" style="1" customWidth="1"/>
    <col min="7200" max="7200" width="17.28125" style="1" customWidth="1"/>
    <col min="7201" max="7201" width="14.00390625" style="1" customWidth="1"/>
    <col min="7202" max="7202" width="15.28125" style="1" bestFit="1" customWidth="1"/>
    <col min="7203" max="7205" width="11.421875" style="1" hidden="1" customWidth="1"/>
    <col min="7206" max="7206" width="15.28125" style="1" bestFit="1" customWidth="1"/>
    <col min="7207" max="7207" width="11.421875" style="1" customWidth="1"/>
    <col min="7208" max="7208" width="15.28125" style="1" bestFit="1" customWidth="1"/>
    <col min="7209" max="7424" width="11.421875" style="1" customWidth="1"/>
    <col min="7425" max="7425" width="15.8515625" style="1" customWidth="1"/>
    <col min="7426" max="7426" width="55.28125" style="1" customWidth="1"/>
    <col min="7427" max="7427" width="30.7109375" style="1" customWidth="1"/>
    <col min="7428" max="7428" width="18.00390625" style="1" customWidth="1"/>
    <col min="7429" max="7429" width="17.8515625" style="1" customWidth="1"/>
    <col min="7430" max="7430" width="20.421875" style="1" customWidth="1"/>
    <col min="7431" max="7439" width="11.421875" style="1" hidden="1" customWidth="1"/>
    <col min="7440" max="7440" width="21.57421875" style="1" customWidth="1"/>
    <col min="7441" max="7442" width="11.421875" style="1" hidden="1" customWidth="1"/>
    <col min="7443" max="7443" width="19.57421875" style="1" customWidth="1"/>
    <col min="7444" max="7452" width="11.421875" style="1" hidden="1" customWidth="1"/>
    <col min="7453" max="7453" width="17.57421875" style="1" customWidth="1"/>
    <col min="7454" max="7454" width="21.140625" style="1" customWidth="1"/>
    <col min="7455" max="7455" width="21.00390625" style="1" customWidth="1"/>
    <col min="7456" max="7456" width="17.28125" style="1" customWidth="1"/>
    <col min="7457" max="7457" width="14.00390625" style="1" customWidth="1"/>
    <col min="7458" max="7458" width="15.28125" style="1" bestFit="1" customWidth="1"/>
    <col min="7459" max="7461" width="11.421875" style="1" hidden="1" customWidth="1"/>
    <col min="7462" max="7462" width="15.28125" style="1" bestFit="1" customWidth="1"/>
    <col min="7463" max="7463" width="11.421875" style="1" customWidth="1"/>
    <col min="7464" max="7464" width="15.28125" style="1" bestFit="1" customWidth="1"/>
    <col min="7465" max="7680" width="11.421875" style="1" customWidth="1"/>
    <col min="7681" max="7681" width="15.8515625" style="1" customWidth="1"/>
    <col min="7682" max="7682" width="55.28125" style="1" customWidth="1"/>
    <col min="7683" max="7683" width="30.7109375" style="1" customWidth="1"/>
    <col min="7684" max="7684" width="18.00390625" style="1" customWidth="1"/>
    <col min="7685" max="7685" width="17.8515625" style="1" customWidth="1"/>
    <col min="7686" max="7686" width="20.421875" style="1" customWidth="1"/>
    <col min="7687" max="7695" width="11.421875" style="1" hidden="1" customWidth="1"/>
    <col min="7696" max="7696" width="21.57421875" style="1" customWidth="1"/>
    <col min="7697" max="7698" width="11.421875" style="1" hidden="1" customWidth="1"/>
    <col min="7699" max="7699" width="19.57421875" style="1" customWidth="1"/>
    <col min="7700" max="7708" width="11.421875" style="1" hidden="1" customWidth="1"/>
    <col min="7709" max="7709" width="17.57421875" style="1" customWidth="1"/>
    <col min="7710" max="7710" width="21.140625" style="1" customWidth="1"/>
    <col min="7711" max="7711" width="21.00390625" style="1" customWidth="1"/>
    <col min="7712" max="7712" width="17.28125" style="1" customWidth="1"/>
    <col min="7713" max="7713" width="14.00390625" style="1" customWidth="1"/>
    <col min="7714" max="7714" width="15.28125" style="1" bestFit="1" customWidth="1"/>
    <col min="7715" max="7717" width="11.421875" style="1" hidden="1" customWidth="1"/>
    <col min="7718" max="7718" width="15.28125" style="1" bestFit="1" customWidth="1"/>
    <col min="7719" max="7719" width="11.421875" style="1" customWidth="1"/>
    <col min="7720" max="7720" width="15.28125" style="1" bestFit="1" customWidth="1"/>
    <col min="7721" max="7936" width="11.421875" style="1" customWidth="1"/>
    <col min="7937" max="7937" width="15.8515625" style="1" customWidth="1"/>
    <col min="7938" max="7938" width="55.28125" style="1" customWidth="1"/>
    <col min="7939" max="7939" width="30.7109375" style="1" customWidth="1"/>
    <col min="7940" max="7940" width="18.00390625" style="1" customWidth="1"/>
    <col min="7941" max="7941" width="17.8515625" style="1" customWidth="1"/>
    <col min="7942" max="7942" width="20.421875" style="1" customWidth="1"/>
    <col min="7943" max="7951" width="11.421875" style="1" hidden="1" customWidth="1"/>
    <col min="7952" max="7952" width="21.57421875" style="1" customWidth="1"/>
    <col min="7953" max="7954" width="11.421875" style="1" hidden="1" customWidth="1"/>
    <col min="7955" max="7955" width="19.57421875" style="1" customWidth="1"/>
    <col min="7956" max="7964" width="11.421875" style="1" hidden="1" customWidth="1"/>
    <col min="7965" max="7965" width="17.57421875" style="1" customWidth="1"/>
    <col min="7966" max="7966" width="21.140625" style="1" customWidth="1"/>
    <col min="7967" max="7967" width="21.00390625" style="1" customWidth="1"/>
    <col min="7968" max="7968" width="17.28125" style="1" customWidth="1"/>
    <col min="7969" max="7969" width="14.00390625" style="1" customWidth="1"/>
    <col min="7970" max="7970" width="15.28125" style="1" bestFit="1" customWidth="1"/>
    <col min="7971" max="7973" width="11.421875" style="1" hidden="1" customWidth="1"/>
    <col min="7974" max="7974" width="15.28125" style="1" bestFit="1" customWidth="1"/>
    <col min="7975" max="7975" width="11.421875" style="1" customWidth="1"/>
    <col min="7976" max="7976" width="15.28125" style="1" bestFit="1" customWidth="1"/>
    <col min="7977" max="8192" width="11.421875" style="1" customWidth="1"/>
    <col min="8193" max="8193" width="15.8515625" style="1" customWidth="1"/>
    <col min="8194" max="8194" width="55.28125" style="1" customWidth="1"/>
    <col min="8195" max="8195" width="30.7109375" style="1" customWidth="1"/>
    <col min="8196" max="8196" width="18.00390625" style="1" customWidth="1"/>
    <col min="8197" max="8197" width="17.8515625" style="1" customWidth="1"/>
    <col min="8198" max="8198" width="20.421875" style="1" customWidth="1"/>
    <col min="8199" max="8207" width="11.421875" style="1" hidden="1" customWidth="1"/>
    <col min="8208" max="8208" width="21.57421875" style="1" customWidth="1"/>
    <col min="8209" max="8210" width="11.421875" style="1" hidden="1" customWidth="1"/>
    <col min="8211" max="8211" width="19.57421875" style="1" customWidth="1"/>
    <col min="8212" max="8220" width="11.421875" style="1" hidden="1" customWidth="1"/>
    <col min="8221" max="8221" width="17.57421875" style="1" customWidth="1"/>
    <col min="8222" max="8222" width="21.140625" style="1" customWidth="1"/>
    <col min="8223" max="8223" width="21.00390625" style="1" customWidth="1"/>
    <col min="8224" max="8224" width="17.28125" style="1" customWidth="1"/>
    <col min="8225" max="8225" width="14.00390625" style="1" customWidth="1"/>
    <col min="8226" max="8226" width="15.28125" style="1" bestFit="1" customWidth="1"/>
    <col min="8227" max="8229" width="11.421875" style="1" hidden="1" customWidth="1"/>
    <col min="8230" max="8230" width="15.28125" style="1" bestFit="1" customWidth="1"/>
    <col min="8231" max="8231" width="11.421875" style="1" customWidth="1"/>
    <col min="8232" max="8232" width="15.28125" style="1" bestFit="1" customWidth="1"/>
    <col min="8233" max="8448" width="11.421875" style="1" customWidth="1"/>
    <col min="8449" max="8449" width="15.8515625" style="1" customWidth="1"/>
    <col min="8450" max="8450" width="55.28125" style="1" customWidth="1"/>
    <col min="8451" max="8451" width="30.7109375" style="1" customWidth="1"/>
    <col min="8452" max="8452" width="18.00390625" style="1" customWidth="1"/>
    <col min="8453" max="8453" width="17.8515625" style="1" customWidth="1"/>
    <col min="8454" max="8454" width="20.421875" style="1" customWidth="1"/>
    <col min="8455" max="8463" width="11.421875" style="1" hidden="1" customWidth="1"/>
    <col min="8464" max="8464" width="21.57421875" style="1" customWidth="1"/>
    <col min="8465" max="8466" width="11.421875" style="1" hidden="1" customWidth="1"/>
    <col min="8467" max="8467" width="19.57421875" style="1" customWidth="1"/>
    <col min="8468" max="8476" width="11.421875" style="1" hidden="1" customWidth="1"/>
    <col min="8477" max="8477" width="17.57421875" style="1" customWidth="1"/>
    <col min="8478" max="8478" width="21.140625" style="1" customWidth="1"/>
    <col min="8479" max="8479" width="21.00390625" style="1" customWidth="1"/>
    <col min="8480" max="8480" width="17.28125" style="1" customWidth="1"/>
    <col min="8481" max="8481" width="14.00390625" style="1" customWidth="1"/>
    <col min="8482" max="8482" width="15.28125" style="1" bestFit="1" customWidth="1"/>
    <col min="8483" max="8485" width="11.421875" style="1" hidden="1" customWidth="1"/>
    <col min="8486" max="8486" width="15.28125" style="1" bestFit="1" customWidth="1"/>
    <col min="8487" max="8487" width="11.421875" style="1" customWidth="1"/>
    <col min="8488" max="8488" width="15.28125" style="1" bestFit="1" customWidth="1"/>
    <col min="8489" max="8704" width="11.421875" style="1" customWidth="1"/>
    <col min="8705" max="8705" width="15.8515625" style="1" customWidth="1"/>
    <col min="8706" max="8706" width="55.28125" style="1" customWidth="1"/>
    <col min="8707" max="8707" width="30.7109375" style="1" customWidth="1"/>
    <col min="8708" max="8708" width="18.00390625" style="1" customWidth="1"/>
    <col min="8709" max="8709" width="17.8515625" style="1" customWidth="1"/>
    <col min="8710" max="8710" width="20.421875" style="1" customWidth="1"/>
    <col min="8711" max="8719" width="11.421875" style="1" hidden="1" customWidth="1"/>
    <col min="8720" max="8720" width="21.57421875" style="1" customWidth="1"/>
    <col min="8721" max="8722" width="11.421875" style="1" hidden="1" customWidth="1"/>
    <col min="8723" max="8723" width="19.57421875" style="1" customWidth="1"/>
    <col min="8724" max="8732" width="11.421875" style="1" hidden="1" customWidth="1"/>
    <col min="8733" max="8733" width="17.57421875" style="1" customWidth="1"/>
    <col min="8734" max="8734" width="21.140625" style="1" customWidth="1"/>
    <col min="8735" max="8735" width="21.00390625" style="1" customWidth="1"/>
    <col min="8736" max="8736" width="17.28125" style="1" customWidth="1"/>
    <col min="8737" max="8737" width="14.00390625" style="1" customWidth="1"/>
    <col min="8738" max="8738" width="15.28125" style="1" bestFit="1" customWidth="1"/>
    <col min="8739" max="8741" width="11.421875" style="1" hidden="1" customWidth="1"/>
    <col min="8742" max="8742" width="15.28125" style="1" bestFit="1" customWidth="1"/>
    <col min="8743" max="8743" width="11.421875" style="1" customWidth="1"/>
    <col min="8744" max="8744" width="15.28125" style="1" bestFit="1" customWidth="1"/>
    <col min="8745" max="8960" width="11.421875" style="1" customWidth="1"/>
    <col min="8961" max="8961" width="15.8515625" style="1" customWidth="1"/>
    <col min="8962" max="8962" width="55.28125" style="1" customWidth="1"/>
    <col min="8963" max="8963" width="30.7109375" style="1" customWidth="1"/>
    <col min="8964" max="8964" width="18.00390625" style="1" customWidth="1"/>
    <col min="8965" max="8965" width="17.8515625" style="1" customWidth="1"/>
    <col min="8966" max="8966" width="20.421875" style="1" customWidth="1"/>
    <col min="8967" max="8975" width="11.421875" style="1" hidden="1" customWidth="1"/>
    <col min="8976" max="8976" width="21.57421875" style="1" customWidth="1"/>
    <col min="8977" max="8978" width="11.421875" style="1" hidden="1" customWidth="1"/>
    <col min="8979" max="8979" width="19.57421875" style="1" customWidth="1"/>
    <col min="8980" max="8988" width="11.421875" style="1" hidden="1" customWidth="1"/>
    <col min="8989" max="8989" width="17.57421875" style="1" customWidth="1"/>
    <col min="8990" max="8990" width="21.140625" style="1" customWidth="1"/>
    <col min="8991" max="8991" width="21.00390625" style="1" customWidth="1"/>
    <col min="8992" max="8992" width="17.28125" style="1" customWidth="1"/>
    <col min="8993" max="8993" width="14.00390625" style="1" customWidth="1"/>
    <col min="8994" max="8994" width="15.28125" style="1" bestFit="1" customWidth="1"/>
    <col min="8995" max="8997" width="11.421875" style="1" hidden="1" customWidth="1"/>
    <col min="8998" max="8998" width="15.28125" style="1" bestFit="1" customWidth="1"/>
    <col min="8999" max="8999" width="11.421875" style="1" customWidth="1"/>
    <col min="9000" max="9000" width="15.28125" style="1" bestFit="1" customWidth="1"/>
    <col min="9001" max="9216" width="11.421875" style="1" customWidth="1"/>
    <col min="9217" max="9217" width="15.8515625" style="1" customWidth="1"/>
    <col min="9218" max="9218" width="55.28125" style="1" customWidth="1"/>
    <col min="9219" max="9219" width="30.7109375" style="1" customWidth="1"/>
    <col min="9220" max="9220" width="18.00390625" style="1" customWidth="1"/>
    <col min="9221" max="9221" width="17.8515625" style="1" customWidth="1"/>
    <col min="9222" max="9222" width="20.421875" style="1" customWidth="1"/>
    <col min="9223" max="9231" width="11.421875" style="1" hidden="1" customWidth="1"/>
    <col min="9232" max="9232" width="21.57421875" style="1" customWidth="1"/>
    <col min="9233" max="9234" width="11.421875" style="1" hidden="1" customWidth="1"/>
    <col min="9235" max="9235" width="19.57421875" style="1" customWidth="1"/>
    <col min="9236" max="9244" width="11.421875" style="1" hidden="1" customWidth="1"/>
    <col min="9245" max="9245" width="17.57421875" style="1" customWidth="1"/>
    <col min="9246" max="9246" width="21.140625" style="1" customWidth="1"/>
    <col min="9247" max="9247" width="21.00390625" style="1" customWidth="1"/>
    <col min="9248" max="9248" width="17.28125" style="1" customWidth="1"/>
    <col min="9249" max="9249" width="14.00390625" style="1" customWidth="1"/>
    <col min="9250" max="9250" width="15.28125" style="1" bestFit="1" customWidth="1"/>
    <col min="9251" max="9253" width="11.421875" style="1" hidden="1" customWidth="1"/>
    <col min="9254" max="9254" width="15.28125" style="1" bestFit="1" customWidth="1"/>
    <col min="9255" max="9255" width="11.421875" style="1" customWidth="1"/>
    <col min="9256" max="9256" width="15.28125" style="1" bestFit="1" customWidth="1"/>
    <col min="9257" max="9472" width="11.421875" style="1" customWidth="1"/>
    <col min="9473" max="9473" width="15.8515625" style="1" customWidth="1"/>
    <col min="9474" max="9474" width="55.28125" style="1" customWidth="1"/>
    <col min="9475" max="9475" width="30.7109375" style="1" customWidth="1"/>
    <col min="9476" max="9476" width="18.00390625" style="1" customWidth="1"/>
    <col min="9477" max="9477" width="17.8515625" style="1" customWidth="1"/>
    <col min="9478" max="9478" width="20.421875" style="1" customWidth="1"/>
    <col min="9479" max="9487" width="11.421875" style="1" hidden="1" customWidth="1"/>
    <col min="9488" max="9488" width="21.57421875" style="1" customWidth="1"/>
    <col min="9489" max="9490" width="11.421875" style="1" hidden="1" customWidth="1"/>
    <col min="9491" max="9491" width="19.57421875" style="1" customWidth="1"/>
    <col min="9492" max="9500" width="11.421875" style="1" hidden="1" customWidth="1"/>
    <col min="9501" max="9501" width="17.57421875" style="1" customWidth="1"/>
    <col min="9502" max="9502" width="21.140625" style="1" customWidth="1"/>
    <col min="9503" max="9503" width="21.00390625" style="1" customWidth="1"/>
    <col min="9504" max="9504" width="17.28125" style="1" customWidth="1"/>
    <col min="9505" max="9505" width="14.00390625" style="1" customWidth="1"/>
    <col min="9506" max="9506" width="15.28125" style="1" bestFit="1" customWidth="1"/>
    <col min="9507" max="9509" width="11.421875" style="1" hidden="1" customWidth="1"/>
    <col min="9510" max="9510" width="15.28125" style="1" bestFit="1" customWidth="1"/>
    <col min="9511" max="9511" width="11.421875" style="1" customWidth="1"/>
    <col min="9512" max="9512" width="15.28125" style="1" bestFit="1" customWidth="1"/>
    <col min="9513" max="9728" width="11.421875" style="1" customWidth="1"/>
    <col min="9729" max="9729" width="15.8515625" style="1" customWidth="1"/>
    <col min="9730" max="9730" width="55.28125" style="1" customWidth="1"/>
    <col min="9731" max="9731" width="30.7109375" style="1" customWidth="1"/>
    <col min="9732" max="9732" width="18.00390625" style="1" customWidth="1"/>
    <col min="9733" max="9733" width="17.8515625" style="1" customWidth="1"/>
    <col min="9734" max="9734" width="20.421875" style="1" customWidth="1"/>
    <col min="9735" max="9743" width="11.421875" style="1" hidden="1" customWidth="1"/>
    <col min="9744" max="9744" width="21.57421875" style="1" customWidth="1"/>
    <col min="9745" max="9746" width="11.421875" style="1" hidden="1" customWidth="1"/>
    <col min="9747" max="9747" width="19.57421875" style="1" customWidth="1"/>
    <col min="9748" max="9756" width="11.421875" style="1" hidden="1" customWidth="1"/>
    <col min="9757" max="9757" width="17.57421875" style="1" customWidth="1"/>
    <col min="9758" max="9758" width="21.140625" style="1" customWidth="1"/>
    <col min="9759" max="9759" width="21.00390625" style="1" customWidth="1"/>
    <col min="9760" max="9760" width="17.28125" style="1" customWidth="1"/>
    <col min="9761" max="9761" width="14.00390625" style="1" customWidth="1"/>
    <col min="9762" max="9762" width="15.28125" style="1" bestFit="1" customWidth="1"/>
    <col min="9763" max="9765" width="11.421875" style="1" hidden="1" customWidth="1"/>
    <col min="9766" max="9766" width="15.28125" style="1" bestFit="1" customWidth="1"/>
    <col min="9767" max="9767" width="11.421875" style="1" customWidth="1"/>
    <col min="9768" max="9768" width="15.28125" style="1" bestFit="1" customWidth="1"/>
    <col min="9769" max="9984" width="11.421875" style="1" customWidth="1"/>
    <col min="9985" max="9985" width="15.8515625" style="1" customWidth="1"/>
    <col min="9986" max="9986" width="55.28125" style="1" customWidth="1"/>
    <col min="9987" max="9987" width="30.7109375" style="1" customWidth="1"/>
    <col min="9988" max="9988" width="18.00390625" style="1" customWidth="1"/>
    <col min="9989" max="9989" width="17.8515625" style="1" customWidth="1"/>
    <col min="9990" max="9990" width="20.421875" style="1" customWidth="1"/>
    <col min="9991" max="9999" width="11.421875" style="1" hidden="1" customWidth="1"/>
    <col min="10000" max="10000" width="21.57421875" style="1" customWidth="1"/>
    <col min="10001" max="10002" width="11.421875" style="1" hidden="1" customWidth="1"/>
    <col min="10003" max="10003" width="19.57421875" style="1" customWidth="1"/>
    <col min="10004" max="10012" width="11.421875" style="1" hidden="1" customWidth="1"/>
    <col min="10013" max="10013" width="17.57421875" style="1" customWidth="1"/>
    <col min="10014" max="10014" width="21.140625" style="1" customWidth="1"/>
    <col min="10015" max="10015" width="21.00390625" style="1" customWidth="1"/>
    <col min="10016" max="10016" width="17.28125" style="1" customWidth="1"/>
    <col min="10017" max="10017" width="14.00390625" style="1" customWidth="1"/>
    <col min="10018" max="10018" width="15.28125" style="1" bestFit="1" customWidth="1"/>
    <col min="10019" max="10021" width="11.421875" style="1" hidden="1" customWidth="1"/>
    <col min="10022" max="10022" width="15.28125" style="1" bestFit="1" customWidth="1"/>
    <col min="10023" max="10023" width="11.421875" style="1" customWidth="1"/>
    <col min="10024" max="10024" width="15.28125" style="1" bestFit="1" customWidth="1"/>
    <col min="10025" max="10240" width="11.421875" style="1" customWidth="1"/>
    <col min="10241" max="10241" width="15.8515625" style="1" customWidth="1"/>
    <col min="10242" max="10242" width="55.28125" style="1" customWidth="1"/>
    <col min="10243" max="10243" width="30.7109375" style="1" customWidth="1"/>
    <col min="10244" max="10244" width="18.00390625" style="1" customWidth="1"/>
    <col min="10245" max="10245" width="17.8515625" style="1" customWidth="1"/>
    <col min="10246" max="10246" width="20.421875" style="1" customWidth="1"/>
    <col min="10247" max="10255" width="11.421875" style="1" hidden="1" customWidth="1"/>
    <col min="10256" max="10256" width="21.57421875" style="1" customWidth="1"/>
    <col min="10257" max="10258" width="11.421875" style="1" hidden="1" customWidth="1"/>
    <col min="10259" max="10259" width="19.57421875" style="1" customWidth="1"/>
    <col min="10260" max="10268" width="11.421875" style="1" hidden="1" customWidth="1"/>
    <col min="10269" max="10269" width="17.57421875" style="1" customWidth="1"/>
    <col min="10270" max="10270" width="21.140625" style="1" customWidth="1"/>
    <col min="10271" max="10271" width="21.00390625" style="1" customWidth="1"/>
    <col min="10272" max="10272" width="17.28125" style="1" customWidth="1"/>
    <col min="10273" max="10273" width="14.00390625" style="1" customWidth="1"/>
    <col min="10274" max="10274" width="15.28125" style="1" bestFit="1" customWidth="1"/>
    <col min="10275" max="10277" width="11.421875" style="1" hidden="1" customWidth="1"/>
    <col min="10278" max="10278" width="15.28125" style="1" bestFit="1" customWidth="1"/>
    <col min="10279" max="10279" width="11.421875" style="1" customWidth="1"/>
    <col min="10280" max="10280" width="15.28125" style="1" bestFit="1" customWidth="1"/>
    <col min="10281" max="10496" width="11.421875" style="1" customWidth="1"/>
    <col min="10497" max="10497" width="15.8515625" style="1" customWidth="1"/>
    <col min="10498" max="10498" width="55.28125" style="1" customWidth="1"/>
    <col min="10499" max="10499" width="30.7109375" style="1" customWidth="1"/>
    <col min="10500" max="10500" width="18.00390625" style="1" customWidth="1"/>
    <col min="10501" max="10501" width="17.8515625" style="1" customWidth="1"/>
    <col min="10502" max="10502" width="20.421875" style="1" customWidth="1"/>
    <col min="10503" max="10511" width="11.421875" style="1" hidden="1" customWidth="1"/>
    <col min="10512" max="10512" width="21.57421875" style="1" customWidth="1"/>
    <col min="10513" max="10514" width="11.421875" style="1" hidden="1" customWidth="1"/>
    <col min="10515" max="10515" width="19.57421875" style="1" customWidth="1"/>
    <col min="10516" max="10524" width="11.421875" style="1" hidden="1" customWidth="1"/>
    <col min="10525" max="10525" width="17.57421875" style="1" customWidth="1"/>
    <col min="10526" max="10526" width="21.140625" style="1" customWidth="1"/>
    <col min="10527" max="10527" width="21.00390625" style="1" customWidth="1"/>
    <col min="10528" max="10528" width="17.28125" style="1" customWidth="1"/>
    <col min="10529" max="10529" width="14.00390625" style="1" customWidth="1"/>
    <col min="10530" max="10530" width="15.28125" style="1" bestFit="1" customWidth="1"/>
    <col min="10531" max="10533" width="11.421875" style="1" hidden="1" customWidth="1"/>
    <col min="10534" max="10534" width="15.28125" style="1" bestFit="1" customWidth="1"/>
    <col min="10535" max="10535" width="11.421875" style="1" customWidth="1"/>
    <col min="10536" max="10536" width="15.28125" style="1" bestFit="1" customWidth="1"/>
    <col min="10537" max="10752" width="11.421875" style="1" customWidth="1"/>
    <col min="10753" max="10753" width="15.8515625" style="1" customWidth="1"/>
    <col min="10754" max="10754" width="55.28125" style="1" customWidth="1"/>
    <col min="10755" max="10755" width="30.7109375" style="1" customWidth="1"/>
    <col min="10756" max="10756" width="18.00390625" style="1" customWidth="1"/>
    <col min="10757" max="10757" width="17.8515625" style="1" customWidth="1"/>
    <col min="10758" max="10758" width="20.421875" style="1" customWidth="1"/>
    <col min="10759" max="10767" width="11.421875" style="1" hidden="1" customWidth="1"/>
    <col min="10768" max="10768" width="21.57421875" style="1" customWidth="1"/>
    <col min="10769" max="10770" width="11.421875" style="1" hidden="1" customWidth="1"/>
    <col min="10771" max="10771" width="19.57421875" style="1" customWidth="1"/>
    <col min="10772" max="10780" width="11.421875" style="1" hidden="1" customWidth="1"/>
    <col min="10781" max="10781" width="17.57421875" style="1" customWidth="1"/>
    <col min="10782" max="10782" width="21.140625" style="1" customWidth="1"/>
    <col min="10783" max="10783" width="21.00390625" style="1" customWidth="1"/>
    <col min="10784" max="10784" width="17.28125" style="1" customWidth="1"/>
    <col min="10785" max="10785" width="14.00390625" style="1" customWidth="1"/>
    <col min="10786" max="10786" width="15.28125" style="1" bestFit="1" customWidth="1"/>
    <col min="10787" max="10789" width="11.421875" style="1" hidden="1" customWidth="1"/>
    <col min="10790" max="10790" width="15.28125" style="1" bestFit="1" customWidth="1"/>
    <col min="10791" max="10791" width="11.421875" style="1" customWidth="1"/>
    <col min="10792" max="10792" width="15.28125" style="1" bestFit="1" customWidth="1"/>
    <col min="10793" max="11008" width="11.421875" style="1" customWidth="1"/>
    <col min="11009" max="11009" width="15.8515625" style="1" customWidth="1"/>
    <col min="11010" max="11010" width="55.28125" style="1" customWidth="1"/>
    <col min="11011" max="11011" width="30.7109375" style="1" customWidth="1"/>
    <col min="11012" max="11012" width="18.00390625" style="1" customWidth="1"/>
    <col min="11013" max="11013" width="17.8515625" style="1" customWidth="1"/>
    <col min="11014" max="11014" width="20.421875" style="1" customWidth="1"/>
    <col min="11015" max="11023" width="11.421875" style="1" hidden="1" customWidth="1"/>
    <col min="11024" max="11024" width="21.57421875" style="1" customWidth="1"/>
    <col min="11025" max="11026" width="11.421875" style="1" hidden="1" customWidth="1"/>
    <col min="11027" max="11027" width="19.57421875" style="1" customWidth="1"/>
    <col min="11028" max="11036" width="11.421875" style="1" hidden="1" customWidth="1"/>
    <col min="11037" max="11037" width="17.57421875" style="1" customWidth="1"/>
    <col min="11038" max="11038" width="21.140625" style="1" customWidth="1"/>
    <col min="11039" max="11039" width="21.00390625" style="1" customWidth="1"/>
    <col min="11040" max="11040" width="17.28125" style="1" customWidth="1"/>
    <col min="11041" max="11041" width="14.00390625" style="1" customWidth="1"/>
    <col min="11042" max="11042" width="15.28125" style="1" bestFit="1" customWidth="1"/>
    <col min="11043" max="11045" width="11.421875" style="1" hidden="1" customWidth="1"/>
    <col min="11046" max="11046" width="15.28125" style="1" bestFit="1" customWidth="1"/>
    <col min="11047" max="11047" width="11.421875" style="1" customWidth="1"/>
    <col min="11048" max="11048" width="15.28125" style="1" bestFit="1" customWidth="1"/>
    <col min="11049" max="11264" width="11.421875" style="1" customWidth="1"/>
    <col min="11265" max="11265" width="15.8515625" style="1" customWidth="1"/>
    <col min="11266" max="11266" width="55.28125" style="1" customWidth="1"/>
    <col min="11267" max="11267" width="30.7109375" style="1" customWidth="1"/>
    <col min="11268" max="11268" width="18.00390625" style="1" customWidth="1"/>
    <col min="11269" max="11269" width="17.8515625" style="1" customWidth="1"/>
    <col min="11270" max="11270" width="20.421875" style="1" customWidth="1"/>
    <col min="11271" max="11279" width="11.421875" style="1" hidden="1" customWidth="1"/>
    <col min="11280" max="11280" width="21.57421875" style="1" customWidth="1"/>
    <col min="11281" max="11282" width="11.421875" style="1" hidden="1" customWidth="1"/>
    <col min="11283" max="11283" width="19.57421875" style="1" customWidth="1"/>
    <col min="11284" max="11292" width="11.421875" style="1" hidden="1" customWidth="1"/>
    <col min="11293" max="11293" width="17.57421875" style="1" customWidth="1"/>
    <col min="11294" max="11294" width="21.140625" style="1" customWidth="1"/>
    <col min="11295" max="11295" width="21.00390625" style="1" customWidth="1"/>
    <col min="11296" max="11296" width="17.28125" style="1" customWidth="1"/>
    <col min="11297" max="11297" width="14.00390625" style="1" customWidth="1"/>
    <col min="11298" max="11298" width="15.28125" style="1" bestFit="1" customWidth="1"/>
    <col min="11299" max="11301" width="11.421875" style="1" hidden="1" customWidth="1"/>
    <col min="11302" max="11302" width="15.28125" style="1" bestFit="1" customWidth="1"/>
    <col min="11303" max="11303" width="11.421875" style="1" customWidth="1"/>
    <col min="11304" max="11304" width="15.28125" style="1" bestFit="1" customWidth="1"/>
    <col min="11305" max="11520" width="11.421875" style="1" customWidth="1"/>
    <col min="11521" max="11521" width="15.8515625" style="1" customWidth="1"/>
    <col min="11522" max="11522" width="55.28125" style="1" customWidth="1"/>
    <col min="11523" max="11523" width="30.7109375" style="1" customWidth="1"/>
    <col min="11524" max="11524" width="18.00390625" style="1" customWidth="1"/>
    <col min="11525" max="11525" width="17.8515625" style="1" customWidth="1"/>
    <col min="11526" max="11526" width="20.421875" style="1" customWidth="1"/>
    <col min="11527" max="11535" width="11.421875" style="1" hidden="1" customWidth="1"/>
    <col min="11536" max="11536" width="21.57421875" style="1" customWidth="1"/>
    <col min="11537" max="11538" width="11.421875" style="1" hidden="1" customWidth="1"/>
    <col min="11539" max="11539" width="19.57421875" style="1" customWidth="1"/>
    <col min="11540" max="11548" width="11.421875" style="1" hidden="1" customWidth="1"/>
    <col min="11549" max="11549" width="17.57421875" style="1" customWidth="1"/>
    <col min="11550" max="11550" width="21.140625" style="1" customWidth="1"/>
    <col min="11551" max="11551" width="21.00390625" style="1" customWidth="1"/>
    <col min="11552" max="11552" width="17.28125" style="1" customWidth="1"/>
    <col min="11553" max="11553" width="14.00390625" style="1" customWidth="1"/>
    <col min="11554" max="11554" width="15.28125" style="1" bestFit="1" customWidth="1"/>
    <col min="11555" max="11557" width="11.421875" style="1" hidden="1" customWidth="1"/>
    <col min="11558" max="11558" width="15.28125" style="1" bestFit="1" customWidth="1"/>
    <col min="11559" max="11559" width="11.421875" style="1" customWidth="1"/>
    <col min="11560" max="11560" width="15.28125" style="1" bestFit="1" customWidth="1"/>
    <col min="11561" max="11776" width="11.421875" style="1" customWidth="1"/>
    <col min="11777" max="11777" width="15.8515625" style="1" customWidth="1"/>
    <col min="11778" max="11778" width="55.28125" style="1" customWidth="1"/>
    <col min="11779" max="11779" width="30.7109375" style="1" customWidth="1"/>
    <col min="11780" max="11780" width="18.00390625" style="1" customWidth="1"/>
    <col min="11781" max="11781" width="17.8515625" style="1" customWidth="1"/>
    <col min="11782" max="11782" width="20.421875" style="1" customWidth="1"/>
    <col min="11783" max="11791" width="11.421875" style="1" hidden="1" customWidth="1"/>
    <col min="11792" max="11792" width="21.57421875" style="1" customWidth="1"/>
    <col min="11793" max="11794" width="11.421875" style="1" hidden="1" customWidth="1"/>
    <col min="11795" max="11795" width="19.57421875" style="1" customWidth="1"/>
    <col min="11796" max="11804" width="11.421875" style="1" hidden="1" customWidth="1"/>
    <col min="11805" max="11805" width="17.57421875" style="1" customWidth="1"/>
    <col min="11806" max="11806" width="21.140625" style="1" customWidth="1"/>
    <col min="11807" max="11807" width="21.00390625" style="1" customWidth="1"/>
    <col min="11808" max="11808" width="17.28125" style="1" customWidth="1"/>
    <col min="11809" max="11809" width="14.00390625" style="1" customWidth="1"/>
    <col min="11810" max="11810" width="15.28125" style="1" bestFit="1" customWidth="1"/>
    <col min="11811" max="11813" width="11.421875" style="1" hidden="1" customWidth="1"/>
    <col min="11814" max="11814" width="15.28125" style="1" bestFit="1" customWidth="1"/>
    <col min="11815" max="11815" width="11.421875" style="1" customWidth="1"/>
    <col min="11816" max="11816" width="15.28125" style="1" bestFit="1" customWidth="1"/>
    <col min="11817" max="12032" width="11.421875" style="1" customWidth="1"/>
    <col min="12033" max="12033" width="15.8515625" style="1" customWidth="1"/>
    <col min="12034" max="12034" width="55.28125" style="1" customWidth="1"/>
    <col min="12035" max="12035" width="30.7109375" style="1" customWidth="1"/>
    <col min="12036" max="12036" width="18.00390625" style="1" customWidth="1"/>
    <col min="12037" max="12037" width="17.8515625" style="1" customWidth="1"/>
    <col min="12038" max="12038" width="20.421875" style="1" customWidth="1"/>
    <col min="12039" max="12047" width="11.421875" style="1" hidden="1" customWidth="1"/>
    <col min="12048" max="12048" width="21.57421875" style="1" customWidth="1"/>
    <col min="12049" max="12050" width="11.421875" style="1" hidden="1" customWidth="1"/>
    <col min="12051" max="12051" width="19.57421875" style="1" customWidth="1"/>
    <col min="12052" max="12060" width="11.421875" style="1" hidden="1" customWidth="1"/>
    <col min="12061" max="12061" width="17.57421875" style="1" customWidth="1"/>
    <col min="12062" max="12062" width="21.140625" style="1" customWidth="1"/>
    <col min="12063" max="12063" width="21.00390625" style="1" customWidth="1"/>
    <col min="12064" max="12064" width="17.28125" style="1" customWidth="1"/>
    <col min="12065" max="12065" width="14.00390625" style="1" customWidth="1"/>
    <col min="12066" max="12066" width="15.28125" style="1" bestFit="1" customWidth="1"/>
    <col min="12067" max="12069" width="11.421875" style="1" hidden="1" customWidth="1"/>
    <col min="12070" max="12070" width="15.28125" style="1" bestFit="1" customWidth="1"/>
    <col min="12071" max="12071" width="11.421875" style="1" customWidth="1"/>
    <col min="12072" max="12072" width="15.28125" style="1" bestFit="1" customWidth="1"/>
    <col min="12073" max="12288" width="11.421875" style="1" customWidth="1"/>
    <col min="12289" max="12289" width="15.8515625" style="1" customWidth="1"/>
    <col min="12290" max="12290" width="55.28125" style="1" customWidth="1"/>
    <col min="12291" max="12291" width="30.7109375" style="1" customWidth="1"/>
    <col min="12292" max="12292" width="18.00390625" style="1" customWidth="1"/>
    <col min="12293" max="12293" width="17.8515625" style="1" customWidth="1"/>
    <col min="12294" max="12294" width="20.421875" style="1" customWidth="1"/>
    <col min="12295" max="12303" width="11.421875" style="1" hidden="1" customWidth="1"/>
    <col min="12304" max="12304" width="21.57421875" style="1" customWidth="1"/>
    <col min="12305" max="12306" width="11.421875" style="1" hidden="1" customWidth="1"/>
    <col min="12307" max="12307" width="19.57421875" style="1" customWidth="1"/>
    <col min="12308" max="12316" width="11.421875" style="1" hidden="1" customWidth="1"/>
    <col min="12317" max="12317" width="17.57421875" style="1" customWidth="1"/>
    <col min="12318" max="12318" width="21.140625" style="1" customWidth="1"/>
    <col min="12319" max="12319" width="21.00390625" style="1" customWidth="1"/>
    <col min="12320" max="12320" width="17.28125" style="1" customWidth="1"/>
    <col min="12321" max="12321" width="14.00390625" style="1" customWidth="1"/>
    <col min="12322" max="12322" width="15.28125" style="1" bestFit="1" customWidth="1"/>
    <col min="12323" max="12325" width="11.421875" style="1" hidden="1" customWidth="1"/>
    <col min="12326" max="12326" width="15.28125" style="1" bestFit="1" customWidth="1"/>
    <col min="12327" max="12327" width="11.421875" style="1" customWidth="1"/>
    <col min="12328" max="12328" width="15.28125" style="1" bestFit="1" customWidth="1"/>
    <col min="12329" max="12544" width="11.421875" style="1" customWidth="1"/>
    <col min="12545" max="12545" width="15.8515625" style="1" customWidth="1"/>
    <col min="12546" max="12546" width="55.28125" style="1" customWidth="1"/>
    <col min="12547" max="12547" width="30.7109375" style="1" customWidth="1"/>
    <col min="12548" max="12548" width="18.00390625" style="1" customWidth="1"/>
    <col min="12549" max="12549" width="17.8515625" style="1" customWidth="1"/>
    <col min="12550" max="12550" width="20.421875" style="1" customWidth="1"/>
    <col min="12551" max="12559" width="11.421875" style="1" hidden="1" customWidth="1"/>
    <col min="12560" max="12560" width="21.57421875" style="1" customWidth="1"/>
    <col min="12561" max="12562" width="11.421875" style="1" hidden="1" customWidth="1"/>
    <col min="12563" max="12563" width="19.57421875" style="1" customWidth="1"/>
    <col min="12564" max="12572" width="11.421875" style="1" hidden="1" customWidth="1"/>
    <col min="12573" max="12573" width="17.57421875" style="1" customWidth="1"/>
    <col min="12574" max="12574" width="21.140625" style="1" customWidth="1"/>
    <col min="12575" max="12575" width="21.00390625" style="1" customWidth="1"/>
    <col min="12576" max="12576" width="17.28125" style="1" customWidth="1"/>
    <col min="12577" max="12577" width="14.00390625" style="1" customWidth="1"/>
    <col min="12578" max="12578" width="15.28125" style="1" bestFit="1" customWidth="1"/>
    <col min="12579" max="12581" width="11.421875" style="1" hidden="1" customWidth="1"/>
    <col min="12582" max="12582" width="15.28125" style="1" bestFit="1" customWidth="1"/>
    <col min="12583" max="12583" width="11.421875" style="1" customWidth="1"/>
    <col min="12584" max="12584" width="15.28125" style="1" bestFit="1" customWidth="1"/>
    <col min="12585" max="12800" width="11.421875" style="1" customWidth="1"/>
    <col min="12801" max="12801" width="15.8515625" style="1" customWidth="1"/>
    <col min="12802" max="12802" width="55.28125" style="1" customWidth="1"/>
    <col min="12803" max="12803" width="30.7109375" style="1" customWidth="1"/>
    <col min="12804" max="12804" width="18.00390625" style="1" customWidth="1"/>
    <col min="12805" max="12805" width="17.8515625" style="1" customWidth="1"/>
    <col min="12806" max="12806" width="20.421875" style="1" customWidth="1"/>
    <col min="12807" max="12815" width="11.421875" style="1" hidden="1" customWidth="1"/>
    <col min="12816" max="12816" width="21.57421875" style="1" customWidth="1"/>
    <col min="12817" max="12818" width="11.421875" style="1" hidden="1" customWidth="1"/>
    <col min="12819" max="12819" width="19.57421875" style="1" customWidth="1"/>
    <col min="12820" max="12828" width="11.421875" style="1" hidden="1" customWidth="1"/>
    <col min="12829" max="12829" width="17.57421875" style="1" customWidth="1"/>
    <col min="12830" max="12830" width="21.140625" style="1" customWidth="1"/>
    <col min="12831" max="12831" width="21.00390625" style="1" customWidth="1"/>
    <col min="12832" max="12832" width="17.28125" style="1" customWidth="1"/>
    <col min="12833" max="12833" width="14.00390625" style="1" customWidth="1"/>
    <col min="12834" max="12834" width="15.28125" style="1" bestFit="1" customWidth="1"/>
    <col min="12835" max="12837" width="11.421875" style="1" hidden="1" customWidth="1"/>
    <col min="12838" max="12838" width="15.28125" style="1" bestFit="1" customWidth="1"/>
    <col min="12839" max="12839" width="11.421875" style="1" customWidth="1"/>
    <col min="12840" max="12840" width="15.28125" style="1" bestFit="1" customWidth="1"/>
    <col min="12841" max="13056" width="11.421875" style="1" customWidth="1"/>
    <col min="13057" max="13057" width="15.8515625" style="1" customWidth="1"/>
    <col min="13058" max="13058" width="55.28125" style="1" customWidth="1"/>
    <col min="13059" max="13059" width="30.7109375" style="1" customWidth="1"/>
    <col min="13060" max="13060" width="18.00390625" style="1" customWidth="1"/>
    <col min="13061" max="13061" width="17.8515625" style="1" customWidth="1"/>
    <col min="13062" max="13062" width="20.421875" style="1" customWidth="1"/>
    <col min="13063" max="13071" width="11.421875" style="1" hidden="1" customWidth="1"/>
    <col min="13072" max="13072" width="21.57421875" style="1" customWidth="1"/>
    <col min="13073" max="13074" width="11.421875" style="1" hidden="1" customWidth="1"/>
    <col min="13075" max="13075" width="19.57421875" style="1" customWidth="1"/>
    <col min="13076" max="13084" width="11.421875" style="1" hidden="1" customWidth="1"/>
    <col min="13085" max="13085" width="17.57421875" style="1" customWidth="1"/>
    <col min="13086" max="13086" width="21.140625" style="1" customWidth="1"/>
    <col min="13087" max="13087" width="21.00390625" style="1" customWidth="1"/>
    <col min="13088" max="13088" width="17.28125" style="1" customWidth="1"/>
    <col min="13089" max="13089" width="14.00390625" style="1" customWidth="1"/>
    <col min="13090" max="13090" width="15.28125" style="1" bestFit="1" customWidth="1"/>
    <col min="13091" max="13093" width="11.421875" style="1" hidden="1" customWidth="1"/>
    <col min="13094" max="13094" width="15.28125" style="1" bestFit="1" customWidth="1"/>
    <col min="13095" max="13095" width="11.421875" style="1" customWidth="1"/>
    <col min="13096" max="13096" width="15.28125" style="1" bestFit="1" customWidth="1"/>
    <col min="13097" max="13312" width="11.421875" style="1" customWidth="1"/>
    <col min="13313" max="13313" width="15.8515625" style="1" customWidth="1"/>
    <col min="13314" max="13314" width="55.28125" style="1" customWidth="1"/>
    <col min="13315" max="13315" width="30.7109375" style="1" customWidth="1"/>
    <col min="13316" max="13316" width="18.00390625" style="1" customWidth="1"/>
    <col min="13317" max="13317" width="17.8515625" style="1" customWidth="1"/>
    <col min="13318" max="13318" width="20.421875" style="1" customWidth="1"/>
    <col min="13319" max="13327" width="11.421875" style="1" hidden="1" customWidth="1"/>
    <col min="13328" max="13328" width="21.57421875" style="1" customWidth="1"/>
    <col min="13329" max="13330" width="11.421875" style="1" hidden="1" customWidth="1"/>
    <col min="13331" max="13331" width="19.57421875" style="1" customWidth="1"/>
    <col min="13332" max="13340" width="11.421875" style="1" hidden="1" customWidth="1"/>
    <col min="13341" max="13341" width="17.57421875" style="1" customWidth="1"/>
    <col min="13342" max="13342" width="21.140625" style="1" customWidth="1"/>
    <col min="13343" max="13343" width="21.00390625" style="1" customWidth="1"/>
    <col min="13344" max="13344" width="17.28125" style="1" customWidth="1"/>
    <col min="13345" max="13345" width="14.00390625" style="1" customWidth="1"/>
    <col min="13346" max="13346" width="15.28125" style="1" bestFit="1" customWidth="1"/>
    <col min="13347" max="13349" width="11.421875" style="1" hidden="1" customWidth="1"/>
    <col min="13350" max="13350" width="15.28125" style="1" bestFit="1" customWidth="1"/>
    <col min="13351" max="13351" width="11.421875" style="1" customWidth="1"/>
    <col min="13352" max="13352" width="15.28125" style="1" bestFit="1" customWidth="1"/>
    <col min="13353" max="13568" width="11.421875" style="1" customWidth="1"/>
    <col min="13569" max="13569" width="15.8515625" style="1" customWidth="1"/>
    <col min="13570" max="13570" width="55.28125" style="1" customWidth="1"/>
    <col min="13571" max="13571" width="30.7109375" style="1" customWidth="1"/>
    <col min="13572" max="13572" width="18.00390625" style="1" customWidth="1"/>
    <col min="13573" max="13573" width="17.8515625" style="1" customWidth="1"/>
    <col min="13574" max="13574" width="20.421875" style="1" customWidth="1"/>
    <col min="13575" max="13583" width="11.421875" style="1" hidden="1" customWidth="1"/>
    <col min="13584" max="13584" width="21.57421875" style="1" customWidth="1"/>
    <col min="13585" max="13586" width="11.421875" style="1" hidden="1" customWidth="1"/>
    <col min="13587" max="13587" width="19.57421875" style="1" customWidth="1"/>
    <col min="13588" max="13596" width="11.421875" style="1" hidden="1" customWidth="1"/>
    <col min="13597" max="13597" width="17.57421875" style="1" customWidth="1"/>
    <col min="13598" max="13598" width="21.140625" style="1" customWidth="1"/>
    <col min="13599" max="13599" width="21.00390625" style="1" customWidth="1"/>
    <col min="13600" max="13600" width="17.28125" style="1" customWidth="1"/>
    <col min="13601" max="13601" width="14.00390625" style="1" customWidth="1"/>
    <col min="13602" max="13602" width="15.28125" style="1" bestFit="1" customWidth="1"/>
    <col min="13603" max="13605" width="11.421875" style="1" hidden="1" customWidth="1"/>
    <col min="13606" max="13606" width="15.28125" style="1" bestFit="1" customWidth="1"/>
    <col min="13607" max="13607" width="11.421875" style="1" customWidth="1"/>
    <col min="13608" max="13608" width="15.28125" style="1" bestFit="1" customWidth="1"/>
    <col min="13609" max="13824" width="11.421875" style="1" customWidth="1"/>
    <col min="13825" max="13825" width="15.8515625" style="1" customWidth="1"/>
    <col min="13826" max="13826" width="55.28125" style="1" customWidth="1"/>
    <col min="13827" max="13827" width="30.7109375" style="1" customWidth="1"/>
    <col min="13828" max="13828" width="18.00390625" style="1" customWidth="1"/>
    <col min="13829" max="13829" width="17.8515625" style="1" customWidth="1"/>
    <col min="13830" max="13830" width="20.421875" style="1" customWidth="1"/>
    <col min="13831" max="13839" width="11.421875" style="1" hidden="1" customWidth="1"/>
    <col min="13840" max="13840" width="21.57421875" style="1" customWidth="1"/>
    <col min="13841" max="13842" width="11.421875" style="1" hidden="1" customWidth="1"/>
    <col min="13843" max="13843" width="19.57421875" style="1" customWidth="1"/>
    <col min="13844" max="13852" width="11.421875" style="1" hidden="1" customWidth="1"/>
    <col min="13853" max="13853" width="17.57421875" style="1" customWidth="1"/>
    <col min="13854" max="13854" width="21.140625" style="1" customWidth="1"/>
    <col min="13855" max="13855" width="21.00390625" style="1" customWidth="1"/>
    <col min="13856" max="13856" width="17.28125" style="1" customWidth="1"/>
    <col min="13857" max="13857" width="14.00390625" style="1" customWidth="1"/>
    <col min="13858" max="13858" width="15.28125" style="1" bestFit="1" customWidth="1"/>
    <col min="13859" max="13861" width="11.421875" style="1" hidden="1" customWidth="1"/>
    <col min="13862" max="13862" width="15.28125" style="1" bestFit="1" customWidth="1"/>
    <col min="13863" max="13863" width="11.421875" style="1" customWidth="1"/>
    <col min="13864" max="13864" width="15.28125" style="1" bestFit="1" customWidth="1"/>
    <col min="13865" max="14080" width="11.421875" style="1" customWidth="1"/>
    <col min="14081" max="14081" width="15.8515625" style="1" customWidth="1"/>
    <col min="14082" max="14082" width="55.28125" style="1" customWidth="1"/>
    <col min="14083" max="14083" width="30.7109375" style="1" customWidth="1"/>
    <col min="14084" max="14084" width="18.00390625" style="1" customWidth="1"/>
    <col min="14085" max="14085" width="17.8515625" style="1" customWidth="1"/>
    <col min="14086" max="14086" width="20.421875" style="1" customWidth="1"/>
    <col min="14087" max="14095" width="11.421875" style="1" hidden="1" customWidth="1"/>
    <col min="14096" max="14096" width="21.57421875" style="1" customWidth="1"/>
    <col min="14097" max="14098" width="11.421875" style="1" hidden="1" customWidth="1"/>
    <col min="14099" max="14099" width="19.57421875" style="1" customWidth="1"/>
    <col min="14100" max="14108" width="11.421875" style="1" hidden="1" customWidth="1"/>
    <col min="14109" max="14109" width="17.57421875" style="1" customWidth="1"/>
    <col min="14110" max="14110" width="21.140625" style="1" customWidth="1"/>
    <col min="14111" max="14111" width="21.00390625" style="1" customWidth="1"/>
    <col min="14112" max="14112" width="17.28125" style="1" customWidth="1"/>
    <col min="14113" max="14113" width="14.00390625" style="1" customWidth="1"/>
    <col min="14114" max="14114" width="15.28125" style="1" bestFit="1" customWidth="1"/>
    <col min="14115" max="14117" width="11.421875" style="1" hidden="1" customWidth="1"/>
    <col min="14118" max="14118" width="15.28125" style="1" bestFit="1" customWidth="1"/>
    <col min="14119" max="14119" width="11.421875" style="1" customWidth="1"/>
    <col min="14120" max="14120" width="15.28125" style="1" bestFit="1" customWidth="1"/>
    <col min="14121" max="14336" width="11.421875" style="1" customWidth="1"/>
    <col min="14337" max="14337" width="15.8515625" style="1" customWidth="1"/>
    <col min="14338" max="14338" width="55.28125" style="1" customWidth="1"/>
    <col min="14339" max="14339" width="30.7109375" style="1" customWidth="1"/>
    <col min="14340" max="14340" width="18.00390625" style="1" customWidth="1"/>
    <col min="14341" max="14341" width="17.8515625" style="1" customWidth="1"/>
    <col min="14342" max="14342" width="20.421875" style="1" customWidth="1"/>
    <col min="14343" max="14351" width="11.421875" style="1" hidden="1" customWidth="1"/>
    <col min="14352" max="14352" width="21.57421875" style="1" customWidth="1"/>
    <col min="14353" max="14354" width="11.421875" style="1" hidden="1" customWidth="1"/>
    <col min="14355" max="14355" width="19.57421875" style="1" customWidth="1"/>
    <col min="14356" max="14364" width="11.421875" style="1" hidden="1" customWidth="1"/>
    <col min="14365" max="14365" width="17.57421875" style="1" customWidth="1"/>
    <col min="14366" max="14366" width="21.140625" style="1" customWidth="1"/>
    <col min="14367" max="14367" width="21.00390625" style="1" customWidth="1"/>
    <col min="14368" max="14368" width="17.28125" style="1" customWidth="1"/>
    <col min="14369" max="14369" width="14.00390625" style="1" customWidth="1"/>
    <col min="14370" max="14370" width="15.28125" style="1" bestFit="1" customWidth="1"/>
    <col min="14371" max="14373" width="11.421875" style="1" hidden="1" customWidth="1"/>
    <col min="14374" max="14374" width="15.28125" style="1" bestFit="1" customWidth="1"/>
    <col min="14375" max="14375" width="11.421875" style="1" customWidth="1"/>
    <col min="14376" max="14376" width="15.28125" style="1" bestFit="1" customWidth="1"/>
    <col min="14377" max="14592" width="11.421875" style="1" customWidth="1"/>
    <col min="14593" max="14593" width="15.8515625" style="1" customWidth="1"/>
    <col min="14594" max="14594" width="55.28125" style="1" customWidth="1"/>
    <col min="14595" max="14595" width="30.7109375" style="1" customWidth="1"/>
    <col min="14596" max="14596" width="18.00390625" style="1" customWidth="1"/>
    <col min="14597" max="14597" width="17.8515625" style="1" customWidth="1"/>
    <col min="14598" max="14598" width="20.421875" style="1" customWidth="1"/>
    <col min="14599" max="14607" width="11.421875" style="1" hidden="1" customWidth="1"/>
    <col min="14608" max="14608" width="21.57421875" style="1" customWidth="1"/>
    <col min="14609" max="14610" width="11.421875" style="1" hidden="1" customWidth="1"/>
    <col min="14611" max="14611" width="19.57421875" style="1" customWidth="1"/>
    <col min="14612" max="14620" width="11.421875" style="1" hidden="1" customWidth="1"/>
    <col min="14621" max="14621" width="17.57421875" style="1" customWidth="1"/>
    <col min="14622" max="14622" width="21.140625" style="1" customWidth="1"/>
    <col min="14623" max="14623" width="21.00390625" style="1" customWidth="1"/>
    <col min="14624" max="14624" width="17.28125" style="1" customWidth="1"/>
    <col min="14625" max="14625" width="14.00390625" style="1" customWidth="1"/>
    <col min="14626" max="14626" width="15.28125" style="1" bestFit="1" customWidth="1"/>
    <col min="14627" max="14629" width="11.421875" style="1" hidden="1" customWidth="1"/>
    <col min="14630" max="14630" width="15.28125" style="1" bestFit="1" customWidth="1"/>
    <col min="14631" max="14631" width="11.421875" style="1" customWidth="1"/>
    <col min="14632" max="14632" width="15.28125" style="1" bestFit="1" customWidth="1"/>
    <col min="14633" max="14848" width="11.421875" style="1" customWidth="1"/>
    <col min="14849" max="14849" width="15.8515625" style="1" customWidth="1"/>
    <col min="14850" max="14850" width="55.28125" style="1" customWidth="1"/>
    <col min="14851" max="14851" width="30.7109375" style="1" customWidth="1"/>
    <col min="14852" max="14852" width="18.00390625" style="1" customWidth="1"/>
    <col min="14853" max="14853" width="17.8515625" style="1" customWidth="1"/>
    <col min="14854" max="14854" width="20.421875" style="1" customWidth="1"/>
    <col min="14855" max="14863" width="11.421875" style="1" hidden="1" customWidth="1"/>
    <col min="14864" max="14864" width="21.57421875" style="1" customWidth="1"/>
    <col min="14865" max="14866" width="11.421875" style="1" hidden="1" customWidth="1"/>
    <col min="14867" max="14867" width="19.57421875" style="1" customWidth="1"/>
    <col min="14868" max="14876" width="11.421875" style="1" hidden="1" customWidth="1"/>
    <col min="14877" max="14877" width="17.57421875" style="1" customWidth="1"/>
    <col min="14878" max="14878" width="21.140625" style="1" customWidth="1"/>
    <col min="14879" max="14879" width="21.00390625" style="1" customWidth="1"/>
    <col min="14880" max="14880" width="17.28125" style="1" customWidth="1"/>
    <col min="14881" max="14881" width="14.00390625" style="1" customWidth="1"/>
    <col min="14882" max="14882" width="15.28125" style="1" bestFit="1" customWidth="1"/>
    <col min="14883" max="14885" width="11.421875" style="1" hidden="1" customWidth="1"/>
    <col min="14886" max="14886" width="15.28125" style="1" bestFit="1" customWidth="1"/>
    <col min="14887" max="14887" width="11.421875" style="1" customWidth="1"/>
    <col min="14888" max="14888" width="15.28125" style="1" bestFit="1" customWidth="1"/>
    <col min="14889" max="15104" width="11.421875" style="1" customWidth="1"/>
    <col min="15105" max="15105" width="15.8515625" style="1" customWidth="1"/>
    <col min="15106" max="15106" width="55.28125" style="1" customWidth="1"/>
    <col min="15107" max="15107" width="30.7109375" style="1" customWidth="1"/>
    <col min="15108" max="15108" width="18.00390625" style="1" customWidth="1"/>
    <col min="15109" max="15109" width="17.8515625" style="1" customWidth="1"/>
    <col min="15110" max="15110" width="20.421875" style="1" customWidth="1"/>
    <col min="15111" max="15119" width="11.421875" style="1" hidden="1" customWidth="1"/>
    <col min="15120" max="15120" width="21.57421875" style="1" customWidth="1"/>
    <col min="15121" max="15122" width="11.421875" style="1" hidden="1" customWidth="1"/>
    <col min="15123" max="15123" width="19.57421875" style="1" customWidth="1"/>
    <col min="15124" max="15132" width="11.421875" style="1" hidden="1" customWidth="1"/>
    <col min="15133" max="15133" width="17.57421875" style="1" customWidth="1"/>
    <col min="15134" max="15134" width="21.140625" style="1" customWidth="1"/>
    <col min="15135" max="15135" width="21.00390625" style="1" customWidth="1"/>
    <col min="15136" max="15136" width="17.28125" style="1" customWidth="1"/>
    <col min="15137" max="15137" width="14.00390625" style="1" customWidth="1"/>
    <col min="15138" max="15138" width="15.28125" style="1" bestFit="1" customWidth="1"/>
    <col min="15139" max="15141" width="11.421875" style="1" hidden="1" customWidth="1"/>
    <col min="15142" max="15142" width="15.28125" style="1" bestFit="1" customWidth="1"/>
    <col min="15143" max="15143" width="11.421875" style="1" customWidth="1"/>
    <col min="15144" max="15144" width="15.28125" style="1" bestFit="1" customWidth="1"/>
    <col min="15145" max="15360" width="11.421875" style="1" customWidth="1"/>
    <col min="15361" max="15361" width="15.8515625" style="1" customWidth="1"/>
    <col min="15362" max="15362" width="55.28125" style="1" customWidth="1"/>
    <col min="15363" max="15363" width="30.7109375" style="1" customWidth="1"/>
    <col min="15364" max="15364" width="18.00390625" style="1" customWidth="1"/>
    <col min="15365" max="15365" width="17.8515625" style="1" customWidth="1"/>
    <col min="15366" max="15366" width="20.421875" style="1" customWidth="1"/>
    <col min="15367" max="15375" width="11.421875" style="1" hidden="1" customWidth="1"/>
    <col min="15376" max="15376" width="21.57421875" style="1" customWidth="1"/>
    <col min="15377" max="15378" width="11.421875" style="1" hidden="1" customWidth="1"/>
    <col min="15379" max="15379" width="19.57421875" style="1" customWidth="1"/>
    <col min="15380" max="15388" width="11.421875" style="1" hidden="1" customWidth="1"/>
    <col min="15389" max="15389" width="17.57421875" style="1" customWidth="1"/>
    <col min="15390" max="15390" width="21.140625" style="1" customWidth="1"/>
    <col min="15391" max="15391" width="21.00390625" style="1" customWidth="1"/>
    <col min="15392" max="15392" width="17.28125" style="1" customWidth="1"/>
    <col min="15393" max="15393" width="14.00390625" style="1" customWidth="1"/>
    <col min="15394" max="15394" width="15.28125" style="1" bestFit="1" customWidth="1"/>
    <col min="15395" max="15397" width="11.421875" style="1" hidden="1" customWidth="1"/>
    <col min="15398" max="15398" width="15.28125" style="1" bestFit="1" customWidth="1"/>
    <col min="15399" max="15399" width="11.421875" style="1" customWidth="1"/>
    <col min="15400" max="15400" width="15.28125" style="1" bestFit="1" customWidth="1"/>
    <col min="15401" max="15616" width="11.421875" style="1" customWidth="1"/>
    <col min="15617" max="15617" width="15.8515625" style="1" customWidth="1"/>
    <col min="15618" max="15618" width="55.28125" style="1" customWidth="1"/>
    <col min="15619" max="15619" width="30.7109375" style="1" customWidth="1"/>
    <col min="15620" max="15620" width="18.00390625" style="1" customWidth="1"/>
    <col min="15621" max="15621" width="17.8515625" style="1" customWidth="1"/>
    <col min="15622" max="15622" width="20.421875" style="1" customWidth="1"/>
    <col min="15623" max="15631" width="11.421875" style="1" hidden="1" customWidth="1"/>
    <col min="15632" max="15632" width="21.57421875" style="1" customWidth="1"/>
    <col min="15633" max="15634" width="11.421875" style="1" hidden="1" customWidth="1"/>
    <col min="15635" max="15635" width="19.57421875" style="1" customWidth="1"/>
    <col min="15636" max="15644" width="11.421875" style="1" hidden="1" customWidth="1"/>
    <col min="15645" max="15645" width="17.57421875" style="1" customWidth="1"/>
    <col min="15646" max="15646" width="21.140625" style="1" customWidth="1"/>
    <col min="15647" max="15647" width="21.00390625" style="1" customWidth="1"/>
    <col min="15648" max="15648" width="17.28125" style="1" customWidth="1"/>
    <col min="15649" max="15649" width="14.00390625" style="1" customWidth="1"/>
    <col min="15650" max="15650" width="15.28125" style="1" bestFit="1" customWidth="1"/>
    <col min="15651" max="15653" width="11.421875" style="1" hidden="1" customWidth="1"/>
    <col min="15654" max="15654" width="15.28125" style="1" bestFit="1" customWidth="1"/>
    <col min="15655" max="15655" width="11.421875" style="1" customWidth="1"/>
    <col min="15656" max="15656" width="15.28125" style="1" bestFit="1" customWidth="1"/>
    <col min="15657" max="15872" width="11.421875" style="1" customWidth="1"/>
    <col min="15873" max="15873" width="15.8515625" style="1" customWidth="1"/>
    <col min="15874" max="15874" width="55.28125" style="1" customWidth="1"/>
    <col min="15875" max="15875" width="30.7109375" style="1" customWidth="1"/>
    <col min="15876" max="15876" width="18.00390625" style="1" customWidth="1"/>
    <col min="15877" max="15877" width="17.8515625" style="1" customWidth="1"/>
    <col min="15878" max="15878" width="20.421875" style="1" customWidth="1"/>
    <col min="15879" max="15887" width="11.421875" style="1" hidden="1" customWidth="1"/>
    <col min="15888" max="15888" width="21.57421875" style="1" customWidth="1"/>
    <col min="15889" max="15890" width="11.421875" style="1" hidden="1" customWidth="1"/>
    <col min="15891" max="15891" width="19.57421875" style="1" customWidth="1"/>
    <col min="15892" max="15900" width="11.421875" style="1" hidden="1" customWidth="1"/>
    <col min="15901" max="15901" width="17.57421875" style="1" customWidth="1"/>
    <col min="15902" max="15902" width="21.140625" style="1" customWidth="1"/>
    <col min="15903" max="15903" width="21.00390625" style="1" customWidth="1"/>
    <col min="15904" max="15904" width="17.28125" style="1" customWidth="1"/>
    <col min="15905" max="15905" width="14.00390625" style="1" customWidth="1"/>
    <col min="15906" max="15906" width="15.28125" style="1" bestFit="1" customWidth="1"/>
    <col min="15907" max="15909" width="11.421875" style="1" hidden="1" customWidth="1"/>
    <col min="15910" max="15910" width="15.28125" style="1" bestFit="1" customWidth="1"/>
    <col min="15911" max="15911" width="11.421875" style="1" customWidth="1"/>
    <col min="15912" max="15912" width="15.28125" style="1" bestFit="1" customWidth="1"/>
    <col min="15913" max="16128" width="11.421875" style="1" customWidth="1"/>
    <col min="16129" max="16129" width="15.8515625" style="1" customWidth="1"/>
    <col min="16130" max="16130" width="55.28125" style="1" customWidth="1"/>
    <col min="16131" max="16131" width="30.7109375" style="1" customWidth="1"/>
    <col min="16132" max="16132" width="18.00390625" style="1" customWidth="1"/>
    <col min="16133" max="16133" width="17.8515625" style="1" customWidth="1"/>
    <col min="16134" max="16134" width="20.421875" style="1" customWidth="1"/>
    <col min="16135" max="16143" width="11.421875" style="1" hidden="1" customWidth="1"/>
    <col min="16144" max="16144" width="21.57421875" style="1" customWidth="1"/>
    <col min="16145" max="16146" width="11.421875" style="1" hidden="1" customWidth="1"/>
    <col min="16147" max="16147" width="19.57421875" style="1" customWidth="1"/>
    <col min="16148" max="16156" width="11.421875" style="1" hidden="1" customWidth="1"/>
    <col min="16157" max="16157" width="17.57421875" style="1" customWidth="1"/>
    <col min="16158" max="16158" width="21.140625" style="1" customWidth="1"/>
    <col min="16159" max="16159" width="21.00390625" style="1" customWidth="1"/>
    <col min="16160" max="16160" width="17.28125" style="1" customWidth="1"/>
    <col min="16161" max="16161" width="14.00390625" style="1" customWidth="1"/>
    <col min="16162" max="16162" width="15.28125" style="1" bestFit="1" customWidth="1"/>
    <col min="16163" max="16165" width="11.421875" style="1" hidden="1" customWidth="1"/>
    <col min="16166" max="16166" width="15.28125" style="1" bestFit="1" customWidth="1"/>
    <col min="16167" max="16167" width="11.421875" style="1" customWidth="1"/>
    <col min="16168" max="16168" width="15.28125" style="1" bestFit="1" customWidth="1"/>
    <col min="16169" max="16384" width="11.421875" style="1" customWidth="1"/>
  </cols>
  <sheetData>
    <row r="1" spans="1:29" ht="18">
      <c r="A1" s="253" t="s">
        <v>96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</row>
    <row r="2" spans="1:29" ht="15.75">
      <c r="A2" s="256" t="s">
        <v>95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</row>
    <row r="3" spans="1:29" ht="18">
      <c r="A3" s="259" t="s">
        <v>94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</row>
    <row r="4" spans="1:29" ht="15.75">
      <c r="A4" s="256" t="s">
        <v>277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</row>
    <row r="5" spans="1:29" ht="20.25">
      <c r="A5" s="262" t="s">
        <v>92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</row>
    <row r="6" spans="1:40" ht="15.75" thickBot="1">
      <c r="A6" s="12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7"/>
      <c r="V6" s="119"/>
      <c r="W6" s="119"/>
      <c r="X6" s="119"/>
      <c r="Y6" s="119"/>
      <c r="Z6" s="119"/>
      <c r="AA6" s="119"/>
      <c r="AB6" s="119"/>
      <c r="AC6" s="119"/>
      <c r="AD6" s="11"/>
      <c r="AN6" s="10"/>
    </row>
    <row r="7" spans="1:40" ht="15.75">
      <c r="A7" s="279" t="s">
        <v>91</v>
      </c>
      <c r="B7" s="280"/>
      <c r="C7" s="150" t="s">
        <v>90</v>
      </c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2" t="s">
        <v>179</v>
      </c>
      <c r="Q7" s="153"/>
      <c r="R7" s="153"/>
      <c r="S7" s="153"/>
      <c r="T7" s="153"/>
      <c r="U7" s="154"/>
      <c r="V7" s="153"/>
      <c r="W7" s="153"/>
      <c r="X7" s="153"/>
      <c r="Y7" s="153"/>
      <c r="Z7" s="153"/>
      <c r="AA7" s="153"/>
      <c r="AB7" s="153"/>
      <c r="AC7" s="155"/>
      <c r="AD7" s="33"/>
      <c r="AN7" s="10"/>
    </row>
    <row r="8" spans="1:40" ht="15.75">
      <c r="A8" s="266" t="s">
        <v>87</v>
      </c>
      <c r="B8" s="267"/>
      <c r="C8" s="185" t="s">
        <v>86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8" t="s">
        <v>180</v>
      </c>
      <c r="Q8" s="116"/>
      <c r="R8" s="185">
        <v>2012</v>
      </c>
      <c r="S8" s="116"/>
      <c r="T8" s="116"/>
      <c r="U8" s="117"/>
      <c r="V8" s="116"/>
      <c r="W8" s="116"/>
      <c r="X8" s="116"/>
      <c r="Y8" s="116"/>
      <c r="Z8" s="116"/>
      <c r="AA8" s="116"/>
      <c r="AB8" s="116"/>
      <c r="AC8" s="156"/>
      <c r="AD8" s="114"/>
      <c r="AE8" s="114"/>
      <c r="AN8" s="10"/>
    </row>
    <row r="9" spans="1:40" ht="15.75" thickBot="1">
      <c r="A9" s="113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0"/>
      <c r="AD9" s="114"/>
      <c r="AN9" s="10"/>
    </row>
    <row r="10" spans="1:40" ht="15">
      <c r="A10" s="109"/>
      <c r="B10" s="108"/>
      <c r="C10" s="108" t="s">
        <v>57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N10" s="10"/>
    </row>
    <row r="11" spans="1:40" ht="15">
      <c r="A11" s="107" t="s">
        <v>84</v>
      </c>
      <c r="B11" s="107" t="s">
        <v>83</v>
      </c>
      <c r="C11" s="107" t="s">
        <v>99</v>
      </c>
      <c r="D11" s="107" t="s">
        <v>80</v>
      </c>
      <c r="E11" s="107" t="s">
        <v>80</v>
      </c>
      <c r="F11" s="107" t="s">
        <v>80</v>
      </c>
      <c r="G11" s="107" t="s">
        <v>80</v>
      </c>
      <c r="H11" s="107" t="s">
        <v>80</v>
      </c>
      <c r="I11" s="107" t="s">
        <v>80</v>
      </c>
      <c r="J11" s="107" t="s">
        <v>80</v>
      </c>
      <c r="K11" s="107" t="s">
        <v>80</v>
      </c>
      <c r="L11" s="107" t="s">
        <v>80</v>
      </c>
      <c r="M11" s="107" t="s">
        <v>80</v>
      </c>
      <c r="N11" s="107" t="s">
        <v>80</v>
      </c>
      <c r="O11" s="107" t="s">
        <v>80</v>
      </c>
      <c r="P11" s="107" t="s">
        <v>80</v>
      </c>
      <c r="Q11" s="107" t="s">
        <v>79</v>
      </c>
      <c r="R11" s="107" t="s">
        <v>79</v>
      </c>
      <c r="S11" s="107" t="s">
        <v>79</v>
      </c>
      <c r="T11" s="107" t="s">
        <v>79</v>
      </c>
      <c r="U11" s="107" t="s">
        <v>79</v>
      </c>
      <c r="V11" s="107" t="s">
        <v>79</v>
      </c>
      <c r="W11" s="107" t="s">
        <v>79</v>
      </c>
      <c r="X11" s="107" t="s">
        <v>79</v>
      </c>
      <c r="Y11" s="107" t="s">
        <v>79</v>
      </c>
      <c r="Z11" s="107" t="s">
        <v>79</v>
      </c>
      <c r="AA11" s="107" t="s">
        <v>79</v>
      </c>
      <c r="AB11" s="107" t="s">
        <v>79</v>
      </c>
      <c r="AC11" s="107" t="s">
        <v>79</v>
      </c>
      <c r="AD11" s="4"/>
      <c r="AE11" s="4"/>
      <c r="AN11" s="10"/>
    </row>
    <row r="12" spans="1:40" ht="13.5" thickBot="1">
      <c r="A12" s="106" t="s">
        <v>78</v>
      </c>
      <c r="B12" s="106"/>
      <c r="C12" s="106" t="s">
        <v>100</v>
      </c>
      <c r="D12" s="106" t="s">
        <v>70</v>
      </c>
      <c r="E12" s="106" t="s">
        <v>69</v>
      </c>
      <c r="F12" s="106" t="s">
        <v>68</v>
      </c>
      <c r="G12" s="106" t="s">
        <v>67</v>
      </c>
      <c r="H12" s="106" t="s">
        <v>66</v>
      </c>
      <c r="I12" s="106" t="s">
        <v>65</v>
      </c>
      <c r="J12" s="106" t="s">
        <v>64</v>
      </c>
      <c r="K12" s="106" t="s">
        <v>63</v>
      </c>
      <c r="L12" s="106" t="s">
        <v>181</v>
      </c>
      <c r="M12" s="106" t="s">
        <v>61</v>
      </c>
      <c r="N12" s="106" t="s">
        <v>60</v>
      </c>
      <c r="O12" s="106" t="s">
        <v>59</v>
      </c>
      <c r="P12" s="106" t="s">
        <v>71</v>
      </c>
      <c r="Q12" s="106" t="s">
        <v>70</v>
      </c>
      <c r="R12" s="106" t="s">
        <v>69</v>
      </c>
      <c r="S12" s="106" t="s">
        <v>68</v>
      </c>
      <c r="T12" s="106" t="s">
        <v>67</v>
      </c>
      <c r="U12" s="106" t="s">
        <v>66</v>
      </c>
      <c r="V12" s="106" t="s">
        <v>65</v>
      </c>
      <c r="W12" s="106" t="s">
        <v>64</v>
      </c>
      <c r="X12" s="106" t="s">
        <v>63</v>
      </c>
      <c r="Y12" s="106" t="s">
        <v>181</v>
      </c>
      <c r="Z12" s="106" t="s">
        <v>61</v>
      </c>
      <c r="AA12" s="106" t="s">
        <v>60</v>
      </c>
      <c r="AB12" s="106" t="s">
        <v>59</v>
      </c>
      <c r="AC12" s="106" t="s">
        <v>58</v>
      </c>
      <c r="AN12" s="10"/>
    </row>
    <row r="13" spans="1:40" ht="13.5" thickBot="1">
      <c r="A13" s="105">
        <v>1</v>
      </c>
      <c r="B13" s="104">
        <v>2</v>
      </c>
      <c r="C13" s="104"/>
      <c r="D13" s="104"/>
      <c r="E13" s="104"/>
      <c r="F13" s="104">
        <v>5</v>
      </c>
      <c r="G13" s="104">
        <v>5</v>
      </c>
      <c r="H13" s="104">
        <v>5</v>
      </c>
      <c r="I13" s="104">
        <v>5</v>
      </c>
      <c r="J13" s="104">
        <v>5</v>
      </c>
      <c r="K13" s="104">
        <v>5</v>
      </c>
      <c r="L13" s="104">
        <v>5</v>
      </c>
      <c r="M13" s="104">
        <v>5</v>
      </c>
      <c r="N13" s="104">
        <v>5</v>
      </c>
      <c r="O13" s="104">
        <v>5</v>
      </c>
      <c r="P13" s="104">
        <v>6</v>
      </c>
      <c r="Q13" s="104"/>
      <c r="R13" s="104"/>
      <c r="S13" s="104">
        <v>7</v>
      </c>
      <c r="T13" s="104">
        <v>7</v>
      </c>
      <c r="U13" s="104">
        <v>7</v>
      </c>
      <c r="V13" s="104">
        <v>7</v>
      </c>
      <c r="W13" s="104">
        <v>7</v>
      </c>
      <c r="X13" s="104">
        <v>7</v>
      </c>
      <c r="Y13" s="104">
        <v>7</v>
      </c>
      <c r="Z13" s="104">
        <v>7</v>
      </c>
      <c r="AA13" s="104">
        <v>7</v>
      </c>
      <c r="AB13" s="104">
        <v>7</v>
      </c>
      <c r="AC13" s="103">
        <v>8</v>
      </c>
      <c r="AN13" s="10"/>
    </row>
    <row r="14" spans="1:38" s="64" customFormat="1" ht="16.5" thickBot="1">
      <c r="A14" s="102"/>
      <c r="B14" s="101" t="s">
        <v>55</v>
      </c>
      <c r="C14" s="99">
        <f>C17+C15</f>
        <v>1266085627.69</v>
      </c>
      <c r="D14" s="99">
        <f aca="true" t="shared" si="0" ref="D14:AB14">D17</f>
        <v>293.62</v>
      </c>
      <c r="E14" s="99">
        <f t="shared" si="0"/>
        <v>28068018.019999996</v>
      </c>
      <c r="F14" s="99">
        <f t="shared" si="0"/>
        <v>392240824.72999996</v>
      </c>
      <c r="G14" s="99">
        <f t="shared" si="0"/>
        <v>0</v>
      </c>
      <c r="H14" s="99">
        <f>H17+H15</f>
        <v>0</v>
      </c>
      <c r="I14" s="99">
        <f t="shared" si="0"/>
        <v>0</v>
      </c>
      <c r="J14" s="99">
        <f t="shared" si="0"/>
        <v>0</v>
      </c>
      <c r="K14" s="99">
        <f t="shared" si="0"/>
        <v>0</v>
      </c>
      <c r="L14" s="99">
        <f t="shared" si="0"/>
        <v>0</v>
      </c>
      <c r="M14" s="99">
        <f t="shared" si="0"/>
        <v>0</v>
      </c>
      <c r="N14" s="99">
        <f t="shared" si="0"/>
        <v>0</v>
      </c>
      <c r="O14" s="99">
        <f t="shared" si="0"/>
        <v>0</v>
      </c>
      <c r="P14" s="99">
        <f>P17+P15</f>
        <v>420309136.37</v>
      </c>
      <c r="Q14" s="99">
        <f t="shared" si="0"/>
        <v>0</v>
      </c>
      <c r="R14" s="99">
        <f t="shared" si="0"/>
        <v>30679991.639999997</v>
      </c>
      <c r="S14" s="99">
        <f>S17</f>
        <v>344150824.72999996</v>
      </c>
      <c r="T14" s="99">
        <f t="shared" si="0"/>
        <v>0</v>
      </c>
      <c r="U14" s="99">
        <f>U17+U15</f>
        <v>0</v>
      </c>
      <c r="V14" s="99">
        <f t="shared" si="0"/>
        <v>0</v>
      </c>
      <c r="W14" s="99">
        <f t="shared" si="0"/>
        <v>0</v>
      </c>
      <c r="X14" s="99">
        <f t="shared" si="0"/>
        <v>0</v>
      </c>
      <c r="Y14" s="99">
        <f t="shared" si="0"/>
        <v>0</v>
      </c>
      <c r="Z14" s="99">
        <f t="shared" si="0"/>
        <v>0</v>
      </c>
      <c r="AA14" s="99">
        <f t="shared" si="0"/>
        <v>0</v>
      </c>
      <c r="AB14" s="99">
        <f t="shared" si="0"/>
        <v>0</v>
      </c>
      <c r="AC14" s="157">
        <f>AC17+AC15</f>
        <v>372219136.37</v>
      </c>
      <c r="AD14" s="25"/>
      <c r="AL14" s="186"/>
    </row>
    <row r="15" spans="1:40" s="64" customFormat="1" ht="16.5" thickBot="1">
      <c r="A15" s="98"/>
      <c r="B15" s="67" t="s">
        <v>54</v>
      </c>
      <c r="C15" s="99">
        <f>+C16</f>
        <v>0</v>
      </c>
      <c r="D15" s="99">
        <f>+D16</f>
        <v>0</v>
      </c>
      <c r="E15" s="99"/>
      <c r="F15" s="99"/>
      <c r="G15" s="99"/>
      <c r="H15" s="99">
        <f>+H16</f>
        <v>0</v>
      </c>
      <c r="I15" s="99"/>
      <c r="J15" s="99"/>
      <c r="K15" s="99"/>
      <c r="L15" s="99"/>
      <c r="M15" s="99"/>
      <c r="N15" s="99"/>
      <c r="O15" s="99"/>
      <c r="P15" s="99">
        <f>+P16</f>
        <v>0</v>
      </c>
      <c r="Q15" s="99">
        <f>+Q16</f>
        <v>0</v>
      </c>
      <c r="R15" s="99"/>
      <c r="S15" s="99"/>
      <c r="T15" s="99"/>
      <c r="U15" s="99">
        <f>+U16</f>
        <v>0</v>
      </c>
      <c r="V15" s="99"/>
      <c r="W15" s="99"/>
      <c r="X15" s="99"/>
      <c r="Y15" s="99"/>
      <c r="Z15" s="99"/>
      <c r="AA15" s="99"/>
      <c r="AB15" s="99"/>
      <c r="AC15" s="157">
        <f>+AC16</f>
        <v>0</v>
      </c>
      <c r="AD15" s="25"/>
      <c r="AF15" s="4"/>
      <c r="AL15" s="186"/>
      <c r="AN15" s="10"/>
    </row>
    <row r="16" spans="1:40" s="64" customFormat="1" ht="16.5" thickBot="1">
      <c r="A16" s="63" t="s">
        <v>53</v>
      </c>
      <c r="B16" s="96" t="s">
        <v>52</v>
      </c>
      <c r="C16" s="130">
        <v>0</v>
      </c>
      <c r="D16" s="130">
        <v>0</v>
      </c>
      <c r="E16" s="130"/>
      <c r="F16" s="130"/>
      <c r="G16" s="130"/>
      <c r="H16" s="130">
        <v>0</v>
      </c>
      <c r="I16" s="130"/>
      <c r="J16" s="130"/>
      <c r="K16" s="130"/>
      <c r="L16" s="130"/>
      <c r="M16" s="130"/>
      <c r="N16" s="130"/>
      <c r="O16" s="130"/>
      <c r="P16" s="158">
        <f>SUM(D16:O16)</f>
        <v>0</v>
      </c>
      <c r="Q16" s="130">
        <v>0</v>
      </c>
      <c r="R16" s="130"/>
      <c r="S16" s="130"/>
      <c r="T16" s="130"/>
      <c r="U16" s="130">
        <v>0</v>
      </c>
      <c r="V16" s="130">
        <v>0</v>
      </c>
      <c r="W16" s="130"/>
      <c r="X16" s="130"/>
      <c r="Y16" s="130"/>
      <c r="Z16" s="130"/>
      <c r="AA16" s="130"/>
      <c r="AB16" s="130"/>
      <c r="AC16" s="158">
        <f>SUM(Q16:AB16)</f>
        <v>0</v>
      </c>
      <c r="AD16" s="25"/>
      <c r="AF16" s="4"/>
      <c r="AL16" s="186"/>
      <c r="AN16" s="10"/>
    </row>
    <row r="17" spans="1:38" s="4" customFormat="1" ht="16.5" thickBot="1">
      <c r="A17" s="98"/>
      <c r="B17" s="67" t="s">
        <v>51</v>
      </c>
      <c r="C17" s="93">
        <f>+C18+C20</f>
        <v>1266085627.69</v>
      </c>
      <c r="D17" s="93">
        <f>+D18+D20</f>
        <v>293.62</v>
      </c>
      <c r="E17" s="93">
        <f>E20+E18</f>
        <v>28068018.019999996</v>
      </c>
      <c r="F17" s="93">
        <f>F20+F18</f>
        <v>392240824.72999996</v>
      </c>
      <c r="G17" s="93">
        <f aca="true" t="shared" si="1" ref="G17:AB17">G20</f>
        <v>0</v>
      </c>
      <c r="H17" s="93">
        <f>H20+H18</f>
        <v>0</v>
      </c>
      <c r="I17" s="93">
        <f t="shared" si="1"/>
        <v>0</v>
      </c>
      <c r="J17" s="93">
        <f t="shared" si="1"/>
        <v>0</v>
      </c>
      <c r="K17" s="93">
        <f t="shared" si="1"/>
        <v>0</v>
      </c>
      <c r="L17" s="93">
        <f t="shared" si="1"/>
        <v>0</v>
      </c>
      <c r="M17" s="93">
        <f t="shared" si="1"/>
        <v>0</v>
      </c>
      <c r="N17" s="93">
        <f t="shared" si="1"/>
        <v>0</v>
      </c>
      <c r="O17" s="93">
        <f t="shared" si="1"/>
        <v>0</v>
      </c>
      <c r="P17" s="93">
        <f>+P18+P20</f>
        <v>420309136.37</v>
      </c>
      <c r="Q17" s="93">
        <f>+Q18+Q20</f>
        <v>0</v>
      </c>
      <c r="R17" s="93">
        <f>R20+R18</f>
        <v>30679991.639999997</v>
      </c>
      <c r="S17" s="93">
        <f>S20+S18</f>
        <v>344150824.72999996</v>
      </c>
      <c r="T17" s="93">
        <f t="shared" si="1"/>
        <v>0</v>
      </c>
      <c r="U17" s="93">
        <f>U20+U18</f>
        <v>0</v>
      </c>
      <c r="V17" s="93">
        <f t="shared" si="1"/>
        <v>0</v>
      </c>
      <c r="W17" s="93">
        <f t="shared" si="1"/>
        <v>0</v>
      </c>
      <c r="X17" s="93">
        <f t="shared" si="1"/>
        <v>0</v>
      </c>
      <c r="Y17" s="93">
        <f t="shared" si="1"/>
        <v>0</v>
      </c>
      <c r="Z17" s="93">
        <f t="shared" si="1"/>
        <v>0</v>
      </c>
      <c r="AA17" s="93">
        <f t="shared" si="1"/>
        <v>0</v>
      </c>
      <c r="AB17" s="93">
        <f t="shared" si="1"/>
        <v>0</v>
      </c>
      <c r="AC17" s="159">
        <f>+AC18+AC20</f>
        <v>372219136.37</v>
      </c>
      <c r="AD17" s="25"/>
      <c r="AL17" s="22"/>
    </row>
    <row r="18" spans="1:38" s="4" customFormat="1" ht="15.75">
      <c r="A18" s="63" t="s">
        <v>17</v>
      </c>
      <c r="B18" s="160" t="s">
        <v>101</v>
      </c>
      <c r="C18" s="14">
        <f>+C19</f>
        <v>1851.8000000000002</v>
      </c>
      <c r="D18" s="14">
        <f aca="true" t="shared" si="2" ref="D18:AB18">+D19</f>
        <v>293.62</v>
      </c>
      <c r="E18" s="134">
        <f>E19</f>
        <v>651.8</v>
      </c>
      <c r="F18" s="134">
        <f t="shared" si="2"/>
        <v>173.07</v>
      </c>
      <c r="G18" s="134">
        <f t="shared" si="2"/>
        <v>0</v>
      </c>
      <c r="H18" s="134">
        <f t="shared" si="2"/>
        <v>0</v>
      </c>
      <c r="I18" s="134">
        <f t="shared" si="2"/>
        <v>0</v>
      </c>
      <c r="J18" s="134">
        <f t="shared" si="2"/>
        <v>0</v>
      </c>
      <c r="K18" s="134">
        <f t="shared" si="2"/>
        <v>0</v>
      </c>
      <c r="L18" s="134">
        <f t="shared" si="2"/>
        <v>0</v>
      </c>
      <c r="M18" s="134">
        <f t="shared" si="2"/>
        <v>0</v>
      </c>
      <c r="N18" s="134">
        <f t="shared" si="2"/>
        <v>0</v>
      </c>
      <c r="O18" s="134">
        <f t="shared" si="2"/>
        <v>0</v>
      </c>
      <c r="P18" s="134">
        <f t="shared" si="2"/>
        <v>1118.49</v>
      </c>
      <c r="Q18" s="14">
        <f t="shared" si="2"/>
        <v>0</v>
      </c>
      <c r="R18" s="134">
        <f>+R19</f>
        <v>945.42</v>
      </c>
      <c r="S18" s="134">
        <f t="shared" si="2"/>
        <v>173.07</v>
      </c>
      <c r="T18" s="134">
        <f t="shared" si="2"/>
        <v>0</v>
      </c>
      <c r="U18" s="134">
        <f t="shared" si="2"/>
        <v>0</v>
      </c>
      <c r="V18" s="134">
        <f t="shared" si="2"/>
        <v>0</v>
      </c>
      <c r="W18" s="134">
        <f t="shared" si="2"/>
        <v>0</v>
      </c>
      <c r="X18" s="134">
        <f t="shared" si="2"/>
        <v>0</v>
      </c>
      <c r="Y18" s="134">
        <f t="shared" si="2"/>
        <v>0</v>
      </c>
      <c r="Z18" s="134">
        <f t="shared" si="2"/>
        <v>0</v>
      </c>
      <c r="AA18" s="134">
        <f t="shared" si="2"/>
        <v>0</v>
      </c>
      <c r="AB18" s="134">
        <f t="shared" si="2"/>
        <v>0</v>
      </c>
      <c r="AC18" s="161">
        <f>AC19</f>
        <v>1118.49</v>
      </c>
      <c r="AD18" s="25"/>
      <c r="AL18" s="22"/>
    </row>
    <row r="19" spans="1:45" s="4" customFormat="1" ht="15">
      <c r="A19" s="63" t="s">
        <v>102</v>
      </c>
      <c r="B19" s="62" t="s">
        <v>103</v>
      </c>
      <c r="C19" s="14">
        <f>8319-6467.2</f>
        <v>1851.8000000000002</v>
      </c>
      <c r="D19" s="14">
        <v>293.62</v>
      </c>
      <c r="E19" s="79">
        <v>651.8</v>
      </c>
      <c r="F19" s="48">
        <v>173.07</v>
      </c>
      <c r="G19" s="48"/>
      <c r="H19" s="48">
        <v>0</v>
      </c>
      <c r="I19" s="48">
        <v>0</v>
      </c>
      <c r="J19" s="48"/>
      <c r="K19" s="48"/>
      <c r="L19" s="48"/>
      <c r="M19" s="48"/>
      <c r="N19" s="48"/>
      <c r="O19" s="48"/>
      <c r="P19" s="79">
        <f>SUM(D19:O19)</f>
        <v>1118.49</v>
      </c>
      <c r="Q19" s="14">
        <v>0</v>
      </c>
      <c r="R19" s="48">
        <v>945.42</v>
      </c>
      <c r="S19" s="48">
        <v>173.07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79">
        <f>SUM(Q19:AB19)</f>
        <v>1118.49</v>
      </c>
      <c r="AD19" s="25"/>
      <c r="AF19" s="10"/>
      <c r="AG19" s="10"/>
      <c r="AH19" s="10"/>
      <c r="AI19" s="10"/>
      <c r="AJ19" s="10"/>
      <c r="AK19" s="10"/>
      <c r="AL19" s="136"/>
      <c r="AM19" s="10"/>
      <c r="AN19" s="10"/>
      <c r="AO19" s="10"/>
      <c r="AP19" s="10"/>
      <c r="AQ19" s="10"/>
      <c r="AR19" s="10"/>
      <c r="AS19" s="10"/>
    </row>
    <row r="20" spans="1:45" s="4" customFormat="1" ht="15.75">
      <c r="A20" s="63" t="s">
        <v>50</v>
      </c>
      <c r="B20" s="91" t="s">
        <v>28</v>
      </c>
      <c r="C20" s="83">
        <f>+C25+C29+C39+C41+C47+C21+C23+C35+C45</f>
        <v>1266083775.89</v>
      </c>
      <c r="D20" s="83">
        <f>+D25+D30+D39+D41+D47</f>
        <v>0</v>
      </c>
      <c r="E20" s="83">
        <f>+E25+E29+E39+E41+E47+E23+E35</f>
        <v>28067366.219999995</v>
      </c>
      <c r="F20" s="83">
        <f>+F25+F29+F39+F41+F47+F23+F35+F21</f>
        <v>392240651.65999997</v>
      </c>
      <c r="G20" s="83">
        <f aca="true" t="shared" si="3" ref="G20:O20">+G25+G30+G39+G41+G47</f>
        <v>0</v>
      </c>
      <c r="H20" s="83">
        <f t="shared" si="3"/>
        <v>0</v>
      </c>
      <c r="I20" s="83">
        <f t="shared" si="3"/>
        <v>0</v>
      </c>
      <c r="J20" s="83">
        <f t="shared" si="3"/>
        <v>0</v>
      </c>
      <c r="K20" s="83">
        <f t="shared" si="3"/>
        <v>0</v>
      </c>
      <c r="L20" s="83">
        <f t="shared" si="3"/>
        <v>0</v>
      </c>
      <c r="M20" s="83">
        <f t="shared" si="3"/>
        <v>0</v>
      </c>
      <c r="N20" s="83">
        <f t="shared" si="3"/>
        <v>0</v>
      </c>
      <c r="O20" s="83">
        <f t="shared" si="3"/>
        <v>0</v>
      </c>
      <c r="P20" s="83">
        <f>+P25+P29+P39+P41+P47+P23+P35+P22</f>
        <v>420308017.88</v>
      </c>
      <c r="Q20" s="83">
        <f aca="true" t="shared" si="4" ref="Q20:AB20">+Q25+Q29+Q39+Q41+Q47+Q23</f>
        <v>0</v>
      </c>
      <c r="R20" s="83">
        <f>+R25+R29+R39+R41+R47+R23+R35</f>
        <v>30679046.219999995</v>
      </c>
      <c r="S20" s="83">
        <f>+S25+S29+S35+S39+S41+S47+S23+S21</f>
        <v>344150651.65999997</v>
      </c>
      <c r="T20" s="83">
        <f t="shared" si="4"/>
        <v>0</v>
      </c>
      <c r="U20" s="83">
        <f t="shared" si="4"/>
        <v>0</v>
      </c>
      <c r="V20" s="83">
        <f t="shared" si="4"/>
        <v>0</v>
      </c>
      <c r="W20" s="83">
        <f t="shared" si="4"/>
        <v>0</v>
      </c>
      <c r="X20" s="83">
        <f t="shared" si="4"/>
        <v>0</v>
      </c>
      <c r="Y20" s="83">
        <f t="shared" si="4"/>
        <v>0</v>
      </c>
      <c r="Z20" s="83">
        <f t="shared" si="4"/>
        <v>0</v>
      </c>
      <c r="AA20" s="83">
        <f t="shared" si="4"/>
        <v>0</v>
      </c>
      <c r="AB20" s="83">
        <f t="shared" si="4"/>
        <v>0</v>
      </c>
      <c r="AC20" s="83">
        <f>+AC25+AC29+AC39+AC41+AC47+AC23+AC35+AC21</f>
        <v>372218017.88</v>
      </c>
      <c r="AD20" s="25"/>
      <c r="AF20" s="10"/>
      <c r="AG20" s="10"/>
      <c r="AH20" s="10"/>
      <c r="AI20" s="10"/>
      <c r="AJ20" s="10"/>
      <c r="AK20" s="10"/>
      <c r="AL20" s="136"/>
      <c r="AM20" s="10"/>
      <c r="AN20" s="10"/>
      <c r="AO20" s="10"/>
      <c r="AP20" s="10"/>
      <c r="AQ20" s="10"/>
      <c r="AR20" s="10"/>
      <c r="AS20" s="10"/>
    </row>
    <row r="21" spans="1:45" s="4" customFormat="1" ht="15.75">
      <c r="A21" s="63" t="s">
        <v>49</v>
      </c>
      <c r="B21" s="160" t="s">
        <v>182</v>
      </c>
      <c r="C21" s="83">
        <f>C22</f>
        <v>620911830</v>
      </c>
      <c r="D21" s="83"/>
      <c r="E21" s="83">
        <f>E22</f>
        <v>0</v>
      </c>
      <c r="F21" s="83">
        <f>F22</f>
        <v>203236000</v>
      </c>
      <c r="G21" s="83"/>
      <c r="H21" s="83"/>
      <c r="I21" s="83"/>
      <c r="J21" s="83"/>
      <c r="K21" s="83"/>
      <c r="L21" s="83"/>
      <c r="M21" s="83"/>
      <c r="N21" s="83"/>
      <c r="O21" s="83"/>
      <c r="P21" s="83">
        <f>F21</f>
        <v>203236000</v>
      </c>
      <c r="Q21" s="83">
        <f>G21</f>
        <v>0</v>
      </c>
      <c r="R21" s="83">
        <f>H21</f>
        <v>0</v>
      </c>
      <c r="S21" s="83">
        <f>S22</f>
        <v>155146000</v>
      </c>
      <c r="T21" s="83"/>
      <c r="U21" s="83"/>
      <c r="V21" s="83"/>
      <c r="W21" s="83"/>
      <c r="X21" s="83"/>
      <c r="Y21" s="83"/>
      <c r="Z21" s="83"/>
      <c r="AA21" s="83"/>
      <c r="AB21" s="83"/>
      <c r="AC21" s="162">
        <f>AC22</f>
        <v>155146000</v>
      </c>
      <c r="AD21" s="25"/>
      <c r="AF21" s="10"/>
      <c r="AG21" s="10"/>
      <c r="AH21" s="10"/>
      <c r="AI21" s="10"/>
      <c r="AJ21" s="10"/>
      <c r="AK21" s="10"/>
      <c r="AL21" s="136"/>
      <c r="AM21" s="10"/>
      <c r="AN21" s="10"/>
      <c r="AO21" s="10"/>
      <c r="AP21" s="10"/>
      <c r="AQ21" s="10"/>
      <c r="AR21" s="10"/>
      <c r="AS21" s="10"/>
    </row>
    <row r="22" spans="1:45" s="4" customFormat="1" ht="15.75">
      <c r="A22" s="63" t="s">
        <v>183</v>
      </c>
      <c r="B22" s="62" t="s">
        <v>184</v>
      </c>
      <c r="C22" s="14">
        <v>620911830</v>
      </c>
      <c r="D22" s="83"/>
      <c r="E22" s="14">
        <v>0</v>
      </c>
      <c r="F22" s="14">
        <v>203236000</v>
      </c>
      <c r="G22" s="83"/>
      <c r="H22" s="83"/>
      <c r="I22" s="83"/>
      <c r="J22" s="83"/>
      <c r="K22" s="83"/>
      <c r="L22" s="83"/>
      <c r="M22" s="83"/>
      <c r="N22" s="83"/>
      <c r="O22" s="83"/>
      <c r="P22" s="48">
        <f>SUM(D22:O22)</f>
        <v>203236000</v>
      </c>
      <c r="Q22" s="83"/>
      <c r="R22" s="83"/>
      <c r="S22" s="14">
        <v>155146000</v>
      </c>
      <c r="T22" s="83"/>
      <c r="U22" s="83"/>
      <c r="V22" s="83"/>
      <c r="W22" s="83"/>
      <c r="X22" s="83"/>
      <c r="Y22" s="83"/>
      <c r="Z22" s="83"/>
      <c r="AA22" s="83"/>
      <c r="AB22" s="83"/>
      <c r="AC22" s="14">
        <f>SUM(Q22:AB22)</f>
        <v>155146000</v>
      </c>
      <c r="AD22" s="25"/>
      <c r="AF22" s="10"/>
      <c r="AG22" s="10"/>
      <c r="AH22" s="10"/>
      <c r="AI22" s="10"/>
      <c r="AJ22" s="10"/>
      <c r="AK22" s="10"/>
      <c r="AL22" s="136"/>
      <c r="AM22" s="10"/>
      <c r="AN22" s="10"/>
      <c r="AO22" s="10"/>
      <c r="AP22" s="10"/>
      <c r="AQ22" s="10"/>
      <c r="AR22" s="10"/>
      <c r="AS22" s="10"/>
    </row>
    <row r="23" spans="1:45" s="4" customFormat="1" ht="15.75">
      <c r="A23" s="63" t="s">
        <v>47</v>
      </c>
      <c r="B23" s="62" t="s">
        <v>185</v>
      </c>
      <c r="C23" s="83">
        <f>C24</f>
        <v>6018.720000000001</v>
      </c>
      <c r="D23" s="83"/>
      <c r="E23" s="83">
        <f>E24</f>
        <v>6018.72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>
        <f>P24</f>
        <v>6018.72</v>
      </c>
      <c r="Q23" s="83"/>
      <c r="R23" s="83">
        <f>R24</f>
        <v>6018.72</v>
      </c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>
        <f>SUM(Q23:AB23)</f>
        <v>6018.72</v>
      </c>
      <c r="AD23" s="25"/>
      <c r="AF23" s="10"/>
      <c r="AG23" s="10"/>
      <c r="AH23" s="10"/>
      <c r="AI23" s="10"/>
      <c r="AJ23" s="10"/>
      <c r="AK23" s="10"/>
      <c r="AL23" s="136"/>
      <c r="AM23" s="10"/>
      <c r="AN23" s="10"/>
      <c r="AO23" s="10"/>
      <c r="AP23" s="10"/>
      <c r="AQ23" s="10"/>
      <c r="AR23" s="10"/>
      <c r="AS23" s="10"/>
    </row>
    <row r="24" spans="1:45" s="4" customFormat="1" ht="15.75">
      <c r="A24" s="63" t="s">
        <v>186</v>
      </c>
      <c r="B24" s="62" t="s">
        <v>113</v>
      </c>
      <c r="C24" s="14">
        <f>58180.96-52162.24</f>
        <v>6018.720000000001</v>
      </c>
      <c r="D24" s="83"/>
      <c r="E24" s="79">
        <v>6018.72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>
        <f>SUM(D24:O24)</f>
        <v>6018.72</v>
      </c>
      <c r="Q24" s="83"/>
      <c r="R24" s="14">
        <v>6018.72</v>
      </c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14">
        <f>SUM(Q24:AB24)</f>
        <v>6018.72</v>
      </c>
      <c r="AD24" s="25"/>
      <c r="AF24" s="10"/>
      <c r="AG24" s="10"/>
      <c r="AH24" s="10"/>
      <c r="AI24" s="10"/>
      <c r="AJ24" s="10"/>
      <c r="AK24" s="10"/>
      <c r="AL24" s="136"/>
      <c r="AM24" s="10"/>
      <c r="AN24" s="10"/>
      <c r="AO24" s="10"/>
      <c r="AP24" s="10"/>
      <c r="AQ24" s="10"/>
      <c r="AR24" s="10"/>
      <c r="AS24" s="10"/>
    </row>
    <row r="25" spans="1:45" s="4" customFormat="1" ht="15.75">
      <c r="A25" s="63" t="s">
        <v>27</v>
      </c>
      <c r="B25" s="160" t="s">
        <v>26</v>
      </c>
      <c r="C25" s="83">
        <f>SUM(C26:C28)</f>
        <v>9848029.649999999</v>
      </c>
      <c r="D25" s="83">
        <f aca="true" t="shared" si="5" ref="D25:AB25">SUM(D26:D29)</f>
        <v>0</v>
      </c>
      <c r="E25" s="83">
        <f>SUM(E26:E28)</f>
        <v>7165183</v>
      </c>
      <c r="F25" s="83">
        <f>SUM(F26:F28)</f>
        <v>2611680</v>
      </c>
      <c r="G25" s="83">
        <f t="shared" si="5"/>
        <v>0</v>
      </c>
      <c r="H25" s="83">
        <f t="shared" si="5"/>
        <v>0</v>
      </c>
      <c r="I25" s="83">
        <f t="shared" si="5"/>
        <v>0</v>
      </c>
      <c r="J25" s="83">
        <f t="shared" si="5"/>
        <v>0</v>
      </c>
      <c r="K25" s="83">
        <f t="shared" si="5"/>
        <v>0</v>
      </c>
      <c r="L25" s="83">
        <f t="shared" si="5"/>
        <v>0</v>
      </c>
      <c r="M25" s="83">
        <f t="shared" si="5"/>
        <v>0</v>
      </c>
      <c r="N25" s="83">
        <f t="shared" si="5"/>
        <v>0</v>
      </c>
      <c r="O25" s="83">
        <f t="shared" si="5"/>
        <v>0</v>
      </c>
      <c r="P25" s="83">
        <f>SUM(P26:P28)</f>
        <v>9776863</v>
      </c>
      <c r="Q25" s="83">
        <f t="shared" si="5"/>
        <v>0</v>
      </c>
      <c r="R25" s="83">
        <f>SUM(R26:AB28)</f>
        <v>9776863</v>
      </c>
      <c r="S25" s="83">
        <f>SUM(S26:S28)</f>
        <v>2611680</v>
      </c>
      <c r="T25" s="83">
        <f t="shared" si="5"/>
        <v>0</v>
      </c>
      <c r="U25" s="83">
        <f t="shared" si="5"/>
        <v>0</v>
      </c>
      <c r="V25" s="83">
        <f t="shared" si="5"/>
        <v>0</v>
      </c>
      <c r="W25" s="83">
        <f t="shared" si="5"/>
        <v>0</v>
      </c>
      <c r="X25" s="83">
        <f t="shared" si="5"/>
        <v>0</v>
      </c>
      <c r="Y25" s="83">
        <f t="shared" si="5"/>
        <v>0</v>
      </c>
      <c r="Z25" s="83">
        <f t="shared" si="5"/>
        <v>0</v>
      </c>
      <c r="AA25" s="83">
        <f t="shared" si="5"/>
        <v>0</v>
      </c>
      <c r="AB25" s="83">
        <f t="shared" si="5"/>
        <v>0</v>
      </c>
      <c r="AC25" s="162">
        <f>SUM(AC26:AC28)</f>
        <v>9776863</v>
      </c>
      <c r="AD25" s="25"/>
      <c r="AF25" s="10"/>
      <c r="AG25" s="10"/>
      <c r="AH25" s="10"/>
      <c r="AI25" s="10"/>
      <c r="AJ25" s="10"/>
      <c r="AK25" s="10"/>
      <c r="AL25" s="136"/>
      <c r="AM25" s="10"/>
      <c r="AN25" s="10"/>
      <c r="AO25" s="10"/>
      <c r="AP25" s="10"/>
      <c r="AQ25" s="10"/>
      <c r="AR25" s="10"/>
      <c r="AS25" s="10"/>
    </row>
    <row r="26" spans="1:45" s="4" customFormat="1" ht="15.75">
      <c r="A26" s="63" t="s">
        <v>187</v>
      </c>
      <c r="B26" s="62" t="s">
        <v>115</v>
      </c>
      <c r="C26" s="14">
        <v>45210.01</v>
      </c>
      <c r="D26" s="14">
        <v>0</v>
      </c>
      <c r="E26" s="14">
        <v>0</v>
      </c>
      <c r="F26" s="14"/>
      <c r="G26" s="14"/>
      <c r="H26" s="14">
        <v>0</v>
      </c>
      <c r="I26" s="14">
        <v>0</v>
      </c>
      <c r="J26" s="14"/>
      <c r="K26" s="14"/>
      <c r="L26" s="14"/>
      <c r="M26" s="14"/>
      <c r="N26" s="14"/>
      <c r="O26" s="14"/>
      <c r="P26" s="158">
        <f>SUM(D26:O26)</f>
        <v>0</v>
      </c>
      <c r="Q26" s="14">
        <v>0</v>
      </c>
      <c r="R26" s="14"/>
      <c r="S26" s="14"/>
      <c r="T26" s="14"/>
      <c r="U26" s="14">
        <v>0</v>
      </c>
      <c r="V26" s="14">
        <v>0</v>
      </c>
      <c r="W26" s="14"/>
      <c r="X26" s="14"/>
      <c r="Y26" s="14"/>
      <c r="Z26" s="14"/>
      <c r="AA26" s="14"/>
      <c r="AB26" s="14"/>
      <c r="AC26" s="158">
        <f aca="true" t="shared" si="6" ref="AC26:AC37">SUM(Q26:AB26)</f>
        <v>0</v>
      </c>
      <c r="AD26" s="25"/>
      <c r="AF26" s="10"/>
      <c r="AG26" s="10"/>
      <c r="AH26" s="10"/>
      <c r="AI26" s="10"/>
      <c r="AJ26" s="10"/>
      <c r="AK26" s="10"/>
      <c r="AL26" s="136"/>
      <c r="AM26" s="10"/>
      <c r="AN26" s="10"/>
      <c r="AO26" s="10"/>
      <c r="AP26" s="10"/>
      <c r="AQ26" s="10"/>
      <c r="AR26" s="10"/>
      <c r="AS26" s="10"/>
    </row>
    <row r="27" spans="1:45" s="4" customFormat="1" ht="15">
      <c r="A27" s="63" t="s">
        <v>188</v>
      </c>
      <c r="B27" s="62" t="s">
        <v>123</v>
      </c>
      <c r="C27" s="14">
        <v>7191139.64</v>
      </c>
      <c r="D27" s="14">
        <v>0</v>
      </c>
      <c r="E27" s="14">
        <v>7165183</v>
      </c>
      <c r="F27" s="14"/>
      <c r="G27" s="14"/>
      <c r="H27" s="14">
        <v>0</v>
      </c>
      <c r="I27" s="14">
        <v>0</v>
      </c>
      <c r="J27" s="14"/>
      <c r="K27" s="14"/>
      <c r="L27" s="14"/>
      <c r="M27" s="14"/>
      <c r="N27" s="14"/>
      <c r="O27" s="14"/>
      <c r="P27" s="14">
        <f>SUM(D27:O27)</f>
        <v>7165183</v>
      </c>
      <c r="Q27" s="14">
        <v>0</v>
      </c>
      <c r="R27" s="14">
        <v>7165183</v>
      </c>
      <c r="S27" s="14"/>
      <c r="T27" s="14"/>
      <c r="U27" s="14">
        <v>0</v>
      </c>
      <c r="V27" s="14">
        <v>0</v>
      </c>
      <c r="W27" s="14"/>
      <c r="X27" s="14"/>
      <c r="Y27" s="14"/>
      <c r="Z27" s="14"/>
      <c r="AA27" s="14"/>
      <c r="AB27" s="14"/>
      <c r="AC27" s="73">
        <f t="shared" si="6"/>
        <v>7165183</v>
      </c>
      <c r="AD27" s="25"/>
      <c r="AF27" s="10"/>
      <c r="AG27" s="10"/>
      <c r="AH27" s="10"/>
      <c r="AI27" s="10"/>
      <c r="AJ27" s="10"/>
      <c r="AK27" s="10"/>
      <c r="AL27" s="136"/>
      <c r="AM27" s="10"/>
      <c r="AN27" s="10"/>
      <c r="AO27" s="10"/>
      <c r="AP27" s="10"/>
      <c r="AQ27" s="10"/>
      <c r="AR27" s="10"/>
      <c r="AS27" s="10"/>
    </row>
    <row r="28" spans="1:45" s="4" customFormat="1" ht="15">
      <c r="A28" s="63" t="s">
        <v>189</v>
      </c>
      <c r="B28" s="62" t="s">
        <v>190</v>
      </c>
      <c r="C28" s="14">
        <v>2611680</v>
      </c>
      <c r="D28" s="14">
        <v>0</v>
      </c>
      <c r="E28" s="14">
        <v>0</v>
      </c>
      <c r="F28" s="14">
        <v>2611680</v>
      </c>
      <c r="G28" s="14"/>
      <c r="H28" s="14">
        <v>0</v>
      </c>
      <c r="I28" s="14">
        <v>0</v>
      </c>
      <c r="J28" s="14"/>
      <c r="K28" s="14"/>
      <c r="L28" s="14"/>
      <c r="M28" s="14"/>
      <c r="N28" s="14"/>
      <c r="O28" s="14"/>
      <c r="P28" s="73">
        <f aca="true" t="shared" si="7" ref="P28:P48">SUM(D28:O28)</f>
        <v>2611680</v>
      </c>
      <c r="Q28" s="14">
        <v>0</v>
      </c>
      <c r="R28" s="14"/>
      <c r="S28" s="14">
        <v>2611680</v>
      </c>
      <c r="T28" s="14"/>
      <c r="U28" s="14">
        <v>0</v>
      </c>
      <c r="V28" s="14">
        <v>0</v>
      </c>
      <c r="W28" s="14"/>
      <c r="X28" s="14"/>
      <c r="Y28" s="14"/>
      <c r="Z28" s="14"/>
      <c r="AA28" s="14"/>
      <c r="AB28" s="14"/>
      <c r="AC28" s="14">
        <f t="shared" si="6"/>
        <v>2611680</v>
      </c>
      <c r="AD28" s="25"/>
      <c r="AF28" s="10"/>
      <c r="AG28" s="10"/>
      <c r="AH28" s="10"/>
      <c r="AI28" s="10"/>
      <c r="AJ28" s="10"/>
      <c r="AK28" s="10"/>
      <c r="AL28" s="136"/>
      <c r="AM28" s="10"/>
      <c r="AN28" s="10"/>
      <c r="AO28" s="10"/>
      <c r="AP28" s="10"/>
      <c r="AQ28" s="10"/>
      <c r="AR28" s="10"/>
      <c r="AS28" s="10"/>
    </row>
    <row r="29" spans="1:45" s="4" customFormat="1" ht="15.75">
      <c r="A29" s="63" t="s">
        <v>191</v>
      </c>
      <c r="B29" s="160" t="s">
        <v>24</v>
      </c>
      <c r="C29" s="83">
        <f>C30+C31+C32+C33+C34</f>
        <v>610671042.8700001</v>
      </c>
      <c r="D29" s="14">
        <v>0</v>
      </c>
      <c r="E29" s="83">
        <f>E30+E31+E32+E33+E34</f>
        <v>20896132.099999998</v>
      </c>
      <c r="F29" s="83">
        <f>F30+F31+F32+F33+F34</f>
        <v>163670171.66</v>
      </c>
      <c r="G29" s="14"/>
      <c r="H29" s="14">
        <v>0</v>
      </c>
      <c r="I29" s="14">
        <v>0</v>
      </c>
      <c r="J29" s="14"/>
      <c r="K29" s="14"/>
      <c r="L29" s="14"/>
      <c r="M29" s="14"/>
      <c r="N29" s="14"/>
      <c r="O29" s="14"/>
      <c r="P29" s="158">
        <f>SUM(D29:O29)</f>
        <v>184566303.76</v>
      </c>
      <c r="Q29" s="14">
        <v>0</v>
      </c>
      <c r="R29" s="83">
        <f>R30+R31+R32+R33+R34</f>
        <v>20896132.099999998</v>
      </c>
      <c r="S29" s="83">
        <f>S30+S31+S32+S33</f>
        <v>163670171.66</v>
      </c>
      <c r="T29" s="14"/>
      <c r="U29" s="14">
        <v>0</v>
      </c>
      <c r="V29" s="14">
        <v>0</v>
      </c>
      <c r="W29" s="14"/>
      <c r="X29" s="14"/>
      <c r="Y29" s="14"/>
      <c r="Z29" s="14"/>
      <c r="AA29" s="14"/>
      <c r="AB29" s="14"/>
      <c r="AC29" s="158">
        <f>SUM(Q29:AB29)</f>
        <v>184566303.76</v>
      </c>
      <c r="AD29" s="25"/>
      <c r="AF29" s="10"/>
      <c r="AG29" s="10"/>
      <c r="AH29" s="10"/>
      <c r="AI29" s="10"/>
      <c r="AJ29" s="10"/>
      <c r="AK29" s="10"/>
      <c r="AL29" s="136"/>
      <c r="AM29" s="10"/>
      <c r="AN29" s="10"/>
      <c r="AO29" s="10"/>
      <c r="AP29" s="10"/>
      <c r="AQ29" s="10"/>
      <c r="AR29" s="10"/>
      <c r="AS29" s="10"/>
    </row>
    <row r="30" spans="1:72" s="163" customFormat="1" ht="15.75">
      <c r="A30" s="63" t="s">
        <v>25</v>
      </c>
      <c r="B30" s="62" t="s">
        <v>127</v>
      </c>
      <c r="C30" s="14">
        <f>581722826.57-33209.81</f>
        <v>581689616.7600001</v>
      </c>
      <c r="D30" s="83">
        <f aca="true" t="shared" si="8" ref="D30:AB30">SUM(D31:D34)</f>
        <v>0</v>
      </c>
      <c r="E30" s="14">
        <v>10450890.72</v>
      </c>
      <c r="F30" s="14">
        <v>160000278.06</v>
      </c>
      <c r="G30" s="14">
        <f t="shared" si="8"/>
        <v>0</v>
      </c>
      <c r="H30" s="14">
        <f t="shared" si="8"/>
        <v>0</v>
      </c>
      <c r="I30" s="14">
        <f t="shared" si="8"/>
        <v>0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8"/>
        <v>0</v>
      </c>
      <c r="O30" s="14">
        <f t="shared" si="8"/>
        <v>0</v>
      </c>
      <c r="P30" s="14">
        <f>SUM(D30:O30)</f>
        <v>170451168.78</v>
      </c>
      <c r="Q30" s="83">
        <f t="shared" si="8"/>
        <v>0</v>
      </c>
      <c r="R30" s="14">
        <v>10450890.72</v>
      </c>
      <c r="S30" s="14">
        <v>160000278.06</v>
      </c>
      <c r="T30" s="14">
        <f t="shared" si="8"/>
        <v>0</v>
      </c>
      <c r="U30" s="14">
        <f t="shared" si="8"/>
        <v>0</v>
      </c>
      <c r="V30" s="14">
        <f t="shared" si="8"/>
        <v>0</v>
      </c>
      <c r="W30" s="14">
        <f t="shared" si="8"/>
        <v>0</v>
      </c>
      <c r="X30" s="14">
        <f t="shared" si="8"/>
        <v>0</v>
      </c>
      <c r="Y30" s="14">
        <f t="shared" si="8"/>
        <v>0</v>
      </c>
      <c r="Z30" s="14">
        <f t="shared" si="8"/>
        <v>0</v>
      </c>
      <c r="AA30" s="14">
        <f t="shared" si="8"/>
        <v>0</v>
      </c>
      <c r="AB30" s="14">
        <f t="shared" si="8"/>
        <v>0</v>
      </c>
      <c r="AC30" s="14">
        <f>SUM(Q30:AB30)</f>
        <v>170451168.78</v>
      </c>
      <c r="AD30" s="25"/>
      <c r="AE30" s="10"/>
      <c r="AF30" s="10"/>
      <c r="AG30" s="10"/>
      <c r="AH30" s="10"/>
      <c r="AI30" s="10"/>
      <c r="AJ30" s="10"/>
      <c r="AK30" s="10"/>
      <c r="AL30" s="136"/>
      <c r="AM30" s="10"/>
      <c r="AN30" s="10"/>
      <c r="AO30" s="10"/>
      <c r="AP30" s="10"/>
      <c r="AQ30" s="10"/>
      <c r="AR30" s="10"/>
      <c r="AS30" s="10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s="163" customFormat="1" ht="15.75">
      <c r="A31" s="63" t="s">
        <v>192</v>
      </c>
      <c r="B31" s="62" t="s">
        <v>129</v>
      </c>
      <c r="C31" s="14">
        <v>10747770.79</v>
      </c>
      <c r="D31" s="70">
        <v>0</v>
      </c>
      <c r="E31" s="75">
        <v>0</v>
      </c>
      <c r="F31" s="75">
        <v>0</v>
      </c>
      <c r="G31" s="75">
        <v>0</v>
      </c>
      <c r="H31" s="75">
        <v>0</v>
      </c>
      <c r="I31" s="70">
        <v>0</v>
      </c>
      <c r="J31" s="70">
        <v>0</v>
      </c>
      <c r="K31" s="75"/>
      <c r="L31" s="75">
        <v>0</v>
      </c>
      <c r="M31" s="75"/>
      <c r="N31" s="70"/>
      <c r="O31" s="70">
        <v>0</v>
      </c>
      <c r="P31" s="14">
        <f t="shared" si="7"/>
        <v>0</v>
      </c>
      <c r="Q31" s="70">
        <v>0</v>
      </c>
      <c r="R31" s="70">
        <v>0</v>
      </c>
      <c r="S31" s="75">
        <v>0</v>
      </c>
      <c r="T31" s="75">
        <v>0</v>
      </c>
      <c r="U31" s="75">
        <v>0</v>
      </c>
      <c r="V31" s="70">
        <v>0</v>
      </c>
      <c r="W31" s="70">
        <v>0</v>
      </c>
      <c r="X31" s="75"/>
      <c r="Y31" s="75">
        <v>0</v>
      </c>
      <c r="Z31" s="75"/>
      <c r="AA31" s="70"/>
      <c r="AB31" s="70">
        <v>0</v>
      </c>
      <c r="AC31" s="158">
        <f t="shared" si="6"/>
        <v>0</v>
      </c>
      <c r="AD31" s="25"/>
      <c r="AE31" s="1"/>
      <c r="AF31" s="10"/>
      <c r="AG31" s="10"/>
      <c r="AH31" s="10"/>
      <c r="AI31" s="10"/>
      <c r="AJ31" s="10"/>
      <c r="AK31" s="10"/>
      <c r="AL31" s="136"/>
      <c r="AM31" s="10"/>
      <c r="AN31" s="10"/>
      <c r="AO31" s="10"/>
      <c r="AP31" s="10"/>
      <c r="AQ31" s="10"/>
      <c r="AR31" s="10"/>
      <c r="AS31" s="10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s="163" customFormat="1" ht="15.75">
      <c r="A32" s="63" t="s">
        <v>193</v>
      </c>
      <c r="B32" s="74" t="s">
        <v>133</v>
      </c>
      <c r="C32" s="164">
        <v>15932.34</v>
      </c>
      <c r="D32" s="70">
        <v>0</v>
      </c>
      <c r="E32" s="75">
        <v>0</v>
      </c>
      <c r="F32" s="75"/>
      <c r="G32" s="75"/>
      <c r="H32" s="75">
        <v>0</v>
      </c>
      <c r="I32" s="75">
        <v>0</v>
      </c>
      <c r="J32" s="70"/>
      <c r="K32" s="70"/>
      <c r="L32" s="75">
        <v>0</v>
      </c>
      <c r="M32" s="70"/>
      <c r="N32" s="70"/>
      <c r="O32" s="70">
        <v>0</v>
      </c>
      <c r="P32" s="14">
        <f t="shared" si="7"/>
        <v>0</v>
      </c>
      <c r="Q32" s="70">
        <v>0</v>
      </c>
      <c r="R32" s="75"/>
      <c r="S32" s="75"/>
      <c r="T32" s="75"/>
      <c r="U32" s="75">
        <v>0</v>
      </c>
      <c r="V32" s="75">
        <v>0</v>
      </c>
      <c r="W32" s="70"/>
      <c r="X32" s="70"/>
      <c r="Y32" s="75">
        <v>0</v>
      </c>
      <c r="Z32" s="70"/>
      <c r="AA32" s="70"/>
      <c r="AB32" s="70">
        <v>0</v>
      </c>
      <c r="AC32" s="158">
        <f t="shared" si="6"/>
        <v>0</v>
      </c>
      <c r="AD32" s="25"/>
      <c r="AE32" s="1"/>
      <c r="AF32" s="10"/>
      <c r="AG32" s="10"/>
      <c r="AH32" s="10"/>
      <c r="AI32" s="10"/>
      <c r="AJ32" s="10"/>
      <c r="AK32" s="10"/>
      <c r="AL32" s="136"/>
      <c r="AM32" s="10"/>
      <c r="AN32" s="10"/>
      <c r="AO32" s="10"/>
      <c r="AP32" s="10"/>
      <c r="AQ32" s="10"/>
      <c r="AR32" s="10"/>
      <c r="AS32" s="10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s="163" customFormat="1" ht="15.75">
      <c r="A33" s="63" t="s">
        <v>134</v>
      </c>
      <c r="B33" s="62" t="s">
        <v>194</v>
      </c>
      <c r="C33" s="165">
        <f>18267419.16-49699.88</f>
        <v>18217719.28</v>
      </c>
      <c r="D33" s="70"/>
      <c r="E33" s="75">
        <v>10445238.68</v>
      </c>
      <c r="F33" s="75">
        <v>3669893.6</v>
      </c>
      <c r="G33" s="75"/>
      <c r="H33" s="75"/>
      <c r="I33" s="75"/>
      <c r="J33" s="70"/>
      <c r="K33" s="70"/>
      <c r="L33" s="75"/>
      <c r="M33" s="70"/>
      <c r="N33" s="70"/>
      <c r="O33" s="70"/>
      <c r="P33" s="14">
        <f t="shared" si="7"/>
        <v>14115132.28</v>
      </c>
      <c r="Q33" s="70"/>
      <c r="R33" s="75">
        <v>10445238.68</v>
      </c>
      <c r="S33" s="75">
        <v>3669893.6</v>
      </c>
      <c r="T33" s="75"/>
      <c r="U33" s="75"/>
      <c r="V33" s="75"/>
      <c r="W33" s="70"/>
      <c r="X33" s="70"/>
      <c r="Y33" s="75"/>
      <c r="Z33" s="70"/>
      <c r="AA33" s="70"/>
      <c r="AB33" s="70"/>
      <c r="AC33" s="73">
        <f>SUM(Q33:AB33)</f>
        <v>14115132.28</v>
      </c>
      <c r="AD33" s="25"/>
      <c r="AE33" s="10"/>
      <c r="AF33" s="10"/>
      <c r="AG33" s="10"/>
      <c r="AH33" s="10"/>
      <c r="AI33" s="10"/>
      <c r="AJ33" s="10"/>
      <c r="AK33" s="10"/>
      <c r="AL33" s="136"/>
      <c r="AM33" s="10"/>
      <c r="AN33" s="10"/>
      <c r="AO33" s="10"/>
      <c r="AP33" s="10"/>
      <c r="AQ33" s="10"/>
      <c r="AR33" s="10"/>
      <c r="AS33" s="10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s="163" customFormat="1" ht="15.75">
      <c r="A34" s="63" t="s">
        <v>195</v>
      </c>
      <c r="B34" s="166" t="s">
        <v>196</v>
      </c>
      <c r="C34" s="165">
        <f>548.64-544.94</f>
        <v>3.699999999999932</v>
      </c>
      <c r="D34" s="70">
        <v>0</v>
      </c>
      <c r="E34" s="75">
        <v>2.7</v>
      </c>
      <c r="F34" s="75"/>
      <c r="G34" s="75"/>
      <c r="H34" s="75">
        <v>0</v>
      </c>
      <c r="I34" s="75">
        <v>0</v>
      </c>
      <c r="J34" s="70"/>
      <c r="K34" s="70"/>
      <c r="L34" s="75"/>
      <c r="M34" s="70"/>
      <c r="N34" s="70"/>
      <c r="O34" s="70"/>
      <c r="P34" s="14">
        <f t="shared" si="7"/>
        <v>2.7</v>
      </c>
      <c r="Q34" s="70">
        <v>0</v>
      </c>
      <c r="R34" s="75">
        <v>2.7</v>
      </c>
      <c r="S34" s="75"/>
      <c r="T34" s="75"/>
      <c r="U34" s="75">
        <v>0</v>
      </c>
      <c r="V34" s="75">
        <v>0</v>
      </c>
      <c r="W34" s="70"/>
      <c r="X34" s="70"/>
      <c r="Y34" s="75"/>
      <c r="Z34" s="70"/>
      <c r="AA34" s="70"/>
      <c r="AB34" s="70"/>
      <c r="AC34" s="73">
        <f t="shared" si="6"/>
        <v>2.7</v>
      </c>
      <c r="AD34" s="25"/>
      <c r="AE34" s="1"/>
      <c r="AF34" s="10"/>
      <c r="AG34" s="10"/>
      <c r="AH34" s="10"/>
      <c r="AI34" s="10"/>
      <c r="AJ34" s="10"/>
      <c r="AK34" s="10"/>
      <c r="AL34" s="136"/>
      <c r="AM34" s="10"/>
      <c r="AN34" s="10"/>
      <c r="AO34" s="10"/>
      <c r="AP34" s="10"/>
      <c r="AQ34" s="10"/>
      <c r="AR34" s="10"/>
      <c r="AS34" s="10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s="163" customFormat="1" ht="15.75">
      <c r="A35" s="63" t="s">
        <v>43</v>
      </c>
      <c r="B35" s="160" t="s">
        <v>197</v>
      </c>
      <c r="C35" s="167">
        <f>C36+C37+C38</f>
        <v>24152676.019999996</v>
      </c>
      <c r="D35" s="83"/>
      <c r="E35" s="83">
        <f>E36+E37+E38</f>
        <v>32.4</v>
      </c>
      <c r="F35" s="83">
        <f>F36+F37+F38</f>
        <v>22722800</v>
      </c>
      <c r="G35" s="14"/>
      <c r="H35" s="14"/>
      <c r="I35" s="14"/>
      <c r="J35" s="83"/>
      <c r="K35" s="83"/>
      <c r="L35" s="14"/>
      <c r="M35" s="83"/>
      <c r="N35" s="83"/>
      <c r="O35" s="83"/>
      <c r="P35" s="158">
        <f>SUM(D35:O35)</f>
        <v>22722832.4</v>
      </c>
      <c r="Q35" s="83"/>
      <c r="R35" s="83">
        <f>R36+R37+R38</f>
        <v>32.4</v>
      </c>
      <c r="S35" s="83">
        <f>+S36</f>
        <v>22722800</v>
      </c>
      <c r="T35" s="14"/>
      <c r="U35" s="14"/>
      <c r="V35" s="14"/>
      <c r="W35" s="83"/>
      <c r="X35" s="83"/>
      <c r="Y35" s="14"/>
      <c r="Z35" s="83"/>
      <c r="AA35" s="83"/>
      <c r="AB35" s="83"/>
      <c r="AC35" s="158">
        <f t="shared" si="6"/>
        <v>22722832.4</v>
      </c>
      <c r="AD35" s="25"/>
      <c r="AE35" s="1"/>
      <c r="AF35" s="10"/>
      <c r="AG35" s="10"/>
      <c r="AH35" s="10"/>
      <c r="AI35" s="10"/>
      <c r="AJ35" s="10"/>
      <c r="AK35" s="10"/>
      <c r="AL35" s="136"/>
      <c r="AM35" s="10"/>
      <c r="AN35" s="10"/>
      <c r="AO35" s="10"/>
      <c r="AP35" s="10"/>
      <c r="AQ35" s="10"/>
      <c r="AR35" s="10"/>
      <c r="AS35" s="10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s="163" customFormat="1" ht="15.75">
      <c r="A36" s="63" t="s">
        <v>142</v>
      </c>
      <c r="B36" s="168" t="s">
        <v>143</v>
      </c>
      <c r="C36" s="165">
        <v>24145149.9</v>
      </c>
      <c r="D36" s="83"/>
      <c r="E36" s="14"/>
      <c r="F36" s="14">
        <v>22722800</v>
      </c>
      <c r="G36" s="14"/>
      <c r="H36" s="14"/>
      <c r="I36" s="14"/>
      <c r="J36" s="83"/>
      <c r="K36" s="83"/>
      <c r="L36" s="14"/>
      <c r="M36" s="83"/>
      <c r="N36" s="83"/>
      <c r="O36" s="83"/>
      <c r="P36" s="14">
        <f t="shared" si="7"/>
        <v>22722800</v>
      </c>
      <c r="Q36" s="83"/>
      <c r="R36" s="14"/>
      <c r="S36" s="14">
        <v>22722800</v>
      </c>
      <c r="T36" s="14"/>
      <c r="U36" s="14"/>
      <c r="V36" s="14"/>
      <c r="W36" s="83"/>
      <c r="X36" s="83"/>
      <c r="Y36" s="14"/>
      <c r="Z36" s="83"/>
      <c r="AA36" s="83"/>
      <c r="AB36" s="83"/>
      <c r="AC36" s="73">
        <f t="shared" si="6"/>
        <v>22722800</v>
      </c>
      <c r="AD36" s="25"/>
      <c r="AE36" s="1"/>
      <c r="AF36" s="10"/>
      <c r="AG36" s="10"/>
      <c r="AH36" s="10"/>
      <c r="AI36" s="10"/>
      <c r="AJ36" s="10"/>
      <c r="AK36" s="10"/>
      <c r="AL36" s="136"/>
      <c r="AM36" s="10"/>
      <c r="AN36" s="10"/>
      <c r="AO36" s="10"/>
      <c r="AP36" s="10"/>
      <c r="AQ36" s="10"/>
      <c r="AR36" s="10"/>
      <c r="AS36" s="10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s="163" customFormat="1" ht="15.75">
      <c r="A37" s="63" t="s">
        <v>144</v>
      </c>
      <c r="B37" s="168" t="s">
        <v>198</v>
      </c>
      <c r="C37" s="165">
        <v>7493.72</v>
      </c>
      <c r="D37" s="83"/>
      <c r="E37" s="14"/>
      <c r="F37" s="14"/>
      <c r="G37" s="14"/>
      <c r="H37" s="14"/>
      <c r="I37" s="14"/>
      <c r="J37" s="83"/>
      <c r="K37" s="83"/>
      <c r="L37" s="14"/>
      <c r="M37" s="83"/>
      <c r="N37" s="83"/>
      <c r="O37" s="83"/>
      <c r="P37" s="14">
        <f t="shared" si="7"/>
        <v>0</v>
      </c>
      <c r="Q37" s="83"/>
      <c r="R37" s="14"/>
      <c r="S37" s="14"/>
      <c r="T37" s="14"/>
      <c r="U37" s="14"/>
      <c r="V37" s="14"/>
      <c r="W37" s="83"/>
      <c r="X37" s="83"/>
      <c r="Y37" s="14"/>
      <c r="Z37" s="83"/>
      <c r="AA37" s="83"/>
      <c r="AB37" s="83"/>
      <c r="AC37" s="73">
        <f t="shared" si="6"/>
        <v>0</v>
      </c>
      <c r="AD37" s="25"/>
      <c r="AE37" s="1"/>
      <c r="AF37" s="10"/>
      <c r="AG37" s="10"/>
      <c r="AH37" s="10"/>
      <c r="AI37" s="10"/>
      <c r="AJ37" s="10"/>
      <c r="AK37" s="10"/>
      <c r="AL37" s="136"/>
      <c r="AM37" s="10"/>
      <c r="AN37" s="10"/>
      <c r="AO37" s="10"/>
      <c r="AP37" s="10"/>
      <c r="AQ37" s="10"/>
      <c r="AR37" s="10"/>
      <c r="AS37" s="10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s="163" customFormat="1" ht="15.75">
      <c r="A38" s="63" t="s">
        <v>199</v>
      </c>
      <c r="B38" s="168" t="s">
        <v>200</v>
      </c>
      <c r="C38" s="165">
        <f>498.4-466</f>
        <v>32.39999999999998</v>
      </c>
      <c r="D38" s="83"/>
      <c r="E38" s="14">
        <v>32.4</v>
      </c>
      <c r="F38" s="14"/>
      <c r="G38" s="14"/>
      <c r="H38" s="14"/>
      <c r="I38" s="14"/>
      <c r="J38" s="83"/>
      <c r="K38" s="83"/>
      <c r="L38" s="14"/>
      <c r="M38" s="83"/>
      <c r="N38" s="83"/>
      <c r="O38" s="83"/>
      <c r="P38" s="14">
        <f t="shared" si="7"/>
        <v>32.4</v>
      </c>
      <c r="Q38" s="83"/>
      <c r="R38" s="14">
        <v>32.4</v>
      </c>
      <c r="S38" s="14"/>
      <c r="T38" s="14"/>
      <c r="U38" s="14"/>
      <c r="V38" s="14"/>
      <c r="W38" s="83"/>
      <c r="X38" s="83"/>
      <c r="Y38" s="14"/>
      <c r="Z38" s="83"/>
      <c r="AA38" s="83"/>
      <c r="AB38" s="83"/>
      <c r="AC38" s="73">
        <f>SUM(Q38:AB38)</f>
        <v>32.4</v>
      </c>
      <c r="AD38" s="25"/>
      <c r="AE38" s="1"/>
      <c r="AF38" s="10"/>
      <c r="AG38" s="10"/>
      <c r="AH38" s="10"/>
      <c r="AI38" s="10"/>
      <c r="AJ38" s="10"/>
      <c r="AK38" s="10"/>
      <c r="AL38" s="136"/>
      <c r="AM38" s="10"/>
      <c r="AN38" s="10"/>
      <c r="AO38" s="10"/>
      <c r="AP38" s="10"/>
      <c r="AQ38" s="10"/>
      <c r="AR38" s="10"/>
      <c r="AS38" s="10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s="163" customFormat="1" ht="15.75">
      <c r="A39" s="63" t="s">
        <v>201</v>
      </c>
      <c r="B39" s="160" t="s">
        <v>148</v>
      </c>
      <c r="C39" s="169">
        <f aca="true" t="shared" si="9" ref="C39:AC39">SUM(C40:C40)</f>
        <v>4840.16</v>
      </c>
      <c r="D39" s="83">
        <f t="shared" si="9"/>
        <v>0</v>
      </c>
      <c r="E39" s="83">
        <f t="shared" si="9"/>
        <v>0</v>
      </c>
      <c r="F39" s="83">
        <f t="shared" si="9"/>
        <v>0</v>
      </c>
      <c r="G39" s="83">
        <f t="shared" si="9"/>
        <v>0</v>
      </c>
      <c r="H39" s="83">
        <f t="shared" si="9"/>
        <v>0</v>
      </c>
      <c r="I39" s="83">
        <f t="shared" si="9"/>
        <v>0</v>
      </c>
      <c r="J39" s="83">
        <f t="shared" si="9"/>
        <v>0</v>
      </c>
      <c r="K39" s="83">
        <f t="shared" si="9"/>
        <v>0</v>
      </c>
      <c r="L39" s="83">
        <f t="shared" si="9"/>
        <v>0</v>
      </c>
      <c r="M39" s="83">
        <f t="shared" si="9"/>
        <v>0</v>
      </c>
      <c r="N39" s="83">
        <f t="shared" si="9"/>
        <v>0</v>
      </c>
      <c r="O39" s="83">
        <f t="shared" si="9"/>
        <v>0</v>
      </c>
      <c r="P39" s="158">
        <f t="shared" si="7"/>
        <v>0</v>
      </c>
      <c r="Q39" s="83">
        <f t="shared" si="9"/>
        <v>0</v>
      </c>
      <c r="R39" s="83">
        <f t="shared" si="9"/>
        <v>0</v>
      </c>
      <c r="S39" s="83">
        <f t="shared" si="9"/>
        <v>0</v>
      </c>
      <c r="T39" s="83">
        <f t="shared" si="9"/>
        <v>0</v>
      </c>
      <c r="U39" s="83">
        <f t="shared" si="9"/>
        <v>0</v>
      </c>
      <c r="V39" s="83">
        <f t="shared" si="9"/>
        <v>0</v>
      </c>
      <c r="W39" s="83">
        <f t="shared" si="9"/>
        <v>0</v>
      </c>
      <c r="X39" s="83">
        <f t="shared" si="9"/>
        <v>0</v>
      </c>
      <c r="Y39" s="83">
        <f t="shared" si="9"/>
        <v>0</v>
      </c>
      <c r="Z39" s="83">
        <f t="shared" si="9"/>
        <v>0</v>
      </c>
      <c r="AA39" s="83">
        <f t="shared" si="9"/>
        <v>0</v>
      </c>
      <c r="AB39" s="83">
        <f t="shared" si="9"/>
        <v>0</v>
      </c>
      <c r="AC39" s="162">
        <f t="shared" si="9"/>
        <v>0</v>
      </c>
      <c r="AD39" s="25"/>
      <c r="AE39" s="1"/>
      <c r="AF39" s="10"/>
      <c r="AG39" s="10"/>
      <c r="AH39" s="10"/>
      <c r="AI39" s="10"/>
      <c r="AJ39" s="10"/>
      <c r="AK39" s="10"/>
      <c r="AL39" s="136"/>
      <c r="AM39" s="10"/>
      <c r="AN39" s="10"/>
      <c r="AO39" s="10"/>
      <c r="AP39" s="10"/>
      <c r="AQ39" s="10"/>
      <c r="AR39" s="10"/>
      <c r="AS39" s="10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s="163" customFormat="1" ht="15.75">
      <c r="A40" s="63" t="s">
        <v>149</v>
      </c>
      <c r="B40" s="62" t="s">
        <v>202</v>
      </c>
      <c r="C40" s="14">
        <v>4840.16</v>
      </c>
      <c r="D40" s="70">
        <v>0</v>
      </c>
      <c r="E40" s="75"/>
      <c r="F40" s="75"/>
      <c r="G40" s="75"/>
      <c r="H40" s="75">
        <v>0</v>
      </c>
      <c r="I40" s="75">
        <v>0</v>
      </c>
      <c r="J40" s="70"/>
      <c r="K40" s="70"/>
      <c r="L40" s="75"/>
      <c r="M40" s="70"/>
      <c r="N40" s="70"/>
      <c r="O40" s="70"/>
      <c r="P40" s="14">
        <f t="shared" si="7"/>
        <v>0</v>
      </c>
      <c r="Q40" s="70">
        <v>0</v>
      </c>
      <c r="R40" s="75"/>
      <c r="S40" s="75"/>
      <c r="T40" s="75"/>
      <c r="U40" s="75">
        <v>0</v>
      </c>
      <c r="V40" s="75">
        <v>0</v>
      </c>
      <c r="W40" s="70"/>
      <c r="X40" s="70"/>
      <c r="Y40" s="75"/>
      <c r="Z40" s="70"/>
      <c r="AA40" s="70"/>
      <c r="AB40" s="70"/>
      <c r="AC40" s="158">
        <f>SUM(Q40:AB40)</f>
        <v>0</v>
      </c>
      <c r="AD40" s="25"/>
      <c r="AE40" s="1"/>
      <c r="AF40" s="10"/>
      <c r="AG40" s="10"/>
      <c r="AH40" s="10"/>
      <c r="AI40" s="10"/>
      <c r="AJ40" s="10"/>
      <c r="AK40" s="10"/>
      <c r="AL40" s="136"/>
      <c r="AM40" s="10"/>
      <c r="AN40" s="10"/>
      <c r="AO40" s="10"/>
      <c r="AP40" s="10"/>
      <c r="AQ40" s="10"/>
      <c r="AR40" s="10"/>
      <c r="AS40" s="10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s="163" customFormat="1" ht="15.75">
      <c r="A41" s="63" t="s">
        <v>153</v>
      </c>
      <c r="B41" s="160" t="s">
        <v>154</v>
      </c>
      <c r="C41" s="83">
        <f>SUM(C42:C44)</f>
        <v>274915.46</v>
      </c>
      <c r="D41" s="83">
        <f aca="true" t="shared" si="10" ref="D41:AB41">SUM(D42:D44)</f>
        <v>0</v>
      </c>
      <c r="E41" s="83">
        <f t="shared" si="10"/>
        <v>0</v>
      </c>
      <c r="F41" s="83">
        <f t="shared" si="10"/>
        <v>0</v>
      </c>
      <c r="G41" s="83">
        <f t="shared" si="10"/>
        <v>0</v>
      </c>
      <c r="H41" s="83">
        <f t="shared" si="10"/>
        <v>0</v>
      </c>
      <c r="I41" s="83">
        <f t="shared" si="10"/>
        <v>0</v>
      </c>
      <c r="J41" s="83">
        <f t="shared" si="10"/>
        <v>0</v>
      </c>
      <c r="K41" s="83">
        <f t="shared" si="10"/>
        <v>0</v>
      </c>
      <c r="L41" s="83">
        <f t="shared" si="10"/>
        <v>0</v>
      </c>
      <c r="M41" s="83">
        <f t="shared" si="10"/>
        <v>0</v>
      </c>
      <c r="N41" s="83">
        <f t="shared" si="10"/>
        <v>0</v>
      </c>
      <c r="O41" s="83">
        <f t="shared" si="10"/>
        <v>0</v>
      </c>
      <c r="P41" s="158">
        <f t="shared" si="7"/>
        <v>0</v>
      </c>
      <c r="Q41" s="83">
        <f t="shared" si="10"/>
        <v>0</v>
      </c>
      <c r="R41" s="83">
        <f t="shared" si="10"/>
        <v>0</v>
      </c>
      <c r="S41" s="83">
        <f t="shared" si="10"/>
        <v>0</v>
      </c>
      <c r="T41" s="83">
        <f t="shared" si="10"/>
        <v>0</v>
      </c>
      <c r="U41" s="83">
        <f t="shared" si="10"/>
        <v>0</v>
      </c>
      <c r="V41" s="83">
        <f t="shared" si="10"/>
        <v>0</v>
      </c>
      <c r="W41" s="83">
        <f t="shared" si="10"/>
        <v>0</v>
      </c>
      <c r="X41" s="83">
        <f t="shared" si="10"/>
        <v>0</v>
      </c>
      <c r="Y41" s="83">
        <f t="shared" si="10"/>
        <v>0</v>
      </c>
      <c r="Z41" s="83">
        <f t="shared" si="10"/>
        <v>0</v>
      </c>
      <c r="AA41" s="83">
        <f t="shared" si="10"/>
        <v>0</v>
      </c>
      <c r="AB41" s="83">
        <f t="shared" si="10"/>
        <v>0</v>
      </c>
      <c r="AC41" s="162">
        <f>SUM(AC42:AC44)</f>
        <v>0</v>
      </c>
      <c r="AD41" s="25"/>
      <c r="AE41" s="1"/>
      <c r="AF41" s="10"/>
      <c r="AG41" s="10"/>
      <c r="AH41" s="10"/>
      <c r="AI41" s="10"/>
      <c r="AJ41" s="10"/>
      <c r="AK41" s="10"/>
      <c r="AL41" s="136"/>
      <c r="AM41" s="10"/>
      <c r="AN41" s="10"/>
      <c r="AO41" s="10"/>
      <c r="AP41" s="10"/>
      <c r="AQ41" s="10"/>
      <c r="AR41" s="10"/>
      <c r="AS41" s="10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s="163" customFormat="1" ht="15.75">
      <c r="A42" s="63" t="s">
        <v>203</v>
      </c>
      <c r="B42" s="62" t="s">
        <v>204</v>
      </c>
      <c r="C42" s="14">
        <v>135433.84</v>
      </c>
      <c r="D42" s="158">
        <v>0</v>
      </c>
      <c r="E42" s="75"/>
      <c r="F42" s="75"/>
      <c r="G42" s="75"/>
      <c r="H42" s="75">
        <v>0</v>
      </c>
      <c r="I42" s="75">
        <v>0</v>
      </c>
      <c r="J42" s="70"/>
      <c r="K42" s="70"/>
      <c r="L42" s="75"/>
      <c r="M42" s="70"/>
      <c r="N42" s="70"/>
      <c r="O42" s="70"/>
      <c r="P42" s="14">
        <f t="shared" si="7"/>
        <v>0</v>
      </c>
      <c r="Q42" s="70">
        <v>0</v>
      </c>
      <c r="R42" s="75">
        <v>0</v>
      </c>
      <c r="S42" s="75"/>
      <c r="T42" s="75"/>
      <c r="U42" s="75">
        <v>0</v>
      </c>
      <c r="V42" s="75">
        <v>0</v>
      </c>
      <c r="W42" s="70"/>
      <c r="X42" s="70"/>
      <c r="Y42" s="75"/>
      <c r="Z42" s="70"/>
      <c r="AA42" s="70"/>
      <c r="AB42" s="70"/>
      <c r="AC42" s="158">
        <f>SUM(Q42:AB42)</f>
        <v>0</v>
      </c>
      <c r="AD42" s="25"/>
      <c r="AE42" s="1"/>
      <c r="AF42" s="10"/>
      <c r="AG42" s="10"/>
      <c r="AH42" s="10"/>
      <c r="AI42" s="10"/>
      <c r="AJ42" s="10"/>
      <c r="AK42" s="10"/>
      <c r="AL42" s="136"/>
      <c r="AM42" s="10"/>
      <c r="AN42" s="10"/>
      <c r="AO42" s="10"/>
      <c r="AP42" s="10"/>
      <c r="AQ42" s="10"/>
      <c r="AR42" s="10"/>
      <c r="AS42" s="10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72" s="163" customFormat="1" ht="15.75">
      <c r="A43" s="63" t="s">
        <v>205</v>
      </c>
      <c r="B43" s="62" t="s">
        <v>206</v>
      </c>
      <c r="C43" s="14">
        <v>139403.48</v>
      </c>
      <c r="D43" s="158">
        <v>0</v>
      </c>
      <c r="E43" s="75"/>
      <c r="F43" s="75"/>
      <c r="G43" s="75"/>
      <c r="H43" s="75">
        <v>0</v>
      </c>
      <c r="I43" s="75">
        <v>0</v>
      </c>
      <c r="J43" s="70"/>
      <c r="K43" s="70"/>
      <c r="L43" s="75"/>
      <c r="M43" s="70"/>
      <c r="N43" s="70"/>
      <c r="O43" s="70"/>
      <c r="P43" s="14">
        <f t="shared" si="7"/>
        <v>0</v>
      </c>
      <c r="Q43" s="70">
        <v>0</v>
      </c>
      <c r="R43" s="75">
        <v>0</v>
      </c>
      <c r="S43" s="75"/>
      <c r="T43" s="75"/>
      <c r="U43" s="75">
        <v>0</v>
      </c>
      <c r="V43" s="75">
        <v>0</v>
      </c>
      <c r="W43" s="70"/>
      <c r="X43" s="70"/>
      <c r="Y43" s="75"/>
      <c r="Z43" s="70"/>
      <c r="AA43" s="70"/>
      <c r="AB43" s="70"/>
      <c r="AC43" s="158">
        <f>SUM(Q43:AB43)</f>
        <v>0</v>
      </c>
      <c r="AD43" s="25"/>
      <c r="AE43" s="1"/>
      <c r="AF43" s="10"/>
      <c r="AG43" s="10"/>
      <c r="AH43" s="10"/>
      <c r="AI43" s="10"/>
      <c r="AJ43" s="10"/>
      <c r="AK43" s="10"/>
      <c r="AL43" s="136"/>
      <c r="AM43" s="10"/>
      <c r="AN43" s="10"/>
      <c r="AO43" s="10"/>
      <c r="AP43" s="10"/>
      <c r="AQ43" s="10"/>
      <c r="AR43" s="10"/>
      <c r="AS43" s="10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</row>
    <row r="44" spans="1:72" s="163" customFormat="1" ht="15.75">
      <c r="A44" s="63" t="s">
        <v>207</v>
      </c>
      <c r="B44" s="62" t="s">
        <v>161</v>
      </c>
      <c r="C44" s="14">
        <v>78.14</v>
      </c>
      <c r="D44" s="158">
        <v>0</v>
      </c>
      <c r="E44" s="75"/>
      <c r="F44" s="75"/>
      <c r="G44" s="75"/>
      <c r="H44" s="75">
        <v>0</v>
      </c>
      <c r="I44" s="75">
        <v>0</v>
      </c>
      <c r="J44" s="70"/>
      <c r="K44" s="70"/>
      <c r="L44" s="75"/>
      <c r="M44" s="70"/>
      <c r="N44" s="70"/>
      <c r="O44" s="70"/>
      <c r="P44" s="14">
        <f t="shared" si="7"/>
        <v>0</v>
      </c>
      <c r="Q44" s="70">
        <v>0</v>
      </c>
      <c r="R44" s="75">
        <v>0</v>
      </c>
      <c r="S44" s="75"/>
      <c r="T44" s="75"/>
      <c r="U44" s="75">
        <v>0</v>
      </c>
      <c r="V44" s="75">
        <v>0</v>
      </c>
      <c r="W44" s="70"/>
      <c r="X44" s="70"/>
      <c r="Y44" s="75"/>
      <c r="Z44" s="70"/>
      <c r="AA44" s="70"/>
      <c r="AB44" s="70"/>
      <c r="AC44" s="158">
        <f>SUM(Q44:AB44)</f>
        <v>0</v>
      </c>
      <c r="AD44" s="25"/>
      <c r="AE44" s="1"/>
      <c r="AF44" s="10"/>
      <c r="AG44" s="10"/>
      <c r="AH44" s="10"/>
      <c r="AI44" s="10"/>
      <c r="AJ44" s="10"/>
      <c r="AK44" s="10"/>
      <c r="AL44" s="136"/>
      <c r="AM44" s="10"/>
      <c r="AN44" s="10"/>
      <c r="AO44" s="10"/>
      <c r="AP44" s="10"/>
      <c r="AQ44" s="10"/>
      <c r="AR44" s="10"/>
      <c r="AS44" s="10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s="163" customFormat="1" ht="15.75">
      <c r="A45" s="63" t="s">
        <v>208</v>
      </c>
      <c r="B45" s="160" t="s">
        <v>36</v>
      </c>
      <c r="C45" s="83">
        <f>C46</f>
        <v>59037.82</v>
      </c>
      <c r="D45" s="170"/>
      <c r="E45" s="83">
        <f>SUM(E46)</f>
        <v>0</v>
      </c>
      <c r="F45" s="75"/>
      <c r="G45" s="75"/>
      <c r="H45" s="75"/>
      <c r="I45" s="75"/>
      <c r="J45" s="70"/>
      <c r="K45" s="70"/>
      <c r="L45" s="75"/>
      <c r="M45" s="70"/>
      <c r="N45" s="70"/>
      <c r="O45" s="70"/>
      <c r="P45" s="158">
        <f t="shared" si="7"/>
        <v>0</v>
      </c>
      <c r="Q45" s="70"/>
      <c r="R45" s="75"/>
      <c r="S45" s="75"/>
      <c r="T45" s="75"/>
      <c r="U45" s="75"/>
      <c r="V45" s="75"/>
      <c r="W45" s="70"/>
      <c r="X45" s="70"/>
      <c r="Y45" s="75"/>
      <c r="Z45" s="70"/>
      <c r="AA45" s="70"/>
      <c r="AB45" s="70"/>
      <c r="AC45" s="158"/>
      <c r="AD45" s="25"/>
      <c r="AE45" s="1"/>
      <c r="AF45" s="10"/>
      <c r="AG45" s="10"/>
      <c r="AH45" s="10"/>
      <c r="AI45" s="10"/>
      <c r="AJ45" s="10"/>
      <c r="AK45" s="10"/>
      <c r="AL45" s="136"/>
      <c r="AM45" s="10"/>
      <c r="AN45" s="10"/>
      <c r="AO45" s="10"/>
      <c r="AP45" s="10"/>
      <c r="AQ45" s="10"/>
      <c r="AR45" s="10"/>
      <c r="AS45" s="10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1:72" s="163" customFormat="1" ht="15.75">
      <c r="A46" s="63" t="s">
        <v>209</v>
      </c>
      <c r="B46" s="62" t="s">
        <v>163</v>
      </c>
      <c r="C46" s="14">
        <v>59037.82</v>
      </c>
      <c r="D46" s="170"/>
      <c r="E46" s="75"/>
      <c r="F46" s="75"/>
      <c r="G46" s="75"/>
      <c r="H46" s="75"/>
      <c r="I46" s="75"/>
      <c r="J46" s="70"/>
      <c r="K46" s="70"/>
      <c r="L46" s="75"/>
      <c r="M46" s="70"/>
      <c r="N46" s="70"/>
      <c r="O46" s="70"/>
      <c r="P46" s="14">
        <f t="shared" si="7"/>
        <v>0</v>
      </c>
      <c r="Q46" s="70"/>
      <c r="R46" s="75"/>
      <c r="S46" s="75"/>
      <c r="T46" s="75"/>
      <c r="U46" s="75"/>
      <c r="V46" s="75"/>
      <c r="W46" s="70"/>
      <c r="X46" s="70"/>
      <c r="Y46" s="75"/>
      <c r="Z46" s="70"/>
      <c r="AA46" s="70"/>
      <c r="AB46" s="70"/>
      <c r="AC46" s="158"/>
      <c r="AD46" s="25"/>
      <c r="AE46" s="1"/>
      <c r="AF46" s="10"/>
      <c r="AG46" s="10"/>
      <c r="AH46" s="10"/>
      <c r="AI46" s="10"/>
      <c r="AJ46" s="10"/>
      <c r="AK46" s="10"/>
      <c r="AL46" s="136"/>
      <c r="AM46" s="10"/>
      <c r="AN46" s="10"/>
      <c r="AO46" s="10"/>
      <c r="AP46" s="10"/>
      <c r="AQ46" s="10"/>
      <c r="AR46" s="10"/>
      <c r="AS46" s="10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s="163" customFormat="1" ht="15.75">
      <c r="A47" s="63" t="s">
        <v>21</v>
      </c>
      <c r="B47" s="160" t="s">
        <v>210</v>
      </c>
      <c r="C47" s="83">
        <f>C48</f>
        <v>155385.19</v>
      </c>
      <c r="D47" s="70">
        <f aca="true" t="shared" si="11" ref="D47:AC47">D48</f>
        <v>0</v>
      </c>
      <c r="E47" s="70">
        <f t="shared" si="11"/>
        <v>0</v>
      </c>
      <c r="F47" s="70">
        <f t="shared" si="11"/>
        <v>0</v>
      </c>
      <c r="G47" s="70">
        <f t="shared" si="11"/>
        <v>0</v>
      </c>
      <c r="H47" s="70">
        <f t="shared" si="11"/>
        <v>0</v>
      </c>
      <c r="I47" s="70">
        <f t="shared" si="11"/>
        <v>0</v>
      </c>
      <c r="J47" s="70">
        <f t="shared" si="11"/>
        <v>0</v>
      </c>
      <c r="K47" s="70">
        <f t="shared" si="11"/>
        <v>0</v>
      </c>
      <c r="L47" s="70">
        <f t="shared" si="11"/>
        <v>0</v>
      </c>
      <c r="M47" s="70">
        <f t="shared" si="11"/>
        <v>0</v>
      </c>
      <c r="N47" s="70">
        <f t="shared" si="11"/>
        <v>0</v>
      </c>
      <c r="O47" s="70">
        <f t="shared" si="11"/>
        <v>0</v>
      </c>
      <c r="P47" s="158">
        <f t="shared" si="7"/>
        <v>0</v>
      </c>
      <c r="Q47" s="70">
        <f t="shared" si="11"/>
        <v>0</v>
      </c>
      <c r="R47" s="70">
        <f t="shared" si="11"/>
        <v>0</v>
      </c>
      <c r="S47" s="70">
        <f t="shared" si="11"/>
        <v>0</v>
      </c>
      <c r="T47" s="70">
        <f t="shared" si="11"/>
        <v>0</v>
      </c>
      <c r="U47" s="70">
        <f t="shared" si="11"/>
        <v>0</v>
      </c>
      <c r="V47" s="70">
        <f t="shared" si="11"/>
        <v>0</v>
      </c>
      <c r="W47" s="70">
        <f t="shared" si="11"/>
        <v>0</v>
      </c>
      <c r="X47" s="70">
        <f t="shared" si="11"/>
        <v>0</v>
      </c>
      <c r="Y47" s="70">
        <f t="shared" si="11"/>
        <v>0</v>
      </c>
      <c r="Z47" s="70">
        <f t="shared" si="11"/>
        <v>0</v>
      </c>
      <c r="AA47" s="70">
        <f t="shared" si="11"/>
        <v>0</v>
      </c>
      <c r="AB47" s="70">
        <f t="shared" si="11"/>
        <v>0</v>
      </c>
      <c r="AC47" s="158">
        <f t="shared" si="11"/>
        <v>0</v>
      </c>
      <c r="AD47" s="25"/>
      <c r="AE47" s="1"/>
      <c r="AF47" s="10"/>
      <c r="AG47" s="10"/>
      <c r="AH47" s="10"/>
      <c r="AI47" s="10"/>
      <c r="AJ47" s="10"/>
      <c r="AK47" s="10"/>
      <c r="AL47" s="136"/>
      <c r="AM47" s="10"/>
      <c r="AN47" s="10"/>
      <c r="AO47" s="10"/>
      <c r="AP47" s="10"/>
      <c r="AQ47" s="10"/>
      <c r="AR47" s="10"/>
      <c r="AS47" s="10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s="163" customFormat="1" ht="16.5" thickBot="1">
      <c r="A48" s="63" t="s">
        <v>211</v>
      </c>
      <c r="B48" s="62" t="s">
        <v>168</v>
      </c>
      <c r="C48" s="14">
        <v>155385.19</v>
      </c>
      <c r="D48" s="70">
        <v>0</v>
      </c>
      <c r="E48" s="75"/>
      <c r="F48" s="75"/>
      <c r="G48" s="75">
        <v>0</v>
      </c>
      <c r="H48" s="75">
        <v>0</v>
      </c>
      <c r="I48" s="70">
        <v>0</v>
      </c>
      <c r="J48" s="70">
        <v>0</v>
      </c>
      <c r="K48" s="75"/>
      <c r="L48" s="75">
        <v>0</v>
      </c>
      <c r="M48" s="70"/>
      <c r="N48" s="70"/>
      <c r="O48" s="70">
        <v>0</v>
      </c>
      <c r="P48" s="14">
        <f t="shared" si="7"/>
        <v>0</v>
      </c>
      <c r="Q48" s="70">
        <v>0</v>
      </c>
      <c r="R48" s="70">
        <v>0</v>
      </c>
      <c r="S48" s="75"/>
      <c r="T48" s="75">
        <v>0</v>
      </c>
      <c r="U48" s="75">
        <v>0</v>
      </c>
      <c r="V48" s="70">
        <v>0</v>
      </c>
      <c r="W48" s="70">
        <v>0</v>
      </c>
      <c r="X48" s="75"/>
      <c r="Y48" s="75">
        <v>0</v>
      </c>
      <c r="Z48" s="70"/>
      <c r="AA48" s="70"/>
      <c r="AB48" s="70"/>
      <c r="AC48" s="158">
        <f>SUM(Q48:AB48)</f>
        <v>0</v>
      </c>
      <c r="AD48" s="25"/>
      <c r="AE48" s="1"/>
      <c r="AF48" s="10"/>
      <c r="AG48" s="10"/>
      <c r="AH48" s="10"/>
      <c r="AI48" s="10"/>
      <c r="AJ48" s="10"/>
      <c r="AK48" s="10"/>
      <c r="AL48" s="136"/>
      <c r="AM48" s="10"/>
      <c r="AN48" s="10"/>
      <c r="AO48" s="10"/>
      <c r="AP48" s="10"/>
      <c r="AQ48" s="10"/>
      <c r="AR48" s="10"/>
      <c r="AS48" s="10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45" s="64" customFormat="1" ht="16.5" thickBot="1">
      <c r="A49" s="139"/>
      <c r="B49" s="67" t="s">
        <v>6</v>
      </c>
      <c r="C49" s="65">
        <f aca="true" t="shared" si="12" ref="C49:AC49">SUM(C50:C50)</f>
        <v>222257758.79</v>
      </c>
      <c r="D49" s="65">
        <f t="shared" si="12"/>
        <v>17967626.48</v>
      </c>
      <c r="E49" s="65">
        <f t="shared" si="12"/>
        <v>15025981.76</v>
      </c>
      <c r="F49" s="65">
        <f t="shared" si="12"/>
        <v>37713283.22</v>
      </c>
      <c r="G49" s="65">
        <f t="shared" si="12"/>
        <v>0</v>
      </c>
      <c r="H49" s="65">
        <f t="shared" si="12"/>
        <v>0</v>
      </c>
      <c r="I49" s="65">
        <f t="shared" si="12"/>
        <v>0</v>
      </c>
      <c r="J49" s="65">
        <f t="shared" si="12"/>
        <v>0</v>
      </c>
      <c r="K49" s="65">
        <f t="shared" si="12"/>
        <v>0</v>
      </c>
      <c r="L49" s="65">
        <f t="shared" si="12"/>
        <v>0</v>
      </c>
      <c r="M49" s="65">
        <f t="shared" si="12"/>
        <v>0</v>
      </c>
      <c r="N49" s="65">
        <f t="shared" si="12"/>
        <v>0</v>
      </c>
      <c r="O49" s="65">
        <f t="shared" si="12"/>
        <v>0</v>
      </c>
      <c r="P49" s="65">
        <f>SUM(P50:P50)</f>
        <v>70706891.46000001</v>
      </c>
      <c r="Q49" s="65">
        <f t="shared" si="12"/>
        <v>17950000</v>
      </c>
      <c r="R49" s="65">
        <f t="shared" si="12"/>
        <v>9299608.24</v>
      </c>
      <c r="S49" s="65">
        <f t="shared" si="12"/>
        <v>43457283.22</v>
      </c>
      <c r="T49" s="65">
        <f t="shared" si="12"/>
        <v>0</v>
      </c>
      <c r="U49" s="65">
        <f t="shared" si="12"/>
        <v>0</v>
      </c>
      <c r="V49" s="65">
        <f t="shared" si="12"/>
        <v>0</v>
      </c>
      <c r="W49" s="65">
        <f>SUM(W50:W50)</f>
        <v>0</v>
      </c>
      <c r="X49" s="65">
        <f>SUM(X50:X50)</f>
        <v>0</v>
      </c>
      <c r="Y49" s="65">
        <f t="shared" si="12"/>
        <v>0</v>
      </c>
      <c r="Z49" s="65">
        <f t="shared" si="12"/>
        <v>0</v>
      </c>
      <c r="AA49" s="65">
        <f t="shared" si="12"/>
        <v>0</v>
      </c>
      <c r="AB49" s="65">
        <f t="shared" si="12"/>
        <v>0</v>
      </c>
      <c r="AC49" s="97">
        <f t="shared" si="12"/>
        <v>70706891.46000001</v>
      </c>
      <c r="AD49" s="25"/>
      <c r="AE49" s="1"/>
      <c r="AF49" s="10"/>
      <c r="AG49" s="10"/>
      <c r="AH49" s="10"/>
      <c r="AI49" s="10"/>
      <c r="AJ49" s="10"/>
      <c r="AK49" s="10"/>
      <c r="AL49" s="136"/>
      <c r="AM49" s="10"/>
      <c r="AN49" s="10"/>
      <c r="AO49" s="10"/>
      <c r="AP49" s="10"/>
      <c r="AQ49" s="10"/>
      <c r="AR49" s="10"/>
      <c r="AS49" s="10"/>
    </row>
    <row r="50" spans="1:45" s="64" customFormat="1" ht="18.75" customHeight="1" thickBot="1">
      <c r="A50" s="142" t="s">
        <v>5</v>
      </c>
      <c r="B50" s="62" t="s">
        <v>4</v>
      </c>
      <c r="C50" s="171">
        <f>223679921.9-1422163.11</f>
        <v>222257758.79</v>
      </c>
      <c r="D50" s="171">
        <v>17967626.48</v>
      </c>
      <c r="E50" s="171">
        <v>15025981.76</v>
      </c>
      <c r="F50" s="171">
        <v>37713283.22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/>
      <c r="M50" s="48"/>
      <c r="N50" s="48"/>
      <c r="O50" s="48"/>
      <c r="P50" s="158">
        <f>SUM(D50:O50)</f>
        <v>70706891.46000001</v>
      </c>
      <c r="Q50" s="171">
        <v>17950000</v>
      </c>
      <c r="R50" s="171">
        <v>9299608.24</v>
      </c>
      <c r="S50" s="171">
        <v>43457283.22</v>
      </c>
      <c r="T50" s="48">
        <v>0</v>
      </c>
      <c r="U50" s="48">
        <v>0</v>
      </c>
      <c r="V50" s="48">
        <v>0</v>
      </c>
      <c r="W50" s="48">
        <v>0</v>
      </c>
      <c r="X50" s="171">
        <v>0</v>
      </c>
      <c r="Y50" s="171"/>
      <c r="Z50" s="48"/>
      <c r="AA50" s="48"/>
      <c r="AB50" s="172"/>
      <c r="AC50" s="97">
        <f>SUM(Q50:AB50)</f>
        <v>70706891.46000001</v>
      </c>
      <c r="AD50" s="25"/>
      <c r="AE50" s="173"/>
      <c r="AF50" s="10"/>
      <c r="AG50" s="10"/>
      <c r="AH50" s="10"/>
      <c r="AI50" s="10"/>
      <c r="AJ50" s="10"/>
      <c r="AK50" s="10"/>
      <c r="AL50" s="136"/>
      <c r="AM50" s="10"/>
      <c r="AN50" s="10"/>
      <c r="AO50" s="10"/>
      <c r="AP50" s="10"/>
      <c r="AQ50" s="10"/>
      <c r="AR50" s="10"/>
      <c r="AS50" s="10"/>
    </row>
    <row r="51" spans="1:38" s="28" customFormat="1" ht="18.75" thickBot="1">
      <c r="A51" s="268" t="s">
        <v>3</v>
      </c>
      <c r="B51" s="269"/>
      <c r="C51" s="55">
        <f aca="true" t="shared" si="13" ref="C51:I51">SUM(C14+C49)</f>
        <v>1488343386.48</v>
      </c>
      <c r="D51" s="55">
        <f t="shared" si="13"/>
        <v>17967920.1</v>
      </c>
      <c r="E51" s="55">
        <f t="shared" si="13"/>
        <v>43093999.779999994</v>
      </c>
      <c r="F51" s="55">
        <f t="shared" si="13"/>
        <v>429954107.9499999</v>
      </c>
      <c r="G51" s="55">
        <f t="shared" si="13"/>
        <v>0</v>
      </c>
      <c r="H51" s="55">
        <f t="shared" si="13"/>
        <v>0</v>
      </c>
      <c r="I51" s="55">
        <f t="shared" si="13"/>
        <v>0</v>
      </c>
      <c r="J51" s="55">
        <v>0</v>
      </c>
      <c r="K51" s="55">
        <f aca="true" t="shared" si="14" ref="K51:AB51">SUM(K14+K49)</f>
        <v>0</v>
      </c>
      <c r="L51" s="55">
        <f t="shared" si="14"/>
        <v>0</v>
      </c>
      <c r="M51" s="55">
        <f t="shared" si="14"/>
        <v>0</v>
      </c>
      <c r="N51" s="55">
        <f t="shared" si="14"/>
        <v>0</v>
      </c>
      <c r="O51" s="55">
        <f t="shared" si="14"/>
        <v>0</v>
      </c>
      <c r="P51" s="55">
        <f>SUM(P14+P49)</f>
        <v>491016027.83000004</v>
      </c>
      <c r="Q51" s="55">
        <f t="shared" si="14"/>
        <v>17950000</v>
      </c>
      <c r="R51" s="55">
        <f t="shared" si="14"/>
        <v>39979599.879999995</v>
      </c>
      <c r="S51" s="55">
        <f t="shared" si="14"/>
        <v>387608107.9499999</v>
      </c>
      <c r="T51" s="55">
        <f t="shared" si="14"/>
        <v>0</v>
      </c>
      <c r="U51" s="55">
        <f t="shared" si="14"/>
        <v>0</v>
      </c>
      <c r="V51" s="55">
        <f t="shared" si="14"/>
        <v>0</v>
      </c>
      <c r="W51" s="55">
        <f t="shared" si="14"/>
        <v>0</v>
      </c>
      <c r="X51" s="55">
        <f t="shared" si="14"/>
        <v>0</v>
      </c>
      <c r="Y51" s="55">
        <f t="shared" si="14"/>
        <v>0</v>
      </c>
      <c r="Z51" s="55">
        <f t="shared" si="14"/>
        <v>0</v>
      </c>
      <c r="AA51" s="55">
        <f t="shared" si="14"/>
        <v>0</v>
      </c>
      <c r="AB51" s="55">
        <f t="shared" si="14"/>
        <v>0</v>
      </c>
      <c r="AC51" s="174">
        <f>+AC14+AC49</f>
        <v>442926027.83000004</v>
      </c>
      <c r="AD51" s="25"/>
      <c r="AE51" s="25"/>
      <c r="AL51" s="183"/>
    </row>
    <row r="52" spans="1:31" ht="15">
      <c r="A52" s="53" t="s">
        <v>2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2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0"/>
      <c r="AD52" s="25"/>
      <c r="AE52" s="25"/>
    </row>
    <row r="53" spans="1:38" ht="15">
      <c r="A53" s="36" t="s">
        <v>212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11"/>
      <c r="M53" s="33"/>
      <c r="N53" s="33"/>
      <c r="O53" s="33"/>
      <c r="P53" s="11"/>
      <c r="Q53" s="33"/>
      <c r="R53" s="11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175"/>
      <c r="AD53" s="4"/>
      <c r="AE53" s="25"/>
      <c r="AH53" s="10"/>
      <c r="AL53" s="136"/>
    </row>
    <row r="54" spans="1:32" ht="15">
      <c r="A54" s="146" t="s">
        <v>213</v>
      </c>
      <c r="B54" s="33"/>
      <c r="C54" s="11"/>
      <c r="D54" s="33"/>
      <c r="E54" s="33"/>
      <c r="F54" s="33"/>
      <c r="G54" s="33"/>
      <c r="H54" s="33"/>
      <c r="I54" s="33"/>
      <c r="J54" s="33"/>
      <c r="K54" s="33"/>
      <c r="L54" s="11"/>
      <c r="M54" s="33"/>
      <c r="N54" s="33"/>
      <c r="O54" s="11"/>
      <c r="P54" s="11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2"/>
      <c r="AF54" s="4"/>
    </row>
    <row r="55" spans="1:32" ht="15">
      <c r="A55" s="146" t="s">
        <v>214</v>
      </c>
      <c r="B55" s="33"/>
      <c r="C55" s="11"/>
      <c r="D55" s="33"/>
      <c r="E55" s="33"/>
      <c r="F55" s="33"/>
      <c r="G55" s="33"/>
      <c r="H55" s="33"/>
      <c r="I55" s="33"/>
      <c r="J55" s="33"/>
      <c r="K55" s="33"/>
      <c r="L55" s="11"/>
      <c r="M55" s="33"/>
      <c r="N55" s="33"/>
      <c r="O55" s="11"/>
      <c r="P55" s="11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2"/>
      <c r="AF55" s="4"/>
    </row>
    <row r="56" spans="1:31" ht="15">
      <c r="A56" s="146"/>
      <c r="B56" s="33"/>
      <c r="C56" s="33"/>
      <c r="D56" s="11"/>
      <c r="E56" s="33"/>
      <c r="F56" s="33"/>
      <c r="G56" s="33"/>
      <c r="H56" s="33"/>
      <c r="I56" s="33"/>
      <c r="J56" s="33"/>
      <c r="K56" s="33"/>
      <c r="L56" s="11"/>
      <c r="M56" s="33"/>
      <c r="N56" s="33"/>
      <c r="O56" s="11"/>
      <c r="P56" s="11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2"/>
      <c r="AE56" s="25"/>
    </row>
    <row r="57" spans="1:29" ht="15">
      <c r="A57" s="36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11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2"/>
    </row>
    <row r="58" spans="1:36" ht="13.5" thickBot="1">
      <c r="A58" s="36"/>
      <c r="B58" s="39" t="s">
        <v>1</v>
      </c>
      <c r="C58" s="38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11"/>
      <c r="P58" s="37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2"/>
      <c r="AE58" s="33"/>
      <c r="AF58" s="33"/>
      <c r="AG58" s="33"/>
      <c r="AH58" s="33"/>
      <c r="AI58" s="33"/>
      <c r="AJ58" s="33"/>
    </row>
    <row r="59" spans="1:36" ht="15.75" thickBot="1">
      <c r="A59" s="31"/>
      <c r="B59" s="176" t="s">
        <v>215</v>
      </c>
      <c r="C59" s="1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  <c r="AA59" s="277"/>
      <c r="AB59" s="277"/>
      <c r="AC59" s="278"/>
      <c r="AE59" s="8"/>
      <c r="AF59" s="33"/>
      <c r="AG59" s="33"/>
      <c r="AH59" s="33"/>
      <c r="AI59" s="33"/>
      <c r="AJ59" s="33"/>
    </row>
    <row r="60" spans="1:36" ht="15">
      <c r="A60" s="36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E60" s="8"/>
      <c r="AF60" s="33"/>
      <c r="AG60" s="33"/>
      <c r="AH60" s="33"/>
      <c r="AI60" s="33"/>
      <c r="AJ60" s="33"/>
    </row>
    <row r="61" spans="5:36" ht="15"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E61" s="8"/>
      <c r="AF61" s="33"/>
      <c r="AG61" s="33"/>
      <c r="AH61" s="33"/>
      <c r="AI61" s="33"/>
      <c r="AJ61" s="33"/>
    </row>
    <row r="62" spans="5:36" ht="15"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E62" s="8"/>
      <c r="AF62" s="33"/>
      <c r="AG62" s="33"/>
      <c r="AH62" s="33"/>
      <c r="AI62" s="33"/>
      <c r="AJ62" s="33"/>
    </row>
    <row r="63" spans="5:36" ht="15"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E63" s="8"/>
      <c r="AF63" s="33"/>
      <c r="AG63" s="33"/>
      <c r="AH63" s="33"/>
      <c r="AI63" s="33"/>
      <c r="AJ63" s="33"/>
    </row>
    <row r="64" spans="5:36" ht="15"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E64" s="8"/>
      <c r="AF64" s="33"/>
      <c r="AG64" s="33"/>
      <c r="AH64" s="33"/>
      <c r="AI64" s="33"/>
      <c r="AJ64" s="33"/>
    </row>
    <row r="65" spans="5:36" ht="15"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E65" s="9"/>
      <c r="AF65" s="33"/>
      <c r="AG65" s="33"/>
      <c r="AH65" s="33"/>
      <c r="AI65" s="33"/>
      <c r="AJ65" s="33"/>
    </row>
    <row r="66" spans="5:36" ht="15"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E66" s="9"/>
      <c r="AF66" s="33"/>
      <c r="AG66" s="33"/>
      <c r="AH66" s="33"/>
      <c r="AI66" s="33"/>
      <c r="AJ66" s="33"/>
    </row>
    <row r="67" spans="5:36" ht="15"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E67" s="11"/>
      <c r="AF67" s="11"/>
      <c r="AG67" s="33"/>
      <c r="AH67" s="33"/>
      <c r="AI67" s="33"/>
      <c r="AJ67" s="33"/>
    </row>
    <row r="68" spans="5:36" ht="15"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E68" s="33"/>
      <c r="AF68" s="33"/>
      <c r="AG68" s="33"/>
      <c r="AH68" s="33"/>
      <c r="AI68" s="33"/>
      <c r="AJ68" s="33"/>
    </row>
    <row r="69" spans="5:29" ht="15"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5:29" ht="15"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5:29" ht="15"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5:29" ht="15"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spans="5:29" ht="15"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5:29" ht="15"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 spans="5:29" ht="15"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spans="5:29" ht="15"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</row>
    <row r="77" spans="5:29" ht="15"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</row>
    <row r="78" spans="5:29" ht="15"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</row>
    <row r="79" spans="5:29" ht="15"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</row>
    <row r="80" spans="5:29" ht="15"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</row>
    <row r="81" spans="5:29" ht="15"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</row>
    <row r="82" spans="5:29" ht="15"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 spans="5:29" ht="15"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203" ht="13.5" thickBot="1"/>
    <row r="204" ht="15">
      <c r="AC204" s="108"/>
    </row>
    <row r="205" ht="15">
      <c r="AC205" s="107" t="s">
        <v>79</v>
      </c>
    </row>
    <row r="206" ht="13.5" thickBot="1">
      <c r="AC206" s="106" t="s">
        <v>58</v>
      </c>
    </row>
    <row r="207" ht="13.5" thickBot="1">
      <c r="AC207" s="103">
        <v>8</v>
      </c>
    </row>
    <row r="208" ht="16.5" thickBot="1">
      <c r="AC208" s="99">
        <f ca="1">AC211</f>
        <v>122836641.96</v>
      </c>
    </row>
    <row r="209" ht="16.5" thickBot="1">
      <c r="AC209" s="99">
        <f ca="1">+AC210</f>
        <v>122836641.96</v>
      </c>
    </row>
    <row r="210" ht="15.75" thickBot="1">
      <c r="AC210" s="130">
        <f ca="1">+AC211</f>
        <v>122836641.96</v>
      </c>
    </row>
    <row r="211" ht="16.5" thickBot="1">
      <c r="AC211" s="93">
        <f ca="1">+AC212+AC214</f>
        <v>122836641.96</v>
      </c>
    </row>
    <row r="212" ht="15.75">
      <c r="AC212" s="134">
        <f>+AC213</f>
        <v>2236.98</v>
      </c>
    </row>
    <row r="213" ht="15.75">
      <c r="AC213" s="158">
        <f>SUM(P19:AA19)</f>
        <v>2236.98</v>
      </c>
    </row>
    <row r="214" ht="15.75">
      <c r="AC214" s="83">
        <f ca="1">+AC215+AC220+AC224+AC227+AC231</f>
        <v>122836460</v>
      </c>
    </row>
    <row r="215" ht="15.75">
      <c r="AC215" s="83">
        <f>SUM(AC216:AC219)</f>
        <v>388686333.52</v>
      </c>
    </row>
    <row r="216" ht="15.75">
      <c r="AC216" s="158">
        <f>SUM(P26:AA26)</f>
        <v>0</v>
      </c>
    </row>
    <row r="217" ht="15.75">
      <c r="AC217" s="158">
        <f>SUM(P27:AA27)</f>
        <v>14330366</v>
      </c>
    </row>
    <row r="218" ht="15.75">
      <c r="AC218" s="158">
        <f>SUM(P28:AA28)</f>
        <v>5223360</v>
      </c>
    </row>
    <row r="219" ht="15.75">
      <c r="AC219" s="158">
        <f>SUM(P29:AA29)</f>
        <v>369132607.52</v>
      </c>
    </row>
    <row r="220" ht="15.75">
      <c r="AC220" s="83">
        <f>SUM(AC221:AC223)</f>
        <v>5.4</v>
      </c>
    </row>
    <row r="221" ht="15.75">
      <c r="AC221" s="158">
        <f>SUM(P31:AA31)</f>
        <v>0</v>
      </c>
    </row>
    <row r="222" ht="15.75">
      <c r="AC222" s="158">
        <f>SUM(P32:AA32)</f>
        <v>0</v>
      </c>
    </row>
    <row r="223" ht="15.75">
      <c r="AC223" s="158">
        <f>SUM(P34:AA34)</f>
        <v>5.4</v>
      </c>
    </row>
    <row r="224" ht="15.75">
      <c r="AC224" s="83">
        <f>SUM(AC225:AC226)</f>
        <v>0</v>
      </c>
    </row>
    <row r="225" ht="15.75">
      <c r="AC225" s="158">
        <f>SUM(P40:AA40)</f>
        <v>0</v>
      </c>
    </row>
    <row r="226" ht="15.75">
      <c r="AC226" s="83">
        <f>SUM(AC231:AC232)</f>
        <v>0</v>
      </c>
    </row>
    <row r="227" ht="15.75">
      <c r="AC227" s="83">
        <f ca="1">SUM(AC228:AC230)</f>
        <v>118889896</v>
      </c>
    </row>
    <row r="228" ht="15.75">
      <c r="AC228" s="83">
        <f>SUM(AC233:AC233)</f>
        <v>141413782.92000002</v>
      </c>
    </row>
    <row r="229" ht="15.75">
      <c r="AC229" s="83">
        <f>SUM(AC233:AC234)</f>
        <v>282827565.84000003</v>
      </c>
    </row>
    <row r="230" ht="15.75">
      <c r="AC230" s="83">
        <f ca="1">SUM(AC234:AC235)</f>
        <v>29722474</v>
      </c>
    </row>
    <row r="231" ht="15.75">
      <c r="AC231" s="158">
        <f>AC232</f>
        <v>0</v>
      </c>
    </row>
    <row r="232" ht="16.5" thickBot="1">
      <c r="AC232" s="158">
        <f>SUM(P48:AA48)</f>
        <v>0</v>
      </c>
    </row>
    <row r="233" ht="16.5" thickBot="1">
      <c r="AC233" s="65">
        <f>SUM(AC234:AC234)</f>
        <v>141413782.92000002</v>
      </c>
    </row>
    <row r="234" ht="16.5" thickBot="1">
      <c r="AC234" s="65">
        <f>SUM(P50:AA50)</f>
        <v>141413782.92000002</v>
      </c>
    </row>
    <row r="235" ht="16.5" thickBot="1">
      <c r="AC235" s="55">
        <f ca="1">SUM(AC208+AC233)</f>
        <v>0</v>
      </c>
    </row>
  </sheetData>
  <mergeCells count="10">
    <mergeCell ref="A8:B8"/>
    <mergeCell ref="A51:B51"/>
    <mergeCell ref="D59:P59"/>
    <mergeCell ref="Q59:AC59"/>
    <mergeCell ref="A1:AC1"/>
    <mergeCell ref="A2:AC2"/>
    <mergeCell ref="A3:AC3"/>
    <mergeCell ref="A4:AC4"/>
    <mergeCell ref="A5:AC5"/>
    <mergeCell ref="A7:B7"/>
  </mergeCells>
  <printOptions/>
  <pageMargins left="1.7322834645669292" right="0.7086614173228347" top="0.2755905511811024" bottom="0.15748031496062992" header="0.1968503937007874" footer="0.1968503937007874"/>
  <pageSetup horizontalDpi="600" verticalDpi="600" orientation="landscape" paperSize="5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45"/>
  <sheetViews>
    <sheetView zoomScale="75" zoomScaleNormal="75" workbookViewId="0" topLeftCell="A1">
      <selection activeCell="P32" sqref="P32"/>
    </sheetView>
  </sheetViews>
  <sheetFormatPr defaultColWidth="11.421875" defaultRowHeight="1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customWidth="1"/>
    <col min="7" max="7" width="22.8515625" style="1" hidden="1" customWidth="1"/>
    <col min="8" max="8" width="20.28125" style="1" hidden="1" customWidth="1"/>
    <col min="9" max="9" width="19.140625" style="1" hidden="1" customWidth="1"/>
    <col min="10" max="10" width="23.8515625" style="1" hidden="1" customWidth="1"/>
    <col min="11" max="11" width="21.8515625" style="1" hidden="1" customWidth="1"/>
    <col min="12" max="12" width="22.140625" style="1" hidden="1" customWidth="1"/>
    <col min="13" max="13" width="21.140625" style="1" hidden="1" customWidth="1"/>
    <col min="14" max="14" width="20.140625" style="1" hidden="1" customWidth="1"/>
    <col min="15" max="15" width="21.7109375" style="1" hidden="1" customWidth="1"/>
    <col min="16" max="16" width="20.8515625" style="1" customWidth="1"/>
    <col min="17" max="17" width="18.57421875" style="1" hidden="1" customWidth="1"/>
    <col min="18" max="18" width="21.140625" style="1" hidden="1" customWidth="1"/>
    <col min="19" max="19" width="20.421875" style="1" customWidth="1"/>
    <col min="20" max="20" width="20.7109375" style="1" hidden="1" customWidth="1"/>
    <col min="21" max="21" width="20.57421875" style="1" hidden="1" customWidth="1"/>
    <col min="22" max="22" width="21.7109375" style="1" hidden="1" customWidth="1"/>
    <col min="23" max="23" width="17.28125" style="1" hidden="1" customWidth="1"/>
    <col min="24" max="24" width="17.7109375" style="1" hidden="1" customWidth="1"/>
    <col min="25" max="25" width="17.140625" style="1" hidden="1" customWidth="1"/>
    <col min="26" max="26" width="16.57421875" style="1" hidden="1" customWidth="1"/>
    <col min="27" max="27" width="21.00390625" style="1" hidden="1" customWidth="1"/>
    <col min="28" max="28" width="20.7109375" style="1" hidden="1" customWidth="1"/>
    <col min="29" max="29" width="21.57421875" style="1" customWidth="1"/>
    <col min="30" max="30" width="18.140625" style="1" hidden="1" customWidth="1"/>
    <col min="31" max="31" width="20.00390625" style="1" hidden="1" customWidth="1"/>
    <col min="32" max="32" width="19.57421875" style="1" customWidth="1"/>
    <col min="33" max="33" width="20.421875" style="1" hidden="1" customWidth="1"/>
    <col min="34" max="35" width="21.8515625" style="1" hidden="1" customWidth="1"/>
    <col min="36" max="36" width="20.00390625" style="1" hidden="1" customWidth="1"/>
    <col min="37" max="37" width="21.00390625" style="1" hidden="1" customWidth="1"/>
    <col min="38" max="38" width="21.8515625" style="1" hidden="1" customWidth="1"/>
    <col min="39" max="39" width="24.57421875" style="1" hidden="1" customWidth="1"/>
    <col min="40" max="40" width="21.28125" style="1" hidden="1" customWidth="1"/>
    <col min="41" max="41" width="20.7109375" style="1" hidden="1" customWidth="1"/>
    <col min="42" max="42" width="21.28125" style="1" bestFit="1" customWidth="1"/>
    <col min="43" max="43" width="21.28125" style="3" bestFit="1" customWidth="1"/>
    <col min="44" max="44" width="19.57421875" style="3" customWidth="1"/>
    <col min="45" max="45" width="17.7109375" style="2" customWidth="1"/>
    <col min="46" max="46" width="11.421875" style="1" customWidth="1"/>
    <col min="47" max="47" width="14.140625" style="1" customWidth="1"/>
    <col min="48" max="48" width="17.421875" style="1" bestFit="1" customWidth="1"/>
    <col min="49" max="256" width="11.421875" style="1" customWidth="1"/>
    <col min="257" max="257" width="15.8515625" style="1" customWidth="1"/>
    <col min="258" max="258" width="45.28125" style="1" customWidth="1"/>
    <col min="259" max="259" width="20.8515625" style="1" customWidth="1"/>
    <col min="260" max="261" width="11.421875" style="1" hidden="1" customWidth="1"/>
    <col min="262" max="262" width="20.140625" style="1" customWidth="1"/>
    <col min="263" max="271" width="11.421875" style="1" hidden="1" customWidth="1"/>
    <col min="272" max="272" width="20.8515625" style="1" customWidth="1"/>
    <col min="273" max="274" width="11.421875" style="1" hidden="1" customWidth="1"/>
    <col min="275" max="275" width="20.421875" style="1" customWidth="1"/>
    <col min="276" max="284" width="11.421875" style="1" hidden="1" customWidth="1"/>
    <col min="285" max="285" width="21.57421875" style="1" customWidth="1"/>
    <col min="286" max="287" width="11.421875" style="1" hidden="1" customWidth="1"/>
    <col min="288" max="288" width="19.57421875" style="1" customWidth="1"/>
    <col min="289" max="297" width="11.421875" style="1" hidden="1" customWidth="1"/>
    <col min="298" max="299" width="21.28125" style="1" bestFit="1" customWidth="1"/>
    <col min="300" max="300" width="19.57421875" style="1" customWidth="1"/>
    <col min="301" max="301" width="17.7109375" style="1" customWidth="1"/>
    <col min="302" max="302" width="11.421875" style="1" customWidth="1"/>
    <col min="303" max="303" width="14.140625" style="1" customWidth="1"/>
    <col min="304" max="304" width="17.421875" style="1" bestFit="1" customWidth="1"/>
    <col min="305" max="512" width="11.421875" style="1" customWidth="1"/>
    <col min="513" max="513" width="15.8515625" style="1" customWidth="1"/>
    <col min="514" max="514" width="45.28125" style="1" customWidth="1"/>
    <col min="515" max="515" width="20.8515625" style="1" customWidth="1"/>
    <col min="516" max="517" width="11.421875" style="1" hidden="1" customWidth="1"/>
    <col min="518" max="518" width="20.140625" style="1" customWidth="1"/>
    <col min="519" max="527" width="11.421875" style="1" hidden="1" customWidth="1"/>
    <col min="528" max="528" width="20.8515625" style="1" customWidth="1"/>
    <col min="529" max="530" width="11.421875" style="1" hidden="1" customWidth="1"/>
    <col min="531" max="531" width="20.421875" style="1" customWidth="1"/>
    <col min="532" max="540" width="11.421875" style="1" hidden="1" customWidth="1"/>
    <col min="541" max="541" width="21.57421875" style="1" customWidth="1"/>
    <col min="542" max="543" width="11.421875" style="1" hidden="1" customWidth="1"/>
    <col min="544" max="544" width="19.57421875" style="1" customWidth="1"/>
    <col min="545" max="553" width="11.421875" style="1" hidden="1" customWidth="1"/>
    <col min="554" max="555" width="21.28125" style="1" bestFit="1" customWidth="1"/>
    <col min="556" max="556" width="19.57421875" style="1" customWidth="1"/>
    <col min="557" max="557" width="17.7109375" style="1" customWidth="1"/>
    <col min="558" max="558" width="11.421875" style="1" customWidth="1"/>
    <col min="559" max="559" width="14.140625" style="1" customWidth="1"/>
    <col min="560" max="560" width="17.421875" style="1" bestFit="1" customWidth="1"/>
    <col min="561" max="768" width="11.421875" style="1" customWidth="1"/>
    <col min="769" max="769" width="15.8515625" style="1" customWidth="1"/>
    <col min="770" max="770" width="45.28125" style="1" customWidth="1"/>
    <col min="771" max="771" width="20.8515625" style="1" customWidth="1"/>
    <col min="772" max="773" width="11.421875" style="1" hidden="1" customWidth="1"/>
    <col min="774" max="774" width="20.140625" style="1" customWidth="1"/>
    <col min="775" max="783" width="11.421875" style="1" hidden="1" customWidth="1"/>
    <col min="784" max="784" width="20.8515625" style="1" customWidth="1"/>
    <col min="785" max="786" width="11.421875" style="1" hidden="1" customWidth="1"/>
    <col min="787" max="787" width="20.421875" style="1" customWidth="1"/>
    <col min="788" max="796" width="11.421875" style="1" hidden="1" customWidth="1"/>
    <col min="797" max="797" width="21.57421875" style="1" customWidth="1"/>
    <col min="798" max="799" width="11.421875" style="1" hidden="1" customWidth="1"/>
    <col min="800" max="800" width="19.57421875" style="1" customWidth="1"/>
    <col min="801" max="809" width="11.421875" style="1" hidden="1" customWidth="1"/>
    <col min="810" max="811" width="21.28125" style="1" bestFit="1" customWidth="1"/>
    <col min="812" max="812" width="19.57421875" style="1" customWidth="1"/>
    <col min="813" max="813" width="17.7109375" style="1" customWidth="1"/>
    <col min="814" max="814" width="11.421875" style="1" customWidth="1"/>
    <col min="815" max="815" width="14.140625" style="1" customWidth="1"/>
    <col min="816" max="816" width="17.421875" style="1" bestFit="1" customWidth="1"/>
    <col min="817" max="1024" width="11.421875" style="1" customWidth="1"/>
    <col min="1025" max="1025" width="15.8515625" style="1" customWidth="1"/>
    <col min="1026" max="1026" width="45.28125" style="1" customWidth="1"/>
    <col min="1027" max="1027" width="20.8515625" style="1" customWidth="1"/>
    <col min="1028" max="1029" width="11.421875" style="1" hidden="1" customWidth="1"/>
    <col min="1030" max="1030" width="20.140625" style="1" customWidth="1"/>
    <col min="1031" max="1039" width="11.421875" style="1" hidden="1" customWidth="1"/>
    <col min="1040" max="1040" width="20.8515625" style="1" customWidth="1"/>
    <col min="1041" max="1042" width="11.421875" style="1" hidden="1" customWidth="1"/>
    <col min="1043" max="1043" width="20.421875" style="1" customWidth="1"/>
    <col min="1044" max="1052" width="11.421875" style="1" hidden="1" customWidth="1"/>
    <col min="1053" max="1053" width="21.57421875" style="1" customWidth="1"/>
    <col min="1054" max="1055" width="11.421875" style="1" hidden="1" customWidth="1"/>
    <col min="1056" max="1056" width="19.57421875" style="1" customWidth="1"/>
    <col min="1057" max="1065" width="11.421875" style="1" hidden="1" customWidth="1"/>
    <col min="1066" max="1067" width="21.28125" style="1" bestFit="1" customWidth="1"/>
    <col min="1068" max="1068" width="19.57421875" style="1" customWidth="1"/>
    <col min="1069" max="1069" width="17.7109375" style="1" customWidth="1"/>
    <col min="1070" max="1070" width="11.421875" style="1" customWidth="1"/>
    <col min="1071" max="1071" width="14.140625" style="1" customWidth="1"/>
    <col min="1072" max="1072" width="17.421875" style="1" bestFit="1" customWidth="1"/>
    <col min="1073" max="1280" width="11.421875" style="1" customWidth="1"/>
    <col min="1281" max="1281" width="15.8515625" style="1" customWidth="1"/>
    <col min="1282" max="1282" width="45.28125" style="1" customWidth="1"/>
    <col min="1283" max="1283" width="20.8515625" style="1" customWidth="1"/>
    <col min="1284" max="1285" width="11.421875" style="1" hidden="1" customWidth="1"/>
    <col min="1286" max="1286" width="20.140625" style="1" customWidth="1"/>
    <col min="1287" max="1295" width="11.421875" style="1" hidden="1" customWidth="1"/>
    <col min="1296" max="1296" width="20.8515625" style="1" customWidth="1"/>
    <col min="1297" max="1298" width="11.421875" style="1" hidden="1" customWidth="1"/>
    <col min="1299" max="1299" width="20.421875" style="1" customWidth="1"/>
    <col min="1300" max="1308" width="11.421875" style="1" hidden="1" customWidth="1"/>
    <col min="1309" max="1309" width="21.57421875" style="1" customWidth="1"/>
    <col min="1310" max="1311" width="11.421875" style="1" hidden="1" customWidth="1"/>
    <col min="1312" max="1312" width="19.57421875" style="1" customWidth="1"/>
    <col min="1313" max="1321" width="11.421875" style="1" hidden="1" customWidth="1"/>
    <col min="1322" max="1323" width="21.28125" style="1" bestFit="1" customWidth="1"/>
    <col min="1324" max="1324" width="19.57421875" style="1" customWidth="1"/>
    <col min="1325" max="1325" width="17.7109375" style="1" customWidth="1"/>
    <col min="1326" max="1326" width="11.421875" style="1" customWidth="1"/>
    <col min="1327" max="1327" width="14.140625" style="1" customWidth="1"/>
    <col min="1328" max="1328" width="17.421875" style="1" bestFit="1" customWidth="1"/>
    <col min="1329" max="1536" width="11.421875" style="1" customWidth="1"/>
    <col min="1537" max="1537" width="15.8515625" style="1" customWidth="1"/>
    <col min="1538" max="1538" width="45.28125" style="1" customWidth="1"/>
    <col min="1539" max="1539" width="20.8515625" style="1" customWidth="1"/>
    <col min="1540" max="1541" width="11.421875" style="1" hidden="1" customWidth="1"/>
    <col min="1542" max="1542" width="20.140625" style="1" customWidth="1"/>
    <col min="1543" max="1551" width="11.421875" style="1" hidden="1" customWidth="1"/>
    <col min="1552" max="1552" width="20.8515625" style="1" customWidth="1"/>
    <col min="1553" max="1554" width="11.421875" style="1" hidden="1" customWidth="1"/>
    <col min="1555" max="1555" width="20.421875" style="1" customWidth="1"/>
    <col min="1556" max="1564" width="11.421875" style="1" hidden="1" customWidth="1"/>
    <col min="1565" max="1565" width="21.57421875" style="1" customWidth="1"/>
    <col min="1566" max="1567" width="11.421875" style="1" hidden="1" customWidth="1"/>
    <col min="1568" max="1568" width="19.57421875" style="1" customWidth="1"/>
    <col min="1569" max="1577" width="11.421875" style="1" hidden="1" customWidth="1"/>
    <col min="1578" max="1579" width="21.28125" style="1" bestFit="1" customWidth="1"/>
    <col min="1580" max="1580" width="19.57421875" style="1" customWidth="1"/>
    <col min="1581" max="1581" width="17.7109375" style="1" customWidth="1"/>
    <col min="1582" max="1582" width="11.421875" style="1" customWidth="1"/>
    <col min="1583" max="1583" width="14.140625" style="1" customWidth="1"/>
    <col min="1584" max="1584" width="17.421875" style="1" bestFit="1" customWidth="1"/>
    <col min="1585" max="1792" width="11.421875" style="1" customWidth="1"/>
    <col min="1793" max="1793" width="15.8515625" style="1" customWidth="1"/>
    <col min="1794" max="1794" width="45.28125" style="1" customWidth="1"/>
    <col min="1795" max="1795" width="20.8515625" style="1" customWidth="1"/>
    <col min="1796" max="1797" width="11.421875" style="1" hidden="1" customWidth="1"/>
    <col min="1798" max="1798" width="20.140625" style="1" customWidth="1"/>
    <col min="1799" max="1807" width="11.421875" style="1" hidden="1" customWidth="1"/>
    <col min="1808" max="1808" width="20.8515625" style="1" customWidth="1"/>
    <col min="1809" max="1810" width="11.421875" style="1" hidden="1" customWidth="1"/>
    <col min="1811" max="1811" width="20.421875" style="1" customWidth="1"/>
    <col min="1812" max="1820" width="11.421875" style="1" hidden="1" customWidth="1"/>
    <col min="1821" max="1821" width="21.57421875" style="1" customWidth="1"/>
    <col min="1822" max="1823" width="11.421875" style="1" hidden="1" customWidth="1"/>
    <col min="1824" max="1824" width="19.57421875" style="1" customWidth="1"/>
    <col min="1825" max="1833" width="11.421875" style="1" hidden="1" customWidth="1"/>
    <col min="1834" max="1835" width="21.28125" style="1" bestFit="1" customWidth="1"/>
    <col min="1836" max="1836" width="19.57421875" style="1" customWidth="1"/>
    <col min="1837" max="1837" width="17.7109375" style="1" customWidth="1"/>
    <col min="1838" max="1838" width="11.421875" style="1" customWidth="1"/>
    <col min="1839" max="1839" width="14.140625" style="1" customWidth="1"/>
    <col min="1840" max="1840" width="17.421875" style="1" bestFit="1" customWidth="1"/>
    <col min="1841" max="2048" width="11.421875" style="1" customWidth="1"/>
    <col min="2049" max="2049" width="15.8515625" style="1" customWidth="1"/>
    <col min="2050" max="2050" width="45.28125" style="1" customWidth="1"/>
    <col min="2051" max="2051" width="20.8515625" style="1" customWidth="1"/>
    <col min="2052" max="2053" width="11.421875" style="1" hidden="1" customWidth="1"/>
    <col min="2054" max="2054" width="20.140625" style="1" customWidth="1"/>
    <col min="2055" max="2063" width="11.421875" style="1" hidden="1" customWidth="1"/>
    <col min="2064" max="2064" width="20.8515625" style="1" customWidth="1"/>
    <col min="2065" max="2066" width="11.421875" style="1" hidden="1" customWidth="1"/>
    <col min="2067" max="2067" width="20.421875" style="1" customWidth="1"/>
    <col min="2068" max="2076" width="11.421875" style="1" hidden="1" customWidth="1"/>
    <col min="2077" max="2077" width="21.57421875" style="1" customWidth="1"/>
    <col min="2078" max="2079" width="11.421875" style="1" hidden="1" customWidth="1"/>
    <col min="2080" max="2080" width="19.57421875" style="1" customWidth="1"/>
    <col min="2081" max="2089" width="11.421875" style="1" hidden="1" customWidth="1"/>
    <col min="2090" max="2091" width="21.28125" style="1" bestFit="1" customWidth="1"/>
    <col min="2092" max="2092" width="19.57421875" style="1" customWidth="1"/>
    <col min="2093" max="2093" width="17.7109375" style="1" customWidth="1"/>
    <col min="2094" max="2094" width="11.421875" style="1" customWidth="1"/>
    <col min="2095" max="2095" width="14.140625" style="1" customWidth="1"/>
    <col min="2096" max="2096" width="17.421875" style="1" bestFit="1" customWidth="1"/>
    <col min="2097" max="2304" width="11.421875" style="1" customWidth="1"/>
    <col min="2305" max="2305" width="15.8515625" style="1" customWidth="1"/>
    <col min="2306" max="2306" width="45.28125" style="1" customWidth="1"/>
    <col min="2307" max="2307" width="20.8515625" style="1" customWidth="1"/>
    <col min="2308" max="2309" width="11.421875" style="1" hidden="1" customWidth="1"/>
    <col min="2310" max="2310" width="20.140625" style="1" customWidth="1"/>
    <col min="2311" max="2319" width="11.421875" style="1" hidden="1" customWidth="1"/>
    <col min="2320" max="2320" width="20.8515625" style="1" customWidth="1"/>
    <col min="2321" max="2322" width="11.421875" style="1" hidden="1" customWidth="1"/>
    <col min="2323" max="2323" width="20.421875" style="1" customWidth="1"/>
    <col min="2324" max="2332" width="11.421875" style="1" hidden="1" customWidth="1"/>
    <col min="2333" max="2333" width="21.57421875" style="1" customWidth="1"/>
    <col min="2334" max="2335" width="11.421875" style="1" hidden="1" customWidth="1"/>
    <col min="2336" max="2336" width="19.57421875" style="1" customWidth="1"/>
    <col min="2337" max="2345" width="11.421875" style="1" hidden="1" customWidth="1"/>
    <col min="2346" max="2347" width="21.28125" style="1" bestFit="1" customWidth="1"/>
    <col min="2348" max="2348" width="19.57421875" style="1" customWidth="1"/>
    <col min="2349" max="2349" width="17.7109375" style="1" customWidth="1"/>
    <col min="2350" max="2350" width="11.421875" style="1" customWidth="1"/>
    <col min="2351" max="2351" width="14.140625" style="1" customWidth="1"/>
    <col min="2352" max="2352" width="17.421875" style="1" bestFit="1" customWidth="1"/>
    <col min="2353" max="2560" width="11.421875" style="1" customWidth="1"/>
    <col min="2561" max="2561" width="15.8515625" style="1" customWidth="1"/>
    <col min="2562" max="2562" width="45.28125" style="1" customWidth="1"/>
    <col min="2563" max="2563" width="20.8515625" style="1" customWidth="1"/>
    <col min="2564" max="2565" width="11.421875" style="1" hidden="1" customWidth="1"/>
    <col min="2566" max="2566" width="20.140625" style="1" customWidth="1"/>
    <col min="2567" max="2575" width="11.421875" style="1" hidden="1" customWidth="1"/>
    <col min="2576" max="2576" width="20.8515625" style="1" customWidth="1"/>
    <col min="2577" max="2578" width="11.421875" style="1" hidden="1" customWidth="1"/>
    <col min="2579" max="2579" width="20.421875" style="1" customWidth="1"/>
    <col min="2580" max="2588" width="11.421875" style="1" hidden="1" customWidth="1"/>
    <col min="2589" max="2589" width="21.57421875" style="1" customWidth="1"/>
    <col min="2590" max="2591" width="11.421875" style="1" hidden="1" customWidth="1"/>
    <col min="2592" max="2592" width="19.57421875" style="1" customWidth="1"/>
    <col min="2593" max="2601" width="11.421875" style="1" hidden="1" customWidth="1"/>
    <col min="2602" max="2603" width="21.28125" style="1" bestFit="1" customWidth="1"/>
    <col min="2604" max="2604" width="19.57421875" style="1" customWidth="1"/>
    <col min="2605" max="2605" width="17.7109375" style="1" customWidth="1"/>
    <col min="2606" max="2606" width="11.421875" style="1" customWidth="1"/>
    <col min="2607" max="2607" width="14.140625" style="1" customWidth="1"/>
    <col min="2608" max="2608" width="17.421875" style="1" bestFit="1" customWidth="1"/>
    <col min="2609" max="2816" width="11.421875" style="1" customWidth="1"/>
    <col min="2817" max="2817" width="15.8515625" style="1" customWidth="1"/>
    <col min="2818" max="2818" width="45.28125" style="1" customWidth="1"/>
    <col min="2819" max="2819" width="20.8515625" style="1" customWidth="1"/>
    <col min="2820" max="2821" width="11.421875" style="1" hidden="1" customWidth="1"/>
    <col min="2822" max="2822" width="20.140625" style="1" customWidth="1"/>
    <col min="2823" max="2831" width="11.421875" style="1" hidden="1" customWidth="1"/>
    <col min="2832" max="2832" width="20.8515625" style="1" customWidth="1"/>
    <col min="2833" max="2834" width="11.421875" style="1" hidden="1" customWidth="1"/>
    <col min="2835" max="2835" width="20.421875" style="1" customWidth="1"/>
    <col min="2836" max="2844" width="11.421875" style="1" hidden="1" customWidth="1"/>
    <col min="2845" max="2845" width="21.57421875" style="1" customWidth="1"/>
    <col min="2846" max="2847" width="11.421875" style="1" hidden="1" customWidth="1"/>
    <col min="2848" max="2848" width="19.57421875" style="1" customWidth="1"/>
    <col min="2849" max="2857" width="11.421875" style="1" hidden="1" customWidth="1"/>
    <col min="2858" max="2859" width="21.28125" style="1" bestFit="1" customWidth="1"/>
    <col min="2860" max="2860" width="19.57421875" style="1" customWidth="1"/>
    <col min="2861" max="2861" width="17.7109375" style="1" customWidth="1"/>
    <col min="2862" max="2862" width="11.421875" style="1" customWidth="1"/>
    <col min="2863" max="2863" width="14.140625" style="1" customWidth="1"/>
    <col min="2864" max="2864" width="17.421875" style="1" bestFit="1" customWidth="1"/>
    <col min="2865" max="3072" width="11.421875" style="1" customWidth="1"/>
    <col min="3073" max="3073" width="15.8515625" style="1" customWidth="1"/>
    <col min="3074" max="3074" width="45.28125" style="1" customWidth="1"/>
    <col min="3075" max="3075" width="20.8515625" style="1" customWidth="1"/>
    <col min="3076" max="3077" width="11.421875" style="1" hidden="1" customWidth="1"/>
    <col min="3078" max="3078" width="20.140625" style="1" customWidth="1"/>
    <col min="3079" max="3087" width="11.421875" style="1" hidden="1" customWidth="1"/>
    <col min="3088" max="3088" width="20.8515625" style="1" customWidth="1"/>
    <col min="3089" max="3090" width="11.421875" style="1" hidden="1" customWidth="1"/>
    <col min="3091" max="3091" width="20.421875" style="1" customWidth="1"/>
    <col min="3092" max="3100" width="11.421875" style="1" hidden="1" customWidth="1"/>
    <col min="3101" max="3101" width="21.57421875" style="1" customWidth="1"/>
    <col min="3102" max="3103" width="11.421875" style="1" hidden="1" customWidth="1"/>
    <col min="3104" max="3104" width="19.57421875" style="1" customWidth="1"/>
    <col min="3105" max="3113" width="11.421875" style="1" hidden="1" customWidth="1"/>
    <col min="3114" max="3115" width="21.28125" style="1" bestFit="1" customWidth="1"/>
    <col min="3116" max="3116" width="19.57421875" style="1" customWidth="1"/>
    <col min="3117" max="3117" width="17.7109375" style="1" customWidth="1"/>
    <col min="3118" max="3118" width="11.421875" style="1" customWidth="1"/>
    <col min="3119" max="3119" width="14.140625" style="1" customWidth="1"/>
    <col min="3120" max="3120" width="17.421875" style="1" bestFit="1" customWidth="1"/>
    <col min="3121" max="3328" width="11.421875" style="1" customWidth="1"/>
    <col min="3329" max="3329" width="15.8515625" style="1" customWidth="1"/>
    <col min="3330" max="3330" width="45.28125" style="1" customWidth="1"/>
    <col min="3331" max="3331" width="20.8515625" style="1" customWidth="1"/>
    <col min="3332" max="3333" width="11.421875" style="1" hidden="1" customWidth="1"/>
    <col min="3334" max="3334" width="20.140625" style="1" customWidth="1"/>
    <col min="3335" max="3343" width="11.421875" style="1" hidden="1" customWidth="1"/>
    <col min="3344" max="3344" width="20.8515625" style="1" customWidth="1"/>
    <col min="3345" max="3346" width="11.421875" style="1" hidden="1" customWidth="1"/>
    <col min="3347" max="3347" width="20.421875" style="1" customWidth="1"/>
    <col min="3348" max="3356" width="11.421875" style="1" hidden="1" customWidth="1"/>
    <col min="3357" max="3357" width="21.57421875" style="1" customWidth="1"/>
    <col min="3358" max="3359" width="11.421875" style="1" hidden="1" customWidth="1"/>
    <col min="3360" max="3360" width="19.57421875" style="1" customWidth="1"/>
    <col min="3361" max="3369" width="11.421875" style="1" hidden="1" customWidth="1"/>
    <col min="3370" max="3371" width="21.28125" style="1" bestFit="1" customWidth="1"/>
    <col min="3372" max="3372" width="19.57421875" style="1" customWidth="1"/>
    <col min="3373" max="3373" width="17.7109375" style="1" customWidth="1"/>
    <col min="3374" max="3374" width="11.421875" style="1" customWidth="1"/>
    <col min="3375" max="3375" width="14.140625" style="1" customWidth="1"/>
    <col min="3376" max="3376" width="17.421875" style="1" bestFit="1" customWidth="1"/>
    <col min="3377" max="3584" width="11.421875" style="1" customWidth="1"/>
    <col min="3585" max="3585" width="15.8515625" style="1" customWidth="1"/>
    <col min="3586" max="3586" width="45.28125" style="1" customWidth="1"/>
    <col min="3587" max="3587" width="20.8515625" style="1" customWidth="1"/>
    <col min="3588" max="3589" width="11.421875" style="1" hidden="1" customWidth="1"/>
    <col min="3590" max="3590" width="20.140625" style="1" customWidth="1"/>
    <col min="3591" max="3599" width="11.421875" style="1" hidden="1" customWidth="1"/>
    <col min="3600" max="3600" width="20.8515625" style="1" customWidth="1"/>
    <col min="3601" max="3602" width="11.421875" style="1" hidden="1" customWidth="1"/>
    <col min="3603" max="3603" width="20.421875" style="1" customWidth="1"/>
    <col min="3604" max="3612" width="11.421875" style="1" hidden="1" customWidth="1"/>
    <col min="3613" max="3613" width="21.57421875" style="1" customWidth="1"/>
    <col min="3614" max="3615" width="11.421875" style="1" hidden="1" customWidth="1"/>
    <col min="3616" max="3616" width="19.57421875" style="1" customWidth="1"/>
    <col min="3617" max="3625" width="11.421875" style="1" hidden="1" customWidth="1"/>
    <col min="3626" max="3627" width="21.28125" style="1" bestFit="1" customWidth="1"/>
    <col min="3628" max="3628" width="19.57421875" style="1" customWidth="1"/>
    <col min="3629" max="3629" width="17.7109375" style="1" customWidth="1"/>
    <col min="3630" max="3630" width="11.421875" style="1" customWidth="1"/>
    <col min="3631" max="3631" width="14.140625" style="1" customWidth="1"/>
    <col min="3632" max="3632" width="17.421875" style="1" bestFit="1" customWidth="1"/>
    <col min="3633" max="3840" width="11.421875" style="1" customWidth="1"/>
    <col min="3841" max="3841" width="15.8515625" style="1" customWidth="1"/>
    <col min="3842" max="3842" width="45.28125" style="1" customWidth="1"/>
    <col min="3843" max="3843" width="20.8515625" style="1" customWidth="1"/>
    <col min="3844" max="3845" width="11.421875" style="1" hidden="1" customWidth="1"/>
    <col min="3846" max="3846" width="20.140625" style="1" customWidth="1"/>
    <col min="3847" max="3855" width="11.421875" style="1" hidden="1" customWidth="1"/>
    <col min="3856" max="3856" width="20.8515625" style="1" customWidth="1"/>
    <col min="3857" max="3858" width="11.421875" style="1" hidden="1" customWidth="1"/>
    <col min="3859" max="3859" width="20.421875" style="1" customWidth="1"/>
    <col min="3860" max="3868" width="11.421875" style="1" hidden="1" customWidth="1"/>
    <col min="3869" max="3869" width="21.57421875" style="1" customWidth="1"/>
    <col min="3870" max="3871" width="11.421875" style="1" hidden="1" customWidth="1"/>
    <col min="3872" max="3872" width="19.57421875" style="1" customWidth="1"/>
    <col min="3873" max="3881" width="11.421875" style="1" hidden="1" customWidth="1"/>
    <col min="3882" max="3883" width="21.28125" style="1" bestFit="1" customWidth="1"/>
    <col min="3884" max="3884" width="19.57421875" style="1" customWidth="1"/>
    <col min="3885" max="3885" width="17.7109375" style="1" customWidth="1"/>
    <col min="3886" max="3886" width="11.421875" style="1" customWidth="1"/>
    <col min="3887" max="3887" width="14.140625" style="1" customWidth="1"/>
    <col min="3888" max="3888" width="17.421875" style="1" bestFit="1" customWidth="1"/>
    <col min="3889" max="4096" width="11.421875" style="1" customWidth="1"/>
    <col min="4097" max="4097" width="15.8515625" style="1" customWidth="1"/>
    <col min="4098" max="4098" width="45.28125" style="1" customWidth="1"/>
    <col min="4099" max="4099" width="20.8515625" style="1" customWidth="1"/>
    <col min="4100" max="4101" width="11.421875" style="1" hidden="1" customWidth="1"/>
    <col min="4102" max="4102" width="20.140625" style="1" customWidth="1"/>
    <col min="4103" max="4111" width="11.421875" style="1" hidden="1" customWidth="1"/>
    <col min="4112" max="4112" width="20.8515625" style="1" customWidth="1"/>
    <col min="4113" max="4114" width="11.421875" style="1" hidden="1" customWidth="1"/>
    <col min="4115" max="4115" width="20.421875" style="1" customWidth="1"/>
    <col min="4116" max="4124" width="11.421875" style="1" hidden="1" customWidth="1"/>
    <col min="4125" max="4125" width="21.57421875" style="1" customWidth="1"/>
    <col min="4126" max="4127" width="11.421875" style="1" hidden="1" customWidth="1"/>
    <col min="4128" max="4128" width="19.57421875" style="1" customWidth="1"/>
    <col min="4129" max="4137" width="11.421875" style="1" hidden="1" customWidth="1"/>
    <col min="4138" max="4139" width="21.28125" style="1" bestFit="1" customWidth="1"/>
    <col min="4140" max="4140" width="19.57421875" style="1" customWidth="1"/>
    <col min="4141" max="4141" width="17.7109375" style="1" customWidth="1"/>
    <col min="4142" max="4142" width="11.421875" style="1" customWidth="1"/>
    <col min="4143" max="4143" width="14.140625" style="1" customWidth="1"/>
    <col min="4144" max="4144" width="17.421875" style="1" bestFit="1" customWidth="1"/>
    <col min="4145" max="4352" width="11.421875" style="1" customWidth="1"/>
    <col min="4353" max="4353" width="15.8515625" style="1" customWidth="1"/>
    <col min="4354" max="4354" width="45.28125" style="1" customWidth="1"/>
    <col min="4355" max="4355" width="20.8515625" style="1" customWidth="1"/>
    <col min="4356" max="4357" width="11.421875" style="1" hidden="1" customWidth="1"/>
    <col min="4358" max="4358" width="20.140625" style="1" customWidth="1"/>
    <col min="4359" max="4367" width="11.421875" style="1" hidden="1" customWidth="1"/>
    <col min="4368" max="4368" width="20.8515625" style="1" customWidth="1"/>
    <col min="4369" max="4370" width="11.421875" style="1" hidden="1" customWidth="1"/>
    <col min="4371" max="4371" width="20.421875" style="1" customWidth="1"/>
    <col min="4372" max="4380" width="11.421875" style="1" hidden="1" customWidth="1"/>
    <col min="4381" max="4381" width="21.57421875" style="1" customWidth="1"/>
    <col min="4382" max="4383" width="11.421875" style="1" hidden="1" customWidth="1"/>
    <col min="4384" max="4384" width="19.57421875" style="1" customWidth="1"/>
    <col min="4385" max="4393" width="11.421875" style="1" hidden="1" customWidth="1"/>
    <col min="4394" max="4395" width="21.28125" style="1" bestFit="1" customWidth="1"/>
    <col min="4396" max="4396" width="19.57421875" style="1" customWidth="1"/>
    <col min="4397" max="4397" width="17.7109375" style="1" customWidth="1"/>
    <col min="4398" max="4398" width="11.421875" style="1" customWidth="1"/>
    <col min="4399" max="4399" width="14.140625" style="1" customWidth="1"/>
    <col min="4400" max="4400" width="17.421875" style="1" bestFit="1" customWidth="1"/>
    <col min="4401" max="4608" width="11.421875" style="1" customWidth="1"/>
    <col min="4609" max="4609" width="15.8515625" style="1" customWidth="1"/>
    <col min="4610" max="4610" width="45.28125" style="1" customWidth="1"/>
    <col min="4611" max="4611" width="20.8515625" style="1" customWidth="1"/>
    <col min="4612" max="4613" width="11.421875" style="1" hidden="1" customWidth="1"/>
    <col min="4614" max="4614" width="20.140625" style="1" customWidth="1"/>
    <col min="4615" max="4623" width="11.421875" style="1" hidden="1" customWidth="1"/>
    <col min="4624" max="4624" width="20.8515625" style="1" customWidth="1"/>
    <col min="4625" max="4626" width="11.421875" style="1" hidden="1" customWidth="1"/>
    <col min="4627" max="4627" width="20.421875" style="1" customWidth="1"/>
    <col min="4628" max="4636" width="11.421875" style="1" hidden="1" customWidth="1"/>
    <col min="4637" max="4637" width="21.57421875" style="1" customWidth="1"/>
    <col min="4638" max="4639" width="11.421875" style="1" hidden="1" customWidth="1"/>
    <col min="4640" max="4640" width="19.57421875" style="1" customWidth="1"/>
    <col min="4641" max="4649" width="11.421875" style="1" hidden="1" customWidth="1"/>
    <col min="4650" max="4651" width="21.28125" style="1" bestFit="1" customWidth="1"/>
    <col min="4652" max="4652" width="19.57421875" style="1" customWidth="1"/>
    <col min="4653" max="4653" width="17.7109375" style="1" customWidth="1"/>
    <col min="4654" max="4654" width="11.421875" style="1" customWidth="1"/>
    <col min="4655" max="4655" width="14.140625" style="1" customWidth="1"/>
    <col min="4656" max="4656" width="17.421875" style="1" bestFit="1" customWidth="1"/>
    <col min="4657" max="4864" width="11.421875" style="1" customWidth="1"/>
    <col min="4865" max="4865" width="15.8515625" style="1" customWidth="1"/>
    <col min="4866" max="4866" width="45.28125" style="1" customWidth="1"/>
    <col min="4867" max="4867" width="20.8515625" style="1" customWidth="1"/>
    <col min="4868" max="4869" width="11.421875" style="1" hidden="1" customWidth="1"/>
    <col min="4870" max="4870" width="20.140625" style="1" customWidth="1"/>
    <col min="4871" max="4879" width="11.421875" style="1" hidden="1" customWidth="1"/>
    <col min="4880" max="4880" width="20.8515625" style="1" customWidth="1"/>
    <col min="4881" max="4882" width="11.421875" style="1" hidden="1" customWidth="1"/>
    <col min="4883" max="4883" width="20.421875" style="1" customWidth="1"/>
    <col min="4884" max="4892" width="11.421875" style="1" hidden="1" customWidth="1"/>
    <col min="4893" max="4893" width="21.57421875" style="1" customWidth="1"/>
    <col min="4894" max="4895" width="11.421875" style="1" hidden="1" customWidth="1"/>
    <col min="4896" max="4896" width="19.57421875" style="1" customWidth="1"/>
    <col min="4897" max="4905" width="11.421875" style="1" hidden="1" customWidth="1"/>
    <col min="4906" max="4907" width="21.28125" style="1" bestFit="1" customWidth="1"/>
    <col min="4908" max="4908" width="19.57421875" style="1" customWidth="1"/>
    <col min="4909" max="4909" width="17.7109375" style="1" customWidth="1"/>
    <col min="4910" max="4910" width="11.421875" style="1" customWidth="1"/>
    <col min="4911" max="4911" width="14.140625" style="1" customWidth="1"/>
    <col min="4912" max="4912" width="17.421875" style="1" bestFit="1" customWidth="1"/>
    <col min="4913" max="5120" width="11.421875" style="1" customWidth="1"/>
    <col min="5121" max="5121" width="15.8515625" style="1" customWidth="1"/>
    <col min="5122" max="5122" width="45.28125" style="1" customWidth="1"/>
    <col min="5123" max="5123" width="20.8515625" style="1" customWidth="1"/>
    <col min="5124" max="5125" width="11.421875" style="1" hidden="1" customWidth="1"/>
    <col min="5126" max="5126" width="20.140625" style="1" customWidth="1"/>
    <col min="5127" max="5135" width="11.421875" style="1" hidden="1" customWidth="1"/>
    <col min="5136" max="5136" width="20.8515625" style="1" customWidth="1"/>
    <col min="5137" max="5138" width="11.421875" style="1" hidden="1" customWidth="1"/>
    <col min="5139" max="5139" width="20.421875" style="1" customWidth="1"/>
    <col min="5140" max="5148" width="11.421875" style="1" hidden="1" customWidth="1"/>
    <col min="5149" max="5149" width="21.57421875" style="1" customWidth="1"/>
    <col min="5150" max="5151" width="11.421875" style="1" hidden="1" customWidth="1"/>
    <col min="5152" max="5152" width="19.57421875" style="1" customWidth="1"/>
    <col min="5153" max="5161" width="11.421875" style="1" hidden="1" customWidth="1"/>
    <col min="5162" max="5163" width="21.28125" style="1" bestFit="1" customWidth="1"/>
    <col min="5164" max="5164" width="19.57421875" style="1" customWidth="1"/>
    <col min="5165" max="5165" width="17.7109375" style="1" customWidth="1"/>
    <col min="5166" max="5166" width="11.421875" style="1" customWidth="1"/>
    <col min="5167" max="5167" width="14.140625" style="1" customWidth="1"/>
    <col min="5168" max="5168" width="17.421875" style="1" bestFit="1" customWidth="1"/>
    <col min="5169" max="5376" width="11.421875" style="1" customWidth="1"/>
    <col min="5377" max="5377" width="15.8515625" style="1" customWidth="1"/>
    <col min="5378" max="5378" width="45.28125" style="1" customWidth="1"/>
    <col min="5379" max="5379" width="20.8515625" style="1" customWidth="1"/>
    <col min="5380" max="5381" width="11.421875" style="1" hidden="1" customWidth="1"/>
    <col min="5382" max="5382" width="20.140625" style="1" customWidth="1"/>
    <col min="5383" max="5391" width="11.421875" style="1" hidden="1" customWidth="1"/>
    <col min="5392" max="5392" width="20.8515625" style="1" customWidth="1"/>
    <col min="5393" max="5394" width="11.421875" style="1" hidden="1" customWidth="1"/>
    <col min="5395" max="5395" width="20.421875" style="1" customWidth="1"/>
    <col min="5396" max="5404" width="11.421875" style="1" hidden="1" customWidth="1"/>
    <col min="5405" max="5405" width="21.57421875" style="1" customWidth="1"/>
    <col min="5406" max="5407" width="11.421875" style="1" hidden="1" customWidth="1"/>
    <col min="5408" max="5408" width="19.57421875" style="1" customWidth="1"/>
    <col min="5409" max="5417" width="11.421875" style="1" hidden="1" customWidth="1"/>
    <col min="5418" max="5419" width="21.28125" style="1" bestFit="1" customWidth="1"/>
    <col min="5420" max="5420" width="19.57421875" style="1" customWidth="1"/>
    <col min="5421" max="5421" width="17.7109375" style="1" customWidth="1"/>
    <col min="5422" max="5422" width="11.421875" style="1" customWidth="1"/>
    <col min="5423" max="5423" width="14.140625" style="1" customWidth="1"/>
    <col min="5424" max="5424" width="17.421875" style="1" bestFit="1" customWidth="1"/>
    <col min="5425" max="5632" width="11.421875" style="1" customWidth="1"/>
    <col min="5633" max="5633" width="15.8515625" style="1" customWidth="1"/>
    <col min="5634" max="5634" width="45.28125" style="1" customWidth="1"/>
    <col min="5635" max="5635" width="20.8515625" style="1" customWidth="1"/>
    <col min="5636" max="5637" width="11.421875" style="1" hidden="1" customWidth="1"/>
    <col min="5638" max="5638" width="20.140625" style="1" customWidth="1"/>
    <col min="5639" max="5647" width="11.421875" style="1" hidden="1" customWidth="1"/>
    <col min="5648" max="5648" width="20.8515625" style="1" customWidth="1"/>
    <col min="5649" max="5650" width="11.421875" style="1" hidden="1" customWidth="1"/>
    <col min="5651" max="5651" width="20.421875" style="1" customWidth="1"/>
    <col min="5652" max="5660" width="11.421875" style="1" hidden="1" customWidth="1"/>
    <col min="5661" max="5661" width="21.57421875" style="1" customWidth="1"/>
    <col min="5662" max="5663" width="11.421875" style="1" hidden="1" customWidth="1"/>
    <col min="5664" max="5664" width="19.57421875" style="1" customWidth="1"/>
    <col min="5665" max="5673" width="11.421875" style="1" hidden="1" customWidth="1"/>
    <col min="5674" max="5675" width="21.28125" style="1" bestFit="1" customWidth="1"/>
    <col min="5676" max="5676" width="19.57421875" style="1" customWidth="1"/>
    <col min="5677" max="5677" width="17.7109375" style="1" customWidth="1"/>
    <col min="5678" max="5678" width="11.421875" style="1" customWidth="1"/>
    <col min="5679" max="5679" width="14.140625" style="1" customWidth="1"/>
    <col min="5680" max="5680" width="17.421875" style="1" bestFit="1" customWidth="1"/>
    <col min="5681" max="5888" width="11.421875" style="1" customWidth="1"/>
    <col min="5889" max="5889" width="15.8515625" style="1" customWidth="1"/>
    <col min="5890" max="5890" width="45.28125" style="1" customWidth="1"/>
    <col min="5891" max="5891" width="20.8515625" style="1" customWidth="1"/>
    <col min="5892" max="5893" width="11.421875" style="1" hidden="1" customWidth="1"/>
    <col min="5894" max="5894" width="20.140625" style="1" customWidth="1"/>
    <col min="5895" max="5903" width="11.421875" style="1" hidden="1" customWidth="1"/>
    <col min="5904" max="5904" width="20.8515625" style="1" customWidth="1"/>
    <col min="5905" max="5906" width="11.421875" style="1" hidden="1" customWidth="1"/>
    <col min="5907" max="5907" width="20.421875" style="1" customWidth="1"/>
    <col min="5908" max="5916" width="11.421875" style="1" hidden="1" customWidth="1"/>
    <col min="5917" max="5917" width="21.57421875" style="1" customWidth="1"/>
    <col min="5918" max="5919" width="11.421875" style="1" hidden="1" customWidth="1"/>
    <col min="5920" max="5920" width="19.57421875" style="1" customWidth="1"/>
    <col min="5921" max="5929" width="11.421875" style="1" hidden="1" customWidth="1"/>
    <col min="5930" max="5931" width="21.28125" style="1" bestFit="1" customWidth="1"/>
    <col min="5932" max="5932" width="19.57421875" style="1" customWidth="1"/>
    <col min="5933" max="5933" width="17.7109375" style="1" customWidth="1"/>
    <col min="5934" max="5934" width="11.421875" style="1" customWidth="1"/>
    <col min="5935" max="5935" width="14.140625" style="1" customWidth="1"/>
    <col min="5936" max="5936" width="17.421875" style="1" bestFit="1" customWidth="1"/>
    <col min="5937" max="6144" width="11.421875" style="1" customWidth="1"/>
    <col min="6145" max="6145" width="15.8515625" style="1" customWidth="1"/>
    <col min="6146" max="6146" width="45.28125" style="1" customWidth="1"/>
    <col min="6147" max="6147" width="20.8515625" style="1" customWidth="1"/>
    <col min="6148" max="6149" width="11.421875" style="1" hidden="1" customWidth="1"/>
    <col min="6150" max="6150" width="20.140625" style="1" customWidth="1"/>
    <col min="6151" max="6159" width="11.421875" style="1" hidden="1" customWidth="1"/>
    <col min="6160" max="6160" width="20.8515625" style="1" customWidth="1"/>
    <col min="6161" max="6162" width="11.421875" style="1" hidden="1" customWidth="1"/>
    <col min="6163" max="6163" width="20.421875" style="1" customWidth="1"/>
    <col min="6164" max="6172" width="11.421875" style="1" hidden="1" customWidth="1"/>
    <col min="6173" max="6173" width="21.57421875" style="1" customWidth="1"/>
    <col min="6174" max="6175" width="11.421875" style="1" hidden="1" customWidth="1"/>
    <col min="6176" max="6176" width="19.57421875" style="1" customWidth="1"/>
    <col min="6177" max="6185" width="11.421875" style="1" hidden="1" customWidth="1"/>
    <col min="6186" max="6187" width="21.28125" style="1" bestFit="1" customWidth="1"/>
    <col min="6188" max="6188" width="19.57421875" style="1" customWidth="1"/>
    <col min="6189" max="6189" width="17.7109375" style="1" customWidth="1"/>
    <col min="6190" max="6190" width="11.421875" style="1" customWidth="1"/>
    <col min="6191" max="6191" width="14.140625" style="1" customWidth="1"/>
    <col min="6192" max="6192" width="17.421875" style="1" bestFit="1" customWidth="1"/>
    <col min="6193" max="6400" width="11.421875" style="1" customWidth="1"/>
    <col min="6401" max="6401" width="15.8515625" style="1" customWidth="1"/>
    <col min="6402" max="6402" width="45.28125" style="1" customWidth="1"/>
    <col min="6403" max="6403" width="20.8515625" style="1" customWidth="1"/>
    <col min="6404" max="6405" width="11.421875" style="1" hidden="1" customWidth="1"/>
    <col min="6406" max="6406" width="20.140625" style="1" customWidth="1"/>
    <col min="6407" max="6415" width="11.421875" style="1" hidden="1" customWidth="1"/>
    <col min="6416" max="6416" width="20.8515625" style="1" customWidth="1"/>
    <col min="6417" max="6418" width="11.421875" style="1" hidden="1" customWidth="1"/>
    <col min="6419" max="6419" width="20.421875" style="1" customWidth="1"/>
    <col min="6420" max="6428" width="11.421875" style="1" hidden="1" customWidth="1"/>
    <col min="6429" max="6429" width="21.57421875" style="1" customWidth="1"/>
    <col min="6430" max="6431" width="11.421875" style="1" hidden="1" customWidth="1"/>
    <col min="6432" max="6432" width="19.57421875" style="1" customWidth="1"/>
    <col min="6433" max="6441" width="11.421875" style="1" hidden="1" customWidth="1"/>
    <col min="6442" max="6443" width="21.28125" style="1" bestFit="1" customWidth="1"/>
    <col min="6444" max="6444" width="19.57421875" style="1" customWidth="1"/>
    <col min="6445" max="6445" width="17.7109375" style="1" customWidth="1"/>
    <col min="6446" max="6446" width="11.421875" style="1" customWidth="1"/>
    <col min="6447" max="6447" width="14.140625" style="1" customWidth="1"/>
    <col min="6448" max="6448" width="17.421875" style="1" bestFit="1" customWidth="1"/>
    <col min="6449" max="6656" width="11.421875" style="1" customWidth="1"/>
    <col min="6657" max="6657" width="15.8515625" style="1" customWidth="1"/>
    <col min="6658" max="6658" width="45.28125" style="1" customWidth="1"/>
    <col min="6659" max="6659" width="20.8515625" style="1" customWidth="1"/>
    <col min="6660" max="6661" width="11.421875" style="1" hidden="1" customWidth="1"/>
    <col min="6662" max="6662" width="20.140625" style="1" customWidth="1"/>
    <col min="6663" max="6671" width="11.421875" style="1" hidden="1" customWidth="1"/>
    <col min="6672" max="6672" width="20.8515625" style="1" customWidth="1"/>
    <col min="6673" max="6674" width="11.421875" style="1" hidden="1" customWidth="1"/>
    <col min="6675" max="6675" width="20.421875" style="1" customWidth="1"/>
    <col min="6676" max="6684" width="11.421875" style="1" hidden="1" customWidth="1"/>
    <col min="6685" max="6685" width="21.57421875" style="1" customWidth="1"/>
    <col min="6686" max="6687" width="11.421875" style="1" hidden="1" customWidth="1"/>
    <col min="6688" max="6688" width="19.57421875" style="1" customWidth="1"/>
    <col min="6689" max="6697" width="11.421875" style="1" hidden="1" customWidth="1"/>
    <col min="6698" max="6699" width="21.28125" style="1" bestFit="1" customWidth="1"/>
    <col min="6700" max="6700" width="19.57421875" style="1" customWidth="1"/>
    <col min="6701" max="6701" width="17.7109375" style="1" customWidth="1"/>
    <col min="6702" max="6702" width="11.421875" style="1" customWidth="1"/>
    <col min="6703" max="6703" width="14.140625" style="1" customWidth="1"/>
    <col min="6704" max="6704" width="17.421875" style="1" bestFit="1" customWidth="1"/>
    <col min="6705" max="6912" width="11.421875" style="1" customWidth="1"/>
    <col min="6913" max="6913" width="15.8515625" style="1" customWidth="1"/>
    <col min="6914" max="6914" width="45.28125" style="1" customWidth="1"/>
    <col min="6915" max="6915" width="20.8515625" style="1" customWidth="1"/>
    <col min="6916" max="6917" width="11.421875" style="1" hidden="1" customWidth="1"/>
    <col min="6918" max="6918" width="20.140625" style="1" customWidth="1"/>
    <col min="6919" max="6927" width="11.421875" style="1" hidden="1" customWidth="1"/>
    <col min="6928" max="6928" width="20.8515625" style="1" customWidth="1"/>
    <col min="6929" max="6930" width="11.421875" style="1" hidden="1" customWidth="1"/>
    <col min="6931" max="6931" width="20.421875" style="1" customWidth="1"/>
    <col min="6932" max="6940" width="11.421875" style="1" hidden="1" customWidth="1"/>
    <col min="6941" max="6941" width="21.57421875" style="1" customWidth="1"/>
    <col min="6942" max="6943" width="11.421875" style="1" hidden="1" customWidth="1"/>
    <col min="6944" max="6944" width="19.57421875" style="1" customWidth="1"/>
    <col min="6945" max="6953" width="11.421875" style="1" hidden="1" customWidth="1"/>
    <col min="6954" max="6955" width="21.28125" style="1" bestFit="1" customWidth="1"/>
    <col min="6956" max="6956" width="19.57421875" style="1" customWidth="1"/>
    <col min="6957" max="6957" width="17.7109375" style="1" customWidth="1"/>
    <col min="6958" max="6958" width="11.421875" style="1" customWidth="1"/>
    <col min="6959" max="6959" width="14.140625" style="1" customWidth="1"/>
    <col min="6960" max="6960" width="17.421875" style="1" bestFit="1" customWidth="1"/>
    <col min="6961" max="7168" width="11.421875" style="1" customWidth="1"/>
    <col min="7169" max="7169" width="15.8515625" style="1" customWidth="1"/>
    <col min="7170" max="7170" width="45.28125" style="1" customWidth="1"/>
    <col min="7171" max="7171" width="20.8515625" style="1" customWidth="1"/>
    <col min="7172" max="7173" width="11.421875" style="1" hidden="1" customWidth="1"/>
    <col min="7174" max="7174" width="20.140625" style="1" customWidth="1"/>
    <col min="7175" max="7183" width="11.421875" style="1" hidden="1" customWidth="1"/>
    <col min="7184" max="7184" width="20.8515625" style="1" customWidth="1"/>
    <col min="7185" max="7186" width="11.421875" style="1" hidden="1" customWidth="1"/>
    <col min="7187" max="7187" width="20.421875" style="1" customWidth="1"/>
    <col min="7188" max="7196" width="11.421875" style="1" hidden="1" customWidth="1"/>
    <col min="7197" max="7197" width="21.57421875" style="1" customWidth="1"/>
    <col min="7198" max="7199" width="11.421875" style="1" hidden="1" customWidth="1"/>
    <col min="7200" max="7200" width="19.57421875" style="1" customWidth="1"/>
    <col min="7201" max="7209" width="11.421875" style="1" hidden="1" customWidth="1"/>
    <col min="7210" max="7211" width="21.28125" style="1" bestFit="1" customWidth="1"/>
    <col min="7212" max="7212" width="19.57421875" style="1" customWidth="1"/>
    <col min="7213" max="7213" width="17.7109375" style="1" customWidth="1"/>
    <col min="7214" max="7214" width="11.421875" style="1" customWidth="1"/>
    <col min="7215" max="7215" width="14.140625" style="1" customWidth="1"/>
    <col min="7216" max="7216" width="17.421875" style="1" bestFit="1" customWidth="1"/>
    <col min="7217" max="7424" width="11.421875" style="1" customWidth="1"/>
    <col min="7425" max="7425" width="15.8515625" style="1" customWidth="1"/>
    <col min="7426" max="7426" width="45.28125" style="1" customWidth="1"/>
    <col min="7427" max="7427" width="20.8515625" style="1" customWidth="1"/>
    <col min="7428" max="7429" width="11.421875" style="1" hidden="1" customWidth="1"/>
    <col min="7430" max="7430" width="20.140625" style="1" customWidth="1"/>
    <col min="7431" max="7439" width="11.421875" style="1" hidden="1" customWidth="1"/>
    <col min="7440" max="7440" width="20.8515625" style="1" customWidth="1"/>
    <col min="7441" max="7442" width="11.421875" style="1" hidden="1" customWidth="1"/>
    <col min="7443" max="7443" width="20.421875" style="1" customWidth="1"/>
    <col min="7444" max="7452" width="11.421875" style="1" hidden="1" customWidth="1"/>
    <col min="7453" max="7453" width="21.57421875" style="1" customWidth="1"/>
    <col min="7454" max="7455" width="11.421875" style="1" hidden="1" customWidth="1"/>
    <col min="7456" max="7456" width="19.57421875" style="1" customWidth="1"/>
    <col min="7457" max="7465" width="11.421875" style="1" hidden="1" customWidth="1"/>
    <col min="7466" max="7467" width="21.28125" style="1" bestFit="1" customWidth="1"/>
    <col min="7468" max="7468" width="19.57421875" style="1" customWidth="1"/>
    <col min="7469" max="7469" width="17.7109375" style="1" customWidth="1"/>
    <col min="7470" max="7470" width="11.421875" style="1" customWidth="1"/>
    <col min="7471" max="7471" width="14.140625" style="1" customWidth="1"/>
    <col min="7472" max="7472" width="17.421875" style="1" bestFit="1" customWidth="1"/>
    <col min="7473" max="7680" width="11.421875" style="1" customWidth="1"/>
    <col min="7681" max="7681" width="15.8515625" style="1" customWidth="1"/>
    <col min="7682" max="7682" width="45.28125" style="1" customWidth="1"/>
    <col min="7683" max="7683" width="20.8515625" style="1" customWidth="1"/>
    <col min="7684" max="7685" width="11.421875" style="1" hidden="1" customWidth="1"/>
    <col min="7686" max="7686" width="20.140625" style="1" customWidth="1"/>
    <col min="7687" max="7695" width="11.421875" style="1" hidden="1" customWidth="1"/>
    <col min="7696" max="7696" width="20.8515625" style="1" customWidth="1"/>
    <col min="7697" max="7698" width="11.421875" style="1" hidden="1" customWidth="1"/>
    <col min="7699" max="7699" width="20.421875" style="1" customWidth="1"/>
    <col min="7700" max="7708" width="11.421875" style="1" hidden="1" customWidth="1"/>
    <col min="7709" max="7709" width="21.57421875" style="1" customWidth="1"/>
    <col min="7710" max="7711" width="11.421875" style="1" hidden="1" customWidth="1"/>
    <col min="7712" max="7712" width="19.57421875" style="1" customWidth="1"/>
    <col min="7713" max="7721" width="11.421875" style="1" hidden="1" customWidth="1"/>
    <col min="7722" max="7723" width="21.28125" style="1" bestFit="1" customWidth="1"/>
    <col min="7724" max="7724" width="19.57421875" style="1" customWidth="1"/>
    <col min="7725" max="7725" width="17.7109375" style="1" customWidth="1"/>
    <col min="7726" max="7726" width="11.421875" style="1" customWidth="1"/>
    <col min="7727" max="7727" width="14.140625" style="1" customWidth="1"/>
    <col min="7728" max="7728" width="17.421875" style="1" bestFit="1" customWidth="1"/>
    <col min="7729" max="7936" width="11.421875" style="1" customWidth="1"/>
    <col min="7937" max="7937" width="15.8515625" style="1" customWidth="1"/>
    <col min="7938" max="7938" width="45.28125" style="1" customWidth="1"/>
    <col min="7939" max="7939" width="20.8515625" style="1" customWidth="1"/>
    <col min="7940" max="7941" width="11.421875" style="1" hidden="1" customWidth="1"/>
    <col min="7942" max="7942" width="20.140625" style="1" customWidth="1"/>
    <col min="7943" max="7951" width="11.421875" style="1" hidden="1" customWidth="1"/>
    <col min="7952" max="7952" width="20.8515625" style="1" customWidth="1"/>
    <col min="7953" max="7954" width="11.421875" style="1" hidden="1" customWidth="1"/>
    <col min="7955" max="7955" width="20.421875" style="1" customWidth="1"/>
    <col min="7956" max="7964" width="11.421875" style="1" hidden="1" customWidth="1"/>
    <col min="7965" max="7965" width="21.57421875" style="1" customWidth="1"/>
    <col min="7966" max="7967" width="11.421875" style="1" hidden="1" customWidth="1"/>
    <col min="7968" max="7968" width="19.57421875" style="1" customWidth="1"/>
    <col min="7969" max="7977" width="11.421875" style="1" hidden="1" customWidth="1"/>
    <col min="7978" max="7979" width="21.28125" style="1" bestFit="1" customWidth="1"/>
    <col min="7980" max="7980" width="19.57421875" style="1" customWidth="1"/>
    <col min="7981" max="7981" width="17.7109375" style="1" customWidth="1"/>
    <col min="7982" max="7982" width="11.421875" style="1" customWidth="1"/>
    <col min="7983" max="7983" width="14.140625" style="1" customWidth="1"/>
    <col min="7984" max="7984" width="17.421875" style="1" bestFit="1" customWidth="1"/>
    <col min="7985" max="8192" width="11.421875" style="1" customWidth="1"/>
    <col min="8193" max="8193" width="15.8515625" style="1" customWidth="1"/>
    <col min="8194" max="8194" width="45.28125" style="1" customWidth="1"/>
    <col min="8195" max="8195" width="20.8515625" style="1" customWidth="1"/>
    <col min="8196" max="8197" width="11.421875" style="1" hidden="1" customWidth="1"/>
    <col min="8198" max="8198" width="20.140625" style="1" customWidth="1"/>
    <col min="8199" max="8207" width="11.421875" style="1" hidden="1" customWidth="1"/>
    <col min="8208" max="8208" width="20.8515625" style="1" customWidth="1"/>
    <col min="8209" max="8210" width="11.421875" style="1" hidden="1" customWidth="1"/>
    <col min="8211" max="8211" width="20.421875" style="1" customWidth="1"/>
    <col min="8212" max="8220" width="11.421875" style="1" hidden="1" customWidth="1"/>
    <col min="8221" max="8221" width="21.57421875" style="1" customWidth="1"/>
    <col min="8222" max="8223" width="11.421875" style="1" hidden="1" customWidth="1"/>
    <col min="8224" max="8224" width="19.57421875" style="1" customWidth="1"/>
    <col min="8225" max="8233" width="11.421875" style="1" hidden="1" customWidth="1"/>
    <col min="8234" max="8235" width="21.28125" style="1" bestFit="1" customWidth="1"/>
    <col min="8236" max="8236" width="19.57421875" style="1" customWidth="1"/>
    <col min="8237" max="8237" width="17.7109375" style="1" customWidth="1"/>
    <col min="8238" max="8238" width="11.421875" style="1" customWidth="1"/>
    <col min="8239" max="8239" width="14.140625" style="1" customWidth="1"/>
    <col min="8240" max="8240" width="17.421875" style="1" bestFit="1" customWidth="1"/>
    <col min="8241" max="8448" width="11.421875" style="1" customWidth="1"/>
    <col min="8449" max="8449" width="15.8515625" style="1" customWidth="1"/>
    <col min="8450" max="8450" width="45.28125" style="1" customWidth="1"/>
    <col min="8451" max="8451" width="20.8515625" style="1" customWidth="1"/>
    <col min="8452" max="8453" width="11.421875" style="1" hidden="1" customWidth="1"/>
    <col min="8454" max="8454" width="20.140625" style="1" customWidth="1"/>
    <col min="8455" max="8463" width="11.421875" style="1" hidden="1" customWidth="1"/>
    <col min="8464" max="8464" width="20.8515625" style="1" customWidth="1"/>
    <col min="8465" max="8466" width="11.421875" style="1" hidden="1" customWidth="1"/>
    <col min="8467" max="8467" width="20.421875" style="1" customWidth="1"/>
    <col min="8468" max="8476" width="11.421875" style="1" hidden="1" customWidth="1"/>
    <col min="8477" max="8477" width="21.57421875" style="1" customWidth="1"/>
    <col min="8478" max="8479" width="11.421875" style="1" hidden="1" customWidth="1"/>
    <col min="8480" max="8480" width="19.57421875" style="1" customWidth="1"/>
    <col min="8481" max="8489" width="11.421875" style="1" hidden="1" customWidth="1"/>
    <col min="8490" max="8491" width="21.28125" style="1" bestFit="1" customWidth="1"/>
    <col min="8492" max="8492" width="19.57421875" style="1" customWidth="1"/>
    <col min="8493" max="8493" width="17.7109375" style="1" customWidth="1"/>
    <col min="8494" max="8494" width="11.421875" style="1" customWidth="1"/>
    <col min="8495" max="8495" width="14.140625" style="1" customWidth="1"/>
    <col min="8496" max="8496" width="17.421875" style="1" bestFit="1" customWidth="1"/>
    <col min="8497" max="8704" width="11.421875" style="1" customWidth="1"/>
    <col min="8705" max="8705" width="15.8515625" style="1" customWidth="1"/>
    <col min="8706" max="8706" width="45.28125" style="1" customWidth="1"/>
    <col min="8707" max="8707" width="20.8515625" style="1" customWidth="1"/>
    <col min="8708" max="8709" width="11.421875" style="1" hidden="1" customWidth="1"/>
    <col min="8710" max="8710" width="20.140625" style="1" customWidth="1"/>
    <col min="8711" max="8719" width="11.421875" style="1" hidden="1" customWidth="1"/>
    <col min="8720" max="8720" width="20.8515625" style="1" customWidth="1"/>
    <col min="8721" max="8722" width="11.421875" style="1" hidden="1" customWidth="1"/>
    <col min="8723" max="8723" width="20.421875" style="1" customWidth="1"/>
    <col min="8724" max="8732" width="11.421875" style="1" hidden="1" customWidth="1"/>
    <col min="8733" max="8733" width="21.57421875" style="1" customWidth="1"/>
    <col min="8734" max="8735" width="11.421875" style="1" hidden="1" customWidth="1"/>
    <col min="8736" max="8736" width="19.57421875" style="1" customWidth="1"/>
    <col min="8737" max="8745" width="11.421875" style="1" hidden="1" customWidth="1"/>
    <col min="8746" max="8747" width="21.28125" style="1" bestFit="1" customWidth="1"/>
    <col min="8748" max="8748" width="19.57421875" style="1" customWidth="1"/>
    <col min="8749" max="8749" width="17.7109375" style="1" customWidth="1"/>
    <col min="8750" max="8750" width="11.421875" style="1" customWidth="1"/>
    <col min="8751" max="8751" width="14.140625" style="1" customWidth="1"/>
    <col min="8752" max="8752" width="17.421875" style="1" bestFit="1" customWidth="1"/>
    <col min="8753" max="8960" width="11.421875" style="1" customWidth="1"/>
    <col min="8961" max="8961" width="15.8515625" style="1" customWidth="1"/>
    <col min="8962" max="8962" width="45.28125" style="1" customWidth="1"/>
    <col min="8963" max="8963" width="20.8515625" style="1" customWidth="1"/>
    <col min="8964" max="8965" width="11.421875" style="1" hidden="1" customWidth="1"/>
    <col min="8966" max="8966" width="20.140625" style="1" customWidth="1"/>
    <col min="8967" max="8975" width="11.421875" style="1" hidden="1" customWidth="1"/>
    <col min="8976" max="8976" width="20.8515625" style="1" customWidth="1"/>
    <col min="8977" max="8978" width="11.421875" style="1" hidden="1" customWidth="1"/>
    <col min="8979" max="8979" width="20.421875" style="1" customWidth="1"/>
    <col min="8980" max="8988" width="11.421875" style="1" hidden="1" customWidth="1"/>
    <col min="8989" max="8989" width="21.57421875" style="1" customWidth="1"/>
    <col min="8990" max="8991" width="11.421875" style="1" hidden="1" customWidth="1"/>
    <col min="8992" max="8992" width="19.57421875" style="1" customWidth="1"/>
    <col min="8993" max="9001" width="11.421875" style="1" hidden="1" customWidth="1"/>
    <col min="9002" max="9003" width="21.28125" style="1" bestFit="1" customWidth="1"/>
    <col min="9004" max="9004" width="19.57421875" style="1" customWidth="1"/>
    <col min="9005" max="9005" width="17.7109375" style="1" customWidth="1"/>
    <col min="9006" max="9006" width="11.421875" style="1" customWidth="1"/>
    <col min="9007" max="9007" width="14.140625" style="1" customWidth="1"/>
    <col min="9008" max="9008" width="17.421875" style="1" bestFit="1" customWidth="1"/>
    <col min="9009" max="9216" width="11.421875" style="1" customWidth="1"/>
    <col min="9217" max="9217" width="15.8515625" style="1" customWidth="1"/>
    <col min="9218" max="9218" width="45.28125" style="1" customWidth="1"/>
    <col min="9219" max="9219" width="20.8515625" style="1" customWidth="1"/>
    <col min="9220" max="9221" width="11.421875" style="1" hidden="1" customWidth="1"/>
    <col min="9222" max="9222" width="20.140625" style="1" customWidth="1"/>
    <col min="9223" max="9231" width="11.421875" style="1" hidden="1" customWidth="1"/>
    <col min="9232" max="9232" width="20.8515625" style="1" customWidth="1"/>
    <col min="9233" max="9234" width="11.421875" style="1" hidden="1" customWidth="1"/>
    <col min="9235" max="9235" width="20.421875" style="1" customWidth="1"/>
    <col min="9236" max="9244" width="11.421875" style="1" hidden="1" customWidth="1"/>
    <col min="9245" max="9245" width="21.57421875" style="1" customWidth="1"/>
    <col min="9246" max="9247" width="11.421875" style="1" hidden="1" customWidth="1"/>
    <col min="9248" max="9248" width="19.57421875" style="1" customWidth="1"/>
    <col min="9249" max="9257" width="11.421875" style="1" hidden="1" customWidth="1"/>
    <col min="9258" max="9259" width="21.28125" style="1" bestFit="1" customWidth="1"/>
    <col min="9260" max="9260" width="19.57421875" style="1" customWidth="1"/>
    <col min="9261" max="9261" width="17.7109375" style="1" customWidth="1"/>
    <col min="9262" max="9262" width="11.421875" style="1" customWidth="1"/>
    <col min="9263" max="9263" width="14.140625" style="1" customWidth="1"/>
    <col min="9264" max="9264" width="17.421875" style="1" bestFit="1" customWidth="1"/>
    <col min="9265" max="9472" width="11.421875" style="1" customWidth="1"/>
    <col min="9473" max="9473" width="15.8515625" style="1" customWidth="1"/>
    <col min="9474" max="9474" width="45.28125" style="1" customWidth="1"/>
    <col min="9475" max="9475" width="20.8515625" style="1" customWidth="1"/>
    <col min="9476" max="9477" width="11.421875" style="1" hidden="1" customWidth="1"/>
    <col min="9478" max="9478" width="20.140625" style="1" customWidth="1"/>
    <col min="9479" max="9487" width="11.421875" style="1" hidden="1" customWidth="1"/>
    <col min="9488" max="9488" width="20.8515625" style="1" customWidth="1"/>
    <col min="9489" max="9490" width="11.421875" style="1" hidden="1" customWidth="1"/>
    <col min="9491" max="9491" width="20.421875" style="1" customWidth="1"/>
    <col min="9492" max="9500" width="11.421875" style="1" hidden="1" customWidth="1"/>
    <col min="9501" max="9501" width="21.57421875" style="1" customWidth="1"/>
    <col min="9502" max="9503" width="11.421875" style="1" hidden="1" customWidth="1"/>
    <col min="9504" max="9504" width="19.57421875" style="1" customWidth="1"/>
    <col min="9505" max="9513" width="11.421875" style="1" hidden="1" customWidth="1"/>
    <col min="9514" max="9515" width="21.28125" style="1" bestFit="1" customWidth="1"/>
    <col min="9516" max="9516" width="19.57421875" style="1" customWidth="1"/>
    <col min="9517" max="9517" width="17.7109375" style="1" customWidth="1"/>
    <col min="9518" max="9518" width="11.421875" style="1" customWidth="1"/>
    <col min="9519" max="9519" width="14.140625" style="1" customWidth="1"/>
    <col min="9520" max="9520" width="17.421875" style="1" bestFit="1" customWidth="1"/>
    <col min="9521" max="9728" width="11.421875" style="1" customWidth="1"/>
    <col min="9729" max="9729" width="15.8515625" style="1" customWidth="1"/>
    <col min="9730" max="9730" width="45.28125" style="1" customWidth="1"/>
    <col min="9731" max="9731" width="20.8515625" style="1" customWidth="1"/>
    <col min="9732" max="9733" width="11.421875" style="1" hidden="1" customWidth="1"/>
    <col min="9734" max="9734" width="20.140625" style="1" customWidth="1"/>
    <col min="9735" max="9743" width="11.421875" style="1" hidden="1" customWidth="1"/>
    <col min="9744" max="9744" width="20.8515625" style="1" customWidth="1"/>
    <col min="9745" max="9746" width="11.421875" style="1" hidden="1" customWidth="1"/>
    <col min="9747" max="9747" width="20.421875" style="1" customWidth="1"/>
    <col min="9748" max="9756" width="11.421875" style="1" hidden="1" customWidth="1"/>
    <col min="9757" max="9757" width="21.57421875" style="1" customWidth="1"/>
    <col min="9758" max="9759" width="11.421875" style="1" hidden="1" customWidth="1"/>
    <col min="9760" max="9760" width="19.57421875" style="1" customWidth="1"/>
    <col min="9761" max="9769" width="11.421875" style="1" hidden="1" customWidth="1"/>
    <col min="9770" max="9771" width="21.28125" style="1" bestFit="1" customWidth="1"/>
    <col min="9772" max="9772" width="19.57421875" style="1" customWidth="1"/>
    <col min="9773" max="9773" width="17.7109375" style="1" customWidth="1"/>
    <col min="9774" max="9774" width="11.421875" style="1" customWidth="1"/>
    <col min="9775" max="9775" width="14.140625" style="1" customWidth="1"/>
    <col min="9776" max="9776" width="17.421875" style="1" bestFit="1" customWidth="1"/>
    <col min="9777" max="9984" width="11.421875" style="1" customWidth="1"/>
    <col min="9985" max="9985" width="15.8515625" style="1" customWidth="1"/>
    <col min="9986" max="9986" width="45.28125" style="1" customWidth="1"/>
    <col min="9987" max="9987" width="20.8515625" style="1" customWidth="1"/>
    <col min="9988" max="9989" width="11.421875" style="1" hidden="1" customWidth="1"/>
    <col min="9990" max="9990" width="20.140625" style="1" customWidth="1"/>
    <col min="9991" max="9999" width="11.421875" style="1" hidden="1" customWidth="1"/>
    <col min="10000" max="10000" width="20.8515625" style="1" customWidth="1"/>
    <col min="10001" max="10002" width="11.421875" style="1" hidden="1" customWidth="1"/>
    <col min="10003" max="10003" width="20.421875" style="1" customWidth="1"/>
    <col min="10004" max="10012" width="11.421875" style="1" hidden="1" customWidth="1"/>
    <col min="10013" max="10013" width="21.57421875" style="1" customWidth="1"/>
    <col min="10014" max="10015" width="11.421875" style="1" hidden="1" customWidth="1"/>
    <col min="10016" max="10016" width="19.57421875" style="1" customWidth="1"/>
    <col min="10017" max="10025" width="11.421875" style="1" hidden="1" customWidth="1"/>
    <col min="10026" max="10027" width="21.28125" style="1" bestFit="1" customWidth="1"/>
    <col min="10028" max="10028" width="19.57421875" style="1" customWidth="1"/>
    <col min="10029" max="10029" width="17.7109375" style="1" customWidth="1"/>
    <col min="10030" max="10030" width="11.421875" style="1" customWidth="1"/>
    <col min="10031" max="10031" width="14.140625" style="1" customWidth="1"/>
    <col min="10032" max="10032" width="17.421875" style="1" bestFit="1" customWidth="1"/>
    <col min="10033" max="10240" width="11.421875" style="1" customWidth="1"/>
    <col min="10241" max="10241" width="15.8515625" style="1" customWidth="1"/>
    <col min="10242" max="10242" width="45.28125" style="1" customWidth="1"/>
    <col min="10243" max="10243" width="20.8515625" style="1" customWidth="1"/>
    <col min="10244" max="10245" width="11.421875" style="1" hidden="1" customWidth="1"/>
    <col min="10246" max="10246" width="20.140625" style="1" customWidth="1"/>
    <col min="10247" max="10255" width="11.421875" style="1" hidden="1" customWidth="1"/>
    <col min="10256" max="10256" width="20.8515625" style="1" customWidth="1"/>
    <col min="10257" max="10258" width="11.421875" style="1" hidden="1" customWidth="1"/>
    <col min="10259" max="10259" width="20.421875" style="1" customWidth="1"/>
    <col min="10260" max="10268" width="11.421875" style="1" hidden="1" customWidth="1"/>
    <col min="10269" max="10269" width="21.57421875" style="1" customWidth="1"/>
    <col min="10270" max="10271" width="11.421875" style="1" hidden="1" customWidth="1"/>
    <col min="10272" max="10272" width="19.57421875" style="1" customWidth="1"/>
    <col min="10273" max="10281" width="11.421875" style="1" hidden="1" customWidth="1"/>
    <col min="10282" max="10283" width="21.28125" style="1" bestFit="1" customWidth="1"/>
    <col min="10284" max="10284" width="19.57421875" style="1" customWidth="1"/>
    <col min="10285" max="10285" width="17.7109375" style="1" customWidth="1"/>
    <col min="10286" max="10286" width="11.421875" style="1" customWidth="1"/>
    <col min="10287" max="10287" width="14.140625" style="1" customWidth="1"/>
    <col min="10288" max="10288" width="17.421875" style="1" bestFit="1" customWidth="1"/>
    <col min="10289" max="10496" width="11.421875" style="1" customWidth="1"/>
    <col min="10497" max="10497" width="15.8515625" style="1" customWidth="1"/>
    <col min="10498" max="10498" width="45.28125" style="1" customWidth="1"/>
    <col min="10499" max="10499" width="20.8515625" style="1" customWidth="1"/>
    <col min="10500" max="10501" width="11.421875" style="1" hidden="1" customWidth="1"/>
    <col min="10502" max="10502" width="20.140625" style="1" customWidth="1"/>
    <col min="10503" max="10511" width="11.421875" style="1" hidden="1" customWidth="1"/>
    <col min="10512" max="10512" width="20.8515625" style="1" customWidth="1"/>
    <col min="10513" max="10514" width="11.421875" style="1" hidden="1" customWidth="1"/>
    <col min="10515" max="10515" width="20.421875" style="1" customWidth="1"/>
    <col min="10516" max="10524" width="11.421875" style="1" hidden="1" customWidth="1"/>
    <col min="10525" max="10525" width="21.57421875" style="1" customWidth="1"/>
    <col min="10526" max="10527" width="11.421875" style="1" hidden="1" customWidth="1"/>
    <col min="10528" max="10528" width="19.57421875" style="1" customWidth="1"/>
    <col min="10529" max="10537" width="11.421875" style="1" hidden="1" customWidth="1"/>
    <col min="10538" max="10539" width="21.28125" style="1" bestFit="1" customWidth="1"/>
    <col min="10540" max="10540" width="19.57421875" style="1" customWidth="1"/>
    <col min="10541" max="10541" width="17.7109375" style="1" customWidth="1"/>
    <col min="10542" max="10542" width="11.421875" style="1" customWidth="1"/>
    <col min="10543" max="10543" width="14.140625" style="1" customWidth="1"/>
    <col min="10544" max="10544" width="17.421875" style="1" bestFit="1" customWidth="1"/>
    <col min="10545" max="10752" width="11.421875" style="1" customWidth="1"/>
    <col min="10753" max="10753" width="15.8515625" style="1" customWidth="1"/>
    <col min="10754" max="10754" width="45.28125" style="1" customWidth="1"/>
    <col min="10755" max="10755" width="20.8515625" style="1" customWidth="1"/>
    <col min="10756" max="10757" width="11.421875" style="1" hidden="1" customWidth="1"/>
    <col min="10758" max="10758" width="20.140625" style="1" customWidth="1"/>
    <col min="10759" max="10767" width="11.421875" style="1" hidden="1" customWidth="1"/>
    <col min="10768" max="10768" width="20.8515625" style="1" customWidth="1"/>
    <col min="10769" max="10770" width="11.421875" style="1" hidden="1" customWidth="1"/>
    <col min="10771" max="10771" width="20.421875" style="1" customWidth="1"/>
    <col min="10772" max="10780" width="11.421875" style="1" hidden="1" customWidth="1"/>
    <col min="10781" max="10781" width="21.57421875" style="1" customWidth="1"/>
    <col min="10782" max="10783" width="11.421875" style="1" hidden="1" customWidth="1"/>
    <col min="10784" max="10784" width="19.57421875" style="1" customWidth="1"/>
    <col min="10785" max="10793" width="11.421875" style="1" hidden="1" customWidth="1"/>
    <col min="10794" max="10795" width="21.28125" style="1" bestFit="1" customWidth="1"/>
    <col min="10796" max="10796" width="19.57421875" style="1" customWidth="1"/>
    <col min="10797" max="10797" width="17.7109375" style="1" customWidth="1"/>
    <col min="10798" max="10798" width="11.421875" style="1" customWidth="1"/>
    <col min="10799" max="10799" width="14.140625" style="1" customWidth="1"/>
    <col min="10800" max="10800" width="17.421875" style="1" bestFit="1" customWidth="1"/>
    <col min="10801" max="11008" width="11.421875" style="1" customWidth="1"/>
    <col min="11009" max="11009" width="15.8515625" style="1" customWidth="1"/>
    <col min="11010" max="11010" width="45.28125" style="1" customWidth="1"/>
    <col min="11011" max="11011" width="20.8515625" style="1" customWidth="1"/>
    <col min="11012" max="11013" width="11.421875" style="1" hidden="1" customWidth="1"/>
    <col min="11014" max="11014" width="20.140625" style="1" customWidth="1"/>
    <col min="11015" max="11023" width="11.421875" style="1" hidden="1" customWidth="1"/>
    <col min="11024" max="11024" width="20.8515625" style="1" customWidth="1"/>
    <col min="11025" max="11026" width="11.421875" style="1" hidden="1" customWidth="1"/>
    <col min="11027" max="11027" width="20.421875" style="1" customWidth="1"/>
    <col min="11028" max="11036" width="11.421875" style="1" hidden="1" customWidth="1"/>
    <col min="11037" max="11037" width="21.57421875" style="1" customWidth="1"/>
    <col min="11038" max="11039" width="11.421875" style="1" hidden="1" customWidth="1"/>
    <col min="11040" max="11040" width="19.57421875" style="1" customWidth="1"/>
    <col min="11041" max="11049" width="11.421875" style="1" hidden="1" customWidth="1"/>
    <col min="11050" max="11051" width="21.28125" style="1" bestFit="1" customWidth="1"/>
    <col min="11052" max="11052" width="19.57421875" style="1" customWidth="1"/>
    <col min="11053" max="11053" width="17.7109375" style="1" customWidth="1"/>
    <col min="11054" max="11054" width="11.421875" style="1" customWidth="1"/>
    <col min="11055" max="11055" width="14.140625" style="1" customWidth="1"/>
    <col min="11056" max="11056" width="17.421875" style="1" bestFit="1" customWidth="1"/>
    <col min="11057" max="11264" width="11.421875" style="1" customWidth="1"/>
    <col min="11265" max="11265" width="15.8515625" style="1" customWidth="1"/>
    <col min="11266" max="11266" width="45.28125" style="1" customWidth="1"/>
    <col min="11267" max="11267" width="20.8515625" style="1" customWidth="1"/>
    <col min="11268" max="11269" width="11.421875" style="1" hidden="1" customWidth="1"/>
    <col min="11270" max="11270" width="20.140625" style="1" customWidth="1"/>
    <col min="11271" max="11279" width="11.421875" style="1" hidden="1" customWidth="1"/>
    <col min="11280" max="11280" width="20.8515625" style="1" customWidth="1"/>
    <col min="11281" max="11282" width="11.421875" style="1" hidden="1" customWidth="1"/>
    <col min="11283" max="11283" width="20.421875" style="1" customWidth="1"/>
    <col min="11284" max="11292" width="11.421875" style="1" hidden="1" customWidth="1"/>
    <col min="11293" max="11293" width="21.57421875" style="1" customWidth="1"/>
    <col min="11294" max="11295" width="11.421875" style="1" hidden="1" customWidth="1"/>
    <col min="11296" max="11296" width="19.57421875" style="1" customWidth="1"/>
    <col min="11297" max="11305" width="11.421875" style="1" hidden="1" customWidth="1"/>
    <col min="11306" max="11307" width="21.28125" style="1" bestFit="1" customWidth="1"/>
    <col min="11308" max="11308" width="19.57421875" style="1" customWidth="1"/>
    <col min="11309" max="11309" width="17.7109375" style="1" customWidth="1"/>
    <col min="11310" max="11310" width="11.421875" style="1" customWidth="1"/>
    <col min="11311" max="11311" width="14.140625" style="1" customWidth="1"/>
    <col min="11312" max="11312" width="17.421875" style="1" bestFit="1" customWidth="1"/>
    <col min="11313" max="11520" width="11.421875" style="1" customWidth="1"/>
    <col min="11521" max="11521" width="15.8515625" style="1" customWidth="1"/>
    <col min="11522" max="11522" width="45.28125" style="1" customWidth="1"/>
    <col min="11523" max="11523" width="20.8515625" style="1" customWidth="1"/>
    <col min="11524" max="11525" width="11.421875" style="1" hidden="1" customWidth="1"/>
    <col min="11526" max="11526" width="20.140625" style="1" customWidth="1"/>
    <col min="11527" max="11535" width="11.421875" style="1" hidden="1" customWidth="1"/>
    <col min="11536" max="11536" width="20.8515625" style="1" customWidth="1"/>
    <col min="11537" max="11538" width="11.421875" style="1" hidden="1" customWidth="1"/>
    <col min="11539" max="11539" width="20.421875" style="1" customWidth="1"/>
    <col min="11540" max="11548" width="11.421875" style="1" hidden="1" customWidth="1"/>
    <col min="11549" max="11549" width="21.57421875" style="1" customWidth="1"/>
    <col min="11550" max="11551" width="11.421875" style="1" hidden="1" customWidth="1"/>
    <col min="11552" max="11552" width="19.57421875" style="1" customWidth="1"/>
    <col min="11553" max="11561" width="11.421875" style="1" hidden="1" customWidth="1"/>
    <col min="11562" max="11563" width="21.28125" style="1" bestFit="1" customWidth="1"/>
    <col min="11564" max="11564" width="19.57421875" style="1" customWidth="1"/>
    <col min="11565" max="11565" width="17.7109375" style="1" customWidth="1"/>
    <col min="11566" max="11566" width="11.421875" style="1" customWidth="1"/>
    <col min="11567" max="11567" width="14.140625" style="1" customWidth="1"/>
    <col min="11568" max="11568" width="17.421875" style="1" bestFit="1" customWidth="1"/>
    <col min="11569" max="11776" width="11.421875" style="1" customWidth="1"/>
    <col min="11777" max="11777" width="15.8515625" style="1" customWidth="1"/>
    <col min="11778" max="11778" width="45.28125" style="1" customWidth="1"/>
    <col min="11779" max="11779" width="20.8515625" style="1" customWidth="1"/>
    <col min="11780" max="11781" width="11.421875" style="1" hidden="1" customWidth="1"/>
    <col min="11782" max="11782" width="20.140625" style="1" customWidth="1"/>
    <col min="11783" max="11791" width="11.421875" style="1" hidden="1" customWidth="1"/>
    <col min="11792" max="11792" width="20.8515625" style="1" customWidth="1"/>
    <col min="11793" max="11794" width="11.421875" style="1" hidden="1" customWidth="1"/>
    <col min="11795" max="11795" width="20.421875" style="1" customWidth="1"/>
    <col min="11796" max="11804" width="11.421875" style="1" hidden="1" customWidth="1"/>
    <col min="11805" max="11805" width="21.57421875" style="1" customWidth="1"/>
    <col min="11806" max="11807" width="11.421875" style="1" hidden="1" customWidth="1"/>
    <col min="11808" max="11808" width="19.57421875" style="1" customWidth="1"/>
    <col min="11809" max="11817" width="11.421875" style="1" hidden="1" customWidth="1"/>
    <col min="11818" max="11819" width="21.28125" style="1" bestFit="1" customWidth="1"/>
    <col min="11820" max="11820" width="19.57421875" style="1" customWidth="1"/>
    <col min="11821" max="11821" width="17.7109375" style="1" customWidth="1"/>
    <col min="11822" max="11822" width="11.421875" style="1" customWidth="1"/>
    <col min="11823" max="11823" width="14.140625" style="1" customWidth="1"/>
    <col min="11824" max="11824" width="17.421875" style="1" bestFit="1" customWidth="1"/>
    <col min="11825" max="12032" width="11.421875" style="1" customWidth="1"/>
    <col min="12033" max="12033" width="15.8515625" style="1" customWidth="1"/>
    <col min="12034" max="12034" width="45.28125" style="1" customWidth="1"/>
    <col min="12035" max="12035" width="20.8515625" style="1" customWidth="1"/>
    <col min="12036" max="12037" width="11.421875" style="1" hidden="1" customWidth="1"/>
    <col min="12038" max="12038" width="20.140625" style="1" customWidth="1"/>
    <col min="12039" max="12047" width="11.421875" style="1" hidden="1" customWidth="1"/>
    <col min="12048" max="12048" width="20.8515625" style="1" customWidth="1"/>
    <col min="12049" max="12050" width="11.421875" style="1" hidden="1" customWidth="1"/>
    <col min="12051" max="12051" width="20.421875" style="1" customWidth="1"/>
    <col min="12052" max="12060" width="11.421875" style="1" hidden="1" customWidth="1"/>
    <col min="12061" max="12061" width="21.57421875" style="1" customWidth="1"/>
    <col min="12062" max="12063" width="11.421875" style="1" hidden="1" customWidth="1"/>
    <col min="12064" max="12064" width="19.57421875" style="1" customWidth="1"/>
    <col min="12065" max="12073" width="11.421875" style="1" hidden="1" customWidth="1"/>
    <col min="12074" max="12075" width="21.28125" style="1" bestFit="1" customWidth="1"/>
    <col min="12076" max="12076" width="19.57421875" style="1" customWidth="1"/>
    <col min="12077" max="12077" width="17.7109375" style="1" customWidth="1"/>
    <col min="12078" max="12078" width="11.421875" style="1" customWidth="1"/>
    <col min="12079" max="12079" width="14.140625" style="1" customWidth="1"/>
    <col min="12080" max="12080" width="17.421875" style="1" bestFit="1" customWidth="1"/>
    <col min="12081" max="12288" width="11.421875" style="1" customWidth="1"/>
    <col min="12289" max="12289" width="15.8515625" style="1" customWidth="1"/>
    <col min="12290" max="12290" width="45.28125" style="1" customWidth="1"/>
    <col min="12291" max="12291" width="20.8515625" style="1" customWidth="1"/>
    <col min="12292" max="12293" width="11.421875" style="1" hidden="1" customWidth="1"/>
    <col min="12294" max="12294" width="20.140625" style="1" customWidth="1"/>
    <col min="12295" max="12303" width="11.421875" style="1" hidden="1" customWidth="1"/>
    <col min="12304" max="12304" width="20.8515625" style="1" customWidth="1"/>
    <col min="12305" max="12306" width="11.421875" style="1" hidden="1" customWidth="1"/>
    <col min="12307" max="12307" width="20.421875" style="1" customWidth="1"/>
    <col min="12308" max="12316" width="11.421875" style="1" hidden="1" customWidth="1"/>
    <col min="12317" max="12317" width="21.57421875" style="1" customWidth="1"/>
    <col min="12318" max="12319" width="11.421875" style="1" hidden="1" customWidth="1"/>
    <col min="12320" max="12320" width="19.57421875" style="1" customWidth="1"/>
    <col min="12321" max="12329" width="11.421875" style="1" hidden="1" customWidth="1"/>
    <col min="12330" max="12331" width="21.28125" style="1" bestFit="1" customWidth="1"/>
    <col min="12332" max="12332" width="19.57421875" style="1" customWidth="1"/>
    <col min="12333" max="12333" width="17.7109375" style="1" customWidth="1"/>
    <col min="12334" max="12334" width="11.421875" style="1" customWidth="1"/>
    <col min="12335" max="12335" width="14.140625" style="1" customWidth="1"/>
    <col min="12336" max="12336" width="17.421875" style="1" bestFit="1" customWidth="1"/>
    <col min="12337" max="12544" width="11.421875" style="1" customWidth="1"/>
    <col min="12545" max="12545" width="15.8515625" style="1" customWidth="1"/>
    <col min="12546" max="12546" width="45.28125" style="1" customWidth="1"/>
    <col min="12547" max="12547" width="20.8515625" style="1" customWidth="1"/>
    <col min="12548" max="12549" width="11.421875" style="1" hidden="1" customWidth="1"/>
    <col min="12550" max="12550" width="20.140625" style="1" customWidth="1"/>
    <col min="12551" max="12559" width="11.421875" style="1" hidden="1" customWidth="1"/>
    <col min="12560" max="12560" width="20.8515625" style="1" customWidth="1"/>
    <col min="12561" max="12562" width="11.421875" style="1" hidden="1" customWidth="1"/>
    <col min="12563" max="12563" width="20.421875" style="1" customWidth="1"/>
    <col min="12564" max="12572" width="11.421875" style="1" hidden="1" customWidth="1"/>
    <col min="12573" max="12573" width="21.57421875" style="1" customWidth="1"/>
    <col min="12574" max="12575" width="11.421875" style="1" hidden="1" customWidth="1"/>
    <col min="12576" max="12576" width="19.57421875" style="1" customWidth="1"/>
    <col min="12577" max="12585" width="11.421875" style="1" hidden="1" customWidth="1"/>
    <col min="12586" max="12587" width="21.28125" style="1" bestFit="1" customWidth="1"/>
    <col min="12588" max="12588" width="19.57421875" style="1" customWidth="1"/>
    <col min="12589" max="12589" width="17.7109375" style="1" customWidth="1"/>
    <col min="12590" max="12590" width="11.421875" style="1" customWidth="1"/>
    <col min="12591" max="12591" width="14.140625" style="1" customWidth="1"/>
    <col min="12592" max="12592" width="17.421875" style="1" bestFit="1" customWidth="1"/>
    <col min="12593" max="12800" width="11.421875" style="1" customWidth="1"/>
    <col min="12801" max="12801" width="15.8515625" style="1" customWidth="1"/>
    <col min="12802" max="12802" width="45.28125" style="1" customWidth="1"/>
    <col min="12803" max="12803" width="20.8515625" style="1" customWidth="1"/>
    <col min="12804" max="12805" width="11.421875" style="1" hidden="1" customWidth="1"/>
    <col min="12806" max="12806" width="20.140625" style="1" customWidth="1"/>
    <col min="12807" max="12815" width="11.421875" style="1" hidden="1" customWidth="1"/>
    <col min="12816" max="12816" width="20.8515625" style="1" customWidth="1"/>
    <col min="12817" max="12818" width="11.421875" style="1" hidden="1" customWidth="1"/>
    <col min="12819" max="12819" width="20.421875" style="1" customWidth="1"/>
    <col min="12820" max="12828" width="11.421875" style="1" hidden="1" customWidth="1"/>
    <col min="12829" max="12829" width="21.57421875" style="1" customWidth="1"/>
    <col min="12830" max="12831" width="11.421875" style="1" hidden="1" customWidth="1"/>
    <col min="12832" max="12832" width="19.57421875" style="1" customWidth="1"/>
    <col min="12833" max="12841" width="11.421875" style="1" hidden="1" customWidth="1"/>
    <col min="12842" max="12843" width="21.28125" style="1" bestFit="1" customWidth="1"/>
    <col min="12844" max="12844" width="19.57421875" style="1" customWidth="1"/>
    <col min="12845" max="12845" width="17.7109375" style="1" customWidth="1"/>
    <col min="12846" max="12846" width="11.421875" style="1" customWidth="1"/>
    <col min="12847" max="12847" width="14.140625" style="1" customWidth="1"/>
    <col min="12848" max="12848" width="17.421875" style="1" bestFit="1" customWidth="1"/>
    <col min="12849" max="13056" width="11.421875" style="1" customWidth="1"/>
    <col min="13057" max="13057" width="15.8515625" style="1" customWidth="1"/>
    <col min="13058" max="13058" width="45.28125" style="1" customWidth="1"/>
    <col min="13059" max="13059" width="20.8515625" style="1" customWidth="1"/>
    <col min="13060" max="13061" width="11.421875" style="1" hidden="1" customWidth="1"/>
    <col min="13062" max="13062" width="20.140625" style="1" customWidth="1"/>
    <col min="13063" max="13071" width="11.421875" style="1" hidden="1" customWidth="1"/>
    <col min="13072" max="13072" width="20.8515625" style="1" customWidth="1"/>
    <col min="13073" max="13074" width="11.421875" style="1" hidden="1" customWidth="1"/>
    <col min="13075" max="13075" width="20.421875" style="1" customWidth="1"/>
    <col min="13076" max="13084" width="11.421875" style="1" hidden="1" customWidth="1"/>
    <col min="13085" max="13085" width="21.57421875" style="1" customWidth="1"/>
    <col min="13086" max="13087" width="11.421875" style="1" hidden="1" customWidth="1"/>
    <col min="13088" max="13088" width="19.57421875" style="1" customWidth="1"/>
    <col min="13089" max="13097" width="11.421875" style="1" hidden="1" customWidth="1"/>
    <col min="13098" max="13099" width="21.28125" style="1" bestFit="1" customWidth="1"/>
    <col min="13100" max="13100" width="19.57421875" style="1" customWidth="1"/>
    <col min="13101" max="13101" width="17.7109375" style="1" customWidth="1"/>
    <col min="13102" max="13102" width="11.421875" style="1" customWidth="1"/>
    <col min="13103" max="13103" width="14.140625" style="1" customWidth="1"/>
    <col min="13104" max="13104" width="17.421875" style="1" bestFit="1" customWidth="1"/>
    <col min="13105" max="13312" width="11.421875" style="1" customWidth="1"/>
    <col min="13313" max="13313" width="15.8515625" style="1" customWidth="1"/>
    <col min="13314" max="13314" width="45.28125" style="1" customWidth="1"/>
    <col min="13315" max="13315" width="20.8515625" style="1" customWidth="1"/>
    <col min="13316" max="13317" width="11.421875" style="1" hidden="1" customWidth="1"/>
    <col min="13318" max="13318" width="20.140625" style="1" customWidth="1"/>
    <col min="13319" max="13327" width="11.421875" style="1" hidden="1" customWidth="1"/>
    <col min="13328" max="13328" width="20.8515625" style="1" customWidth="1"/>
    <col min="13329" max="13330" width="11.421875" style="1" hidden="1" customWidth="1"/>
    <col min="13331" max="13331" width="20.421875" style="1" customWidth="1"/>
    <col min="13332" max="13340" width="11.421875" style="1" hidden="1" customWidth="1"/>
    <col min="13341" max="13341" width="21.57421875" style="1" customWidth="1"/>
    <col min="13342" max="13343" width="11.421875" style="1" hidden="1" customWidth="1"/>
    <col min="13344" max="13344" width="19.57421875" style="1" customWidth="1"/>
    <col min="13345" max="13353" width="11.421875" style="1" hidden="1" customWidth="1"/>
    <col min="13354" max="13355" width="21.28125" style="1" bestFit="1" customWidth="1"/>
    <col min="13356" max="13356" width="19.57421875" style="1" customWidth="1"/>
    <col min="13357" max="13357" width="17.7109375" style="1" customWidth="1"/>
    <col min="13358" max="13358" width="11.421875" style="1" customWidth="1"/>
    <col min="13359" max="13359" width="14.140625" style="1" customWidth="1"/>
    <col min="13360" max="13360" width="17.421875" style="1" bestFit="1" customWidth="1"/>
    <col min="13361" max="13568" width="11.421875" style="1" customWidth="1"/>
    <col min="13569" max="13569" width="15.8515625" style="1" customWidth="1"/>
    <col min="13570" max="13570" width="45.28125" style="1" customWidth="1"/>
    <col min="13571" max="13571" width="20.8515625" style="1" customWidth="1"/>
    <col min="13572" max="13573" width="11.421875" style="1" hidden="1" customWidth="1"/>
    <col min="13574" max="13574" width="20.140625" style="1" customWidth="1"/>
    <col min="13575" max="13583" width="11.421875" style="1" hidden="1" customWidth="1"/>
    <col min="13584" max="13584" width="20.8515625" style="1" customWidth="1"/>
    <col min="13585" max="13586" width="11.421875" style="1" hidden="1" customWidth="1"/>
    <col min="13587" max="13587" width="20.421875" style="1" customWidth="1"/>
    <col min="13588" max="13596" width="11.421875" style="1" hidden="1" customWidth="1"/>
    <col min="13597" max="13597" width="21.57421875" style="1" customWidth="1"/>
    <col min="13598" max="13599" width="11.421875" style="1" hidden="1" customWidth="1"/>
    <col min="13600" max="13600" width="19.57421875" style="1" customWidth="1"/>
    <col min="13601" max="13609" width="11.421875" style="1" hidden="1" customWidth="1"/>
    <col min="13610" max="13611" width="21.28125" style="1" bestFit="1" customWidth="1"/>
    <col min="13612" max="13612" width="19.57421875" style="1" customWidth="1"/>
    <col min="13613" max="13613" width="17.7109375" style="1" customWidth="1"/>
    <col min="13614" max="13614" width="11.421875" style="1" customWidth="1"/>
    <col min="13615" max="13615" width="14.140625" style="1" customWidth="1"/>
    <col min="13616" max="13616" width="17.421875" style="1" bestFit="1" customWidth="1"/>
    <col min="13617" max="13824" width="11.421875" style="1" customWidth="1"/>
    <col min="13825" max="13825" width="15.8515625" style="1" customWidth="1"/>
    <col min="13826" max="13826" width="45.28125" style="1" customWidth="1"/>
    <col min="13827" max="13827" width="20.8515625" style="1" customWidth="1"/>
    <col min="13828" max="13829" width="11.421875" style="1" hidden="1" customWidth="1"/>
    <col min="13830" max="13830" width="20.140625" style="1" customWidth="1"/>
    <col min="13831" max="13839" width="11.421875" style="1" hidden="1" customWidth="1"/>
    <col min="13840" max="13840" width="20.8515625" style="1" customWidth="1"/>
    <col min="13841" max="13842" width="11.421875" style="1" hidden="1" customWidth="1"/>
    <col min="13843" max="13843" width="20.421875" style="1" customWidth="1"/>
    <col min="13844" max="13852" width="11.421875" style="1" hidden="1" customWidth="1"/>
    <col min="13853" max="13853" width="21.57421875" style="1" customWidth="1"/>
    <col min="13854" max="13855" width="11.421875" style="1" hidden="1" customWidth="1"/>
    <col min="13856" max="13856" width="19.57421875" style="1" customWidth="1"/>
    <col min="13857" max="13865" width="11.421875" style="1" hidden="1" customWidth="1"/>
    <col min="13866" max="13867" width="21.28125" style="1" bestFit="1" customWidth="1"/>
    <col min="13868" max="13868" width="19.57421875" style="1" customWidth="1"/>
    <col min="13869" max="13869" width="17.7109375" style="1" customWidth="1"/>
    <col min="13870" max="13870" width="11.421875" style="1" customWidth="1"/>
    <col min="13871" max="13871" width="14.140625" style="1" customWidth="1"/>
    <col min="13872" max="13872" width="17.421875" style="1" bestFit="1" customWidth="1"/>
    <col min="13873" max="14080" width="11.421875" style="1" customWidth="1"/>
    <col min="14081" max="14081" width="15.8515625" style="1" customWidth="1"/>
    <col min="14082" max="14082" width="45.28125" style="1" customWidth="1"/>
    <col min="14083" max="14083" width="20.8515625" style="1" customWidth="1"/>
    <col min="14084" max="14085" width="11.421875" style="1" hidden="1" customWidth="1"/>
    <col min="14086" max="14086" width="20.140625" style="1" customWidth="1"/>
    <col min="14087" max="14095" width="11.421875" style="1" hidden="1" customWidth="1"/>
    <col min="14096" max="14096" width="20.8515625" style="1" customWidth="1"/>
    <col min="14097" max="14098" width="11.421875" style="1" hidden="1" customWidth="1"/>
    <col min="14099" max="14099" width="20.421875" style="1" customWidth="1"/>
    <col min="14100" max="14108" width="11.421875" style="1" hidden="1" customWidth="1"/>
    <col min="14109" max="14109" width="21.57421875" style="1" customWidth="1"/>
    <col min="14110" max="14111" width="11.421875" style="1" hidden="1" customWidth="1"/>
    <col min="14112" max="14112" width="19.57421875" style="1" customWidth="1"/>
    <col min="14113" max="14121" width="11.421875" style="1" hidden="1" customWidth="1"/>
    <col min="14122" max="14123" width="21.28125" style="1" bestFit="1" customWidth="1"/>
    <col min="14124" max="14124" width="19.57421875" style="1" customWidth="1"/>
    <col min="14125" max="14125" width="17.7109375" style="1" customWidth="1"/>
    <col min="14126" max="14126" width="11.421875" style="1" customWidth="1"/>
    <col min="14127" max="14127" width="14.140625" style="1" customWidth="1"/>
    <col min="14128" max="14128" width="17.421875" style="1" bestFit="1" customWidth="1"/>
    <col min="14129" max="14336" width="11.421875" style="1" customWidth="1"/>
    <col min="14337" max="14337" width="15.8515625" style="1" customWidth="1"/>
    <col min="14338" max="14338" width="45.28125" style="1" customWidth="1"/>
    <col min="14339" max="14339" width="20.8515625" style="1" customWidth="1"/>
    <col min="14340" max="14341" width="11.421875" style="1" hidden="1" customWidth="1"/>
    <col min="14342" max="14342" width="20.140625" style="1" customWidth="1"/>
    <col min="14343" max="14351" width="11.421875" style="1" hidden="1" customWidth="1"/>
    <col min="14352" max="14352" width="20.8515625" style="1" customWidth="1"/>
    <col min="14353" max="14354" width="11.421875" style="1" hidden="1" customWidth="1"/>
    <col min="14355" max="14355" width="20.421875" style="1" customWidth="1"/>
    <col min="14356" max="14364" width="11.421875" style="1" hidden="1" customWidth="1"/>
    <col min="14365" max="14365" width="21.57421875" style="1" customWidth="1"/>
    <col min="14366" max="14367" width="11.421875" style="1" hidden="1" customWidth="1"/>
    <col min="14368" max="14368" width="19.57421875" style="1" customWidth="1"/>
    <col min="14369" max="14377" width="11.421875" style="1" hidden="1" customWidth="1"/>
    <col min="14378" max="14379" width="21.28125" style="1" bestFit="1" customWidth="1"/>
    <col min="14380" max="14380" width="19.57421875" style="1" customWidth="1"/>
    <col min="14381" max="14381" width="17.7109375" style="1" customWidth="1"/>
    <col min="14382" max="14382" width="11.421875" style="1" customWidth="1"/>
    <col min="14383" max="14383" width="14.140625" style="1" customWidth="1"/>
    <col min="14384" max="14384" width="17.421875" style="1" bestFit="1" customWidth="1"/>
    <col min="14385" max="14592" width="11.421875" style="1" customWidth="1"/>
    <col min="14593" max="14593" width="15.8515625" style="1" customWidth="1"/>
    <col min="14594" max="14594" width="45.28125" style="1" customWidth="1"/>
    <col min="14595" max="14595" width="20.8515625" style="1" customWidth="1"/>
    <col min="14596" max="14597" width="11.421875" style="1" hidden="1" customWidth="1"/>
    <col min="14598" max="14598" width="20.140625" style="1" customWidth="1"/>
    <col min="14599" max="14607" width="11.421875" style="1" hidden="1" customWidth="1"/>
    <col min="14608" max="14608" width="20.8515625" style="1" customWidth="1"/>
    <col min="14609" max="14610" width="11.421875" style="1" hidden="1" customWidth="1"/>
    <col min="14611" max="14611" width="20.421875" style="1" customWidth="1"/>
    <col min="14612" max="14620" width="11.421875" style="1" hidden="1" customWidth="1"/>
    <col min="14621" max="14621" width="21.57421875" style="1" customWidth="1"/>
    <col min="14622" max="14623" width="11.421875" style="1" hidden="1" customWidth="1"/>
    <col min="14624" max="14624" width="19.57421875" style="1" customWidth="1"/>
    <col min="14625" max="14633" width="11.421875" style="1" hidden="1" customWidth="1"/>
    <col min="14634" max="14635" width="21.28125" style="1" bestFit="1" customWidth="1"/>
    <col min="14636" max="14636" width="19.57421875" style="1" customWidth="1"/>
    <col min="14637" max="14637" width="17.7109375" style="1" customWidth="1"/>
    <col min="14638" max="14638" width="11.421875" style="1" customWidth="1"/>
    <col min="14639" max="14639" width="14.140625" style="1" customWidth="1"/>
    <col min="14640" max="14640" width="17.421875" style="1" bestFit="1" customWidth="1"/>
    <col min="14641" max="14848" width="11.421875" style="1" customWidth="1"/>
    <col min="14849" max="14849" width="15.8515625" style="1" customWidth="1"/>
    <col min="14850" max="14850" width="45.28125" style="1" customWidth="1"/>
    <col min="14851" max="14851" width="20.8515625" style="1" customWidth="1"/>
    <col min="14852" max="14853" width="11.421875" style="1" hidden="1" customWidth="1"/>
    <col min="14854" max="14854" width="20.140625" style="1" customWidth="1"/>
    <col min="14855" max="14863" width="11.421875" style="1" hidden="1" customWidth="1"/>
    <col min="14864" max="14864" width="20.8515625" style="1" customWidth="1"/>
    <col min="14865" max="14866" width="11.421875" style="1" hidden="1" customWidth="1"/>
    <col min="14867" max="14867" width="20.421875" style="1" customWidth="1"/>
    <col min="14868" max="14876" width="11.421875" style="1" hidden="1" customWidth="1"/>
    <col min="14877" max="14877" width="21.57421875" style="1" customWidth="1"/>
    <col min="14878" max="14879" width="11.421875" style="1" hidden="1" customWidth="1"/>
    <col min="14880" max="14880" width="19.57421875" style="1" customWidth="1"/>
    <col min="14881" max="14889" width="11.421875" style="1" hidden="1" customWidth="1"/>
    <col min="14890" max="14891" width="21.28125" style="1" bestFit="1" customWidth="1"/>
    <col min="14892" max="14892" width="19.57421875" style="1" customWidth="1"/>
    <col min="14893" max="14893" width="17.7109375" style="1" customWidth="1"/>
    <col min="14894" max="14894" width="11.421875" style="1" customWidth="1"/>
    <col min="14895" max="14895" width="14.140625" style="1" customWidth="1"/>
    <col min="14896" max="14896" width="17.421875" style="1" bestFit="1" customWidth="1"/>
    <col min="14897" max="15104" width="11.421875" style="1" customWidth="1"/>
    <col min="15105" max="15105" width="15.8515625" style="1" customWidth="1"/>
    <col min="15106" max="15106" width="45.28125" style="1" customWidth="1"/>
    <col min="15107" max="15107" width="20.8515625" style="1" customWidth="1"/>
    <col min="15108" max="15109" width="11.421875" style="1" hidden="1" customWidth="1"/>
    <col min="15110" max="15110" width="20.140625" style="1" customWidth="1"/>
    <col min="15111" max="15119" width="11.421875" style="1" hidden="1" customWidth="1"/>
    <col min="15120" max="15120" width="20.8515625" style="1" customWidth="1"/>
    <col min="15121" max="15122" width="11.421875" style="1" hidden="1" customWidth="1"/>
    <col min="15123" max="15123" width="20.421875" style="1" customWidth="1"/>
    <col min="15124" max="15132" width="11.421875" style="1" hidden="1" customWidth="1"/>
    <col min="15133" max="15133" width="21.57421875" style="1" customWidth="1"/>
    <col min="15134" max="15135" width="11.421875" style="1" hidden="1" customWidth="1"/>
    <col min="15136" max="15136" width="19.57421875" style="1" customWidth="1"/>
    <col min="15137" max="15145" width="11.421875" style="1" hidden="1" customWidth="1"/>
    <col min="15146" max="15147" width="21.28125" style="1" bestFit="1" customWidth="1"/>
    <col min="15148" max="15148" width="19.57421875" style="1" customWidth="1"/>
    <col min="15149" max="15149" width="17.7109375" style="1" customWidth="1"/>
    <col min="15150" max="15150" width="11.421875" style="1" customWidth="1"/>
    <col min="15151" max="15151" width="14.140625" style="1" customWidth="1"/>
    <col min="15152" max="15152" width="17.421875" style="1" bestFit="1" customWidth="1"/>
    <col min="15153" max="15360" width="11.421875" style="1" customWidth="1"/>
    <col min="15361" max="15361" width="15.8515625" style="1" customWidth="1"/>
    <col min="15362" max="15362" width="45.28125" style="1" customWidth="1"/>
    <col min="15363" max="15363" width="20.8515625" style="1" customWidth="1"/>
    <col min="15364" max="15365" width="11.421875" style="1" hidden="1" customWidth="1"/>
    <col min="15366" max="15366" width="20.140625" style="1" customWidth="1"/>
    <col min="15367" max="15375" width="11.421875" style="1" hidden="1" customWidth="1"/>
    <col min="15376" max="15376" width="20.8515625" style="1" customWidth="1"/>
    <col min="15377" max="15378" width="11.421875" style="1" hidden="1" customWidth="1"/>
    <col min="15379" max="15379" width="20.421875" style="1" customWidth="1"/>
    <col min="15380" max="15388" width="11.421875" style="1" hidden="1" customWidth="1"/>
    <col min="15389" max="15389" width="21.57421875" style="1" customWidth="1"/>
    <col min="15390" max="15391" width="11.421875" style="1" hidden="1" customWidth="1"/>
    <col min="15392" max="15392" width="19.57421875" style="1" customWidth="1"/>
    <col min="15393" max="15401" width="11.421875" style="1" hidden="1" customWidth="1"/>
    <col min="15402" max="15403" width="21.28125" style="1" bestFit="1" customWidth="1"/>
    <col min="15404" max="15404" width="19.57421875" style="1" customWidth="1"/>
    <col min="15405" max="15405" width="17.7109375" style="1" customWidth="1"/>
    <col min="15406" max="15406" width="11.421875" style="1" customWidth="1"/>
    <col min="15407" max="15407" width="14.140625" style="1" customWidth="1"/>
    <col min="15408" max="15408" width="17.421875" style="1" bestFit="1" customWidth="1"/>
    <col min="15409" max="15616" width="11.421875" style="1" customWidth="1"/>
    <col min="15617" max="15617" width="15.8515625" style="1" customWidth="1"/>
    <col min="15618" max="15618" width="45.28125" style="1" customWidth="1"/>
    <col min="15619" max="15619" width="20.8515625" style="1" customWidth="1"/>
    <col min="15620" max="15621" width="11.421875" style="1" hidden="1" customWidth="1"/>
    <col min="15622" max="15622" width="20.140625" style="1" customWidth="1"/>
    <col min="15623" max="15631" width="11.421875" style="1" hidden="1" customWidth="1"/>
    <col min="15632" max="15632" width="20.8515625" style="1" customWidth="1"/>
    <col min="15633" max="15634" width="11.421875" style="1" hidden="1" customWidth="1"/>
    <col min="15635" max="15635" width="20.421875" style="1" customWidth="1"/>
    <col min="15636" max="15644" width="11.421875" style="1" hidden="1" customWidth="1"/>
    <col min="15645" max="15645" width="21.57421875" style="1" customWidth="1"/>
    <col min="15646" max="15647" width="11.421875" style="1" hidden="1" customWidth="1"/>
    <col min="15648" max="15648" width="19.57421875" style="1" customWidth="1"/>
    <col min="15649" max="15657" width="11.421875" style="1" hidden="1" customWidth="1"/>
    <col min="15658" max="15659" width="21.28125" style="1" bestFit="1" customWidth="1"/>
    <col min="15660" max="15660" width="19.57421875" style="1" customWidth="1"/>
    <col min="15661" max="15661" width="17.7109375" style="1" customWidth="1"/>
    <col min="15662" max="15662" width="11.421875" style="1" customWidth="1"/>
    <col min="15663" max="15663" width="14.140625" style="1" customWidth="1"/>
    <col min="15664" max="15664" width="17.421875" style="1" bestFit="1" customWidth="1"/>
    <col min="15665" max="15872" width="11.421875" style="1" customWidth="1"/>
    <col min="15873" max="15873" width="15.8515625" style="1" customWidth="1"/>
    <col min="15874" max="15874" width="45.28125" style="1" customWidth="1"/>
    <col min="15875" max="15875" width="20.8515625" style="1" customWidth="1"/>
    <col min="15876" max="15877" width="11.421875" style="1" hidden="1" customWidth="1"/>
    <col min="15878" max="15878" width="20.140625" style="1" customWidth="1"/>
    <col min="15879" max="15887" width="11.421875" style="1" hidden="1" customWidth="1"/>
    <col min="15888" max="15888" width="20.8515625" style="1" customWidth="1"/>
    <col min="15889" max="15890" width="11.421875" style="1" hidden="1" customWidth="1"/>
    <col min="15891" max="15891" width="20.421875" style="1" customWidth="1"/>
    <col min="15892" max="15900" width="11.421875" style="1" hidden="1" customWidth="1"/>
    <col min="15901" max="15901" width="21.57421875" style="1" customWidth="1"/>
    <col min="15902" max="15903" width="11.421875" style="1" hidden="1" customWidth="1"/>
    <col min="15904" max="15904" width="19.57421875" style="1" customWidth="1"/>
    <col min="15905" max="15913" width="11.421875" style="1" hidden="1" customWidth="1"/>
    <col min="15914" max="15915" width="21.28125" style="1" bestFit="1" customWidth="1"/>
    <col min="15916" max="15916" width="19.57421875" style="1" customWidth="1"/>
    <col min="15917" max="15917" width="17.7109375" style="1" customWidth="1"/>
    <col min="15918" max="15918" width="11.421875" style="1" customWidth="1"/>
    <col min="15919" max="15919" width="14.140625" style="1" customWidth="1"/>
    <col min="15920" max="15920" width="17.421875" style="1" bestFit="1" customWidth="1"/>
    <col min="15921" max="16128" width="11.421875" style="1" customWidth="1"/>
    <col min="16129" max="16129" width="15.8515625" style="1" customWidth="1"/>
    <col min="16130" max="16130" width="45.28125" style="1" customWidth="1"/>
    <col min="16131" max="16131" width="20.8515625" style="1" customWidth="1"/>
    <col min="16132" max="16133" width="11.421875" style="1" hidden="1" customWidth="1"/>
    <col min="16134" max="16134" width="20.140625" style="1" customWidth="1"/>
    <col min="16135" max="16143" width="11.421875" style="1" hidden="1" customWidth="1"/>
    <col min="16144" max="16144" width="20.8515625" style="1" customWidth="1"/>
    <col min="16145" max="16146" width="11.421875" style="1" hidden="1" customWidth="1"/>
    <col min="16147" max="16147" width="20.421875" style="1" customWidth="1"/>
    <col min="16148" max="16156" width="11.421875" style="1" hidden="1" customWidth="1"/>
    <col min="16157" max="16157" width="21.57421875" style="1" customWidth="1"/>
    <col min="16158" max="16159" width="11.421875" style="1" hidden="1" customWidth="1"/>
    <col min="16160" max="16160" width="19.57421875" style="1" customWidth="1"/>
    <col min="16161" max="16169" width="11.421875" style="1" hidden="1" customWidth="1"/>
    <col min="16170" max="16171" width="21.28125" style="1" bestFit="1" customWidth="1"/>
    <col min="16172" max="16172" width="19.57421875" style="1" customWidth="1"/>
    <col min="16173" max="16173" width="17.7109375" style="1" customWidth="1"/>
    <col min="16174" max="16174" width="11.421875" style="1" customWidth="1"/>
    <col min="16175" max="16175" width="14.140625" style="1" customWidth="1"/>
    <col min="16176" max="16176" width="17.421875" style="1" bestFit="1" customWidth="1"/>
    <col min="16177" max="16384" width="11.421875" style="1" customWidth="1"/>
  </cols>
  <sheetData>
    <row r="1" spans="1:42" ht="18">
      <c r="A1" s="253" t="s">
        <v>96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5"/>
    </row>
    <row r="2" spans="1:42" ht="15.75">
      <c r="A2" s="256" t="s">
        <v>95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8"/>
    </row>
    <row r="3" spans="1:42" ht="18">
      <c r="A3" s="259" t="s">
        <v>94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1"/>
    </row>
    <row r="4" spans="1:42" ht="15.75">
      <c r="A4" s="256" t="s">
        <v>93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8"/>
    </row>
    <row r="5" spans="1:42" ht="20.25">
      <c r="A5" s="262" t="s">
        <v>92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4"/>
    </row>
    <row r="6" spans="1:43" ht="15">
      <c r="A6" s="12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7"/>
      <c r="AI6" s="119"/>
      <c r="AJ6" s="119"/>
      <c r="AK6" s="119"/>
      <c r="AL6" s="119"/>
      <c r="AM6" s="119"/>
      <c r="AN6" s="119"/>
      <c r="AO6" s="119"/>
      <c r="AP6" s="127"/>
      <c r="AQ6" s="126"/>
    </row>
    <row r="7" spans="1:43" ht="15.75">
      <c r="A7" s="266" t="s">
        <v>91</v>
      </c>
      <c r="B7" s="267"/>
      <c r="C7" s="125" t="s">
        <v>90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8" t="s">
        <v>89</v>
      </c>
      <c r="AD7" s="116"/>
      <c r="AE7" s="116"/>
      <c r="AF7" s="116"/>
      <c r="AG7" s="116"/>
      <c r="AH7" s="117"/>
      <c r="AI7" s="116"/>
      <c r="AJ7" s="116"/>
      <c r="AK7" s="116"/>
      <c r="AL7" s="116"/>
      <c r="AM7" s="116"/>
      <c r="AN7" s="116"/>
      <c r="AO7" s="116"/>
      <c r="AP7" s="124" t="s">
        <v>98</v>
      </c>
      <c r="AQ7" s="123"/>
    </row>
    <row r="8" spans="1:43" ht="20.25">
      <c r="A8" s="266" t="s">
        <v>87</v>
      </c>
      <c r="B8" s="267"/>
      <c r="C8" s="122" t="s">
        <v>86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20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8" t="s">
        <v>85</v>
      </c>
      <c r="AD8" s="116"/>
      <c r="AE8" s="116"/>
      <c r="AF8" s="116"/>
      <c r="AG8" s="116"/>
      <c r="AH8" s="117"/>
      <c r="AI8" s="116"/>
      <c r="AJ8" s="116"/>
      <c r="AK8" s="116"/>
      <c r="AL8" s="116"/>
      <c r="AM8" s="116"/>
      <c r="AN8" s="116"/>
      <c r="AO8" s="116"/>
      <c r="AP8" s="115">
        <v>2013</v>
      </c>
      <c r="AQ8" s="114"/>
    </row>
    <row r="9" spans="1:42" ht="15.75" thickBot="1">
      <c r="A9" s="113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0"/>
    </row>
    <row r="10" spans="1:42" ht="15">
      <c r="A10" s="109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</row>
    <row r="11" spans="1:42" ht="15">
      <c r="A11" s="107" t="s">
        <v>84</v>
      </c>
      <c r="B11" s="107" t="s">
        <v>83</v>
      </c>
      <c r="C11" s="107" t="s">
        <v>82</v>
      </c>
      <c r="D11" s="107" t="s">
        <v>81</v>
      </c>
      <c r="E11" s="107" t="s">
        <v>81</v>
      </c>
      <c r="F11" s="107" t="s">
        <v>81</v>
      </c>
      <c r="G11" s="107" t="s">
        <v>81</v>
      </c>
      <c r="H11" s="107" t="s">
        <v>81</v>
      </c>
      <c r="I11" s="107" t="s">
        <v>81</v>
      </c>
      <c r="J11" s="107" t="s">
        <v>81</v>
      </c>
      <c r="K11" s="107" t="s">
        <v>81</v>
      </c>
      <c r="L11" s="107" t="s">
        <v>81</v>
      </c>
      <c r="M11" s="107" t="s">
        <v>81</v>
      </c>
      <c r="N11" s="107" t="s">
        <v>81</v>
      </c>
      <c r="O11" s="107" t="s">
        <v>81</v>
      </c>
      <c r="P11" s="107" t="s">
        <v>81</v>
      </c>
      <c r="Q11" s="107" t="s">
        <v>80</v>
      </c>
      <c r="R11" s="107" t="s">
        <v>80</v>
      </c>
      <c r="S11" s="107" t="s">
        <v>80</v>
      </c>
      <c r="T11" s="107" t="s">
        <v>80</v>
      </c>
      <c r="U11" s="107" t="s">
        <v>80</v>
      </c>
      <c r="V11" s="107" t="s">
        <v>80</v>
      </c>
      <c r="W11" s="107" t="s">
        <v>80</v>
      </c>
      <c r="X11" s="107" t="s">
        <v>80</v>
      </c>
      <c r="Y11" s="107" t="s">
        <v>80</v>
      </c>
      <c r="Z11" s="107" t="s">
        <v>80</v>
      </c>
      <c r="AA11" s="107" t="s">
        <v>80</v>
      </c>
      <c r="AB11" s="107" t="s">
        <v>80</v>
      </c>
      <c r="AC11" s="107" t="s">
        <v>80</v>
      </c>
      <c r="AD11" s="107" t="s">
        <v>79</v>
      </c>
      <c r="AE11" s="107" t="s">
        <v>79</v>
      </c>
      <c r="AF11" s="107" t="s">
        <v>79</v>
      </c>
      <c r="AG11" s="107" t="s">
        <v>79</v>
      </c>
      <c r="AH11" s="107" t="s">
        <v>79</v>
      </c>
      <c r="AI11" s="107" t="s">
        <v>79</v>
      </c>
      <c r="AJ11" s="107" t="s">
        <v>79</v>
      </c>
      <c r="AK11" s="107" t="s">
        <v>79</v>
      </c>
      <c r="AL11" s="107" t="s">
        <v>79</v>
      </c>
      <c r="AM11" s="107" t="s">
        <v>79</v>
      </c>
      <c r="AN11" s="107" t="s">
        <v>79</v>
      </c>
      <c r="AO11" s="107" t="s">
        <v>79</v>
      </c>
      <c r="AP11" s="107" t="s">
        <v>79</v>
      </c>
    </row>
    <row r="12" spans="1:49" ht="15.75" thickBot="1">
      <c r="A12" s="106" t="s">
        <v>78</v>
      </c>
      <c r="B12" s="106"/>
      <c r="C12" s="106" t="s">
        <v>77</v>
      </c>
      <c r="D12" s="106" t="s">
        <v>70</v>
      </c>
      <c r="E12" s="106" t="s">
        <v>69</v>
      </c>
      <c r="F12" s="106" t="s">
        <v>68</v>
      </c>
      <c r="G12" s="106" t="s">
        <v>76</v>
      </c>
      <c r="H12" s="106" t="s">
        <v>75</v>
      </c>
      <c r="I12" s="106" t="s">
        <v>74</v>
      </c>
      <c r="J12" s="106" t="s">
        <v>73</v>
      </c>
      <c r="K12" s="106" t="s">
        <v>63</v>
      </c>
      <c r="L12" s="106" t="s">
        <v>62</v>
      </c>
      <c r="M12" s="106" t="s">
        <v>72</v>
      </c>
      <c r="N12" s="106" t="s">
        <v>60</v>
      </c>
      <c r="O12" s="106" t="s">
        <v>59</v>
      </c>
      <c r="P12" s="106" t="s">
        <v>58</v>
      </c>
      <c r="Q12" s="106" t="s">
        <v>70</v>
      </c>
      <c r="R12" s="106" t="s">
        <v>69</v>
      </c>
      <c r="S12" s="106" t="s">
        <v>68</v>
      </c>
      <c r="T12" s="106" t="s">
        <v>67</v>
      </c>
      <c r="U12" s="106" t="s">
        <v>66</v>
      </c>
      <c r="V12" s="106" t="s">
        <v>65</v>
      </c>
      <c r="W12" s="106" t="s">
        <v>64</v>
      </c>
      <c r="X12" s="106" t="s">
        <v>63</v>
      </c>
      <c r="Y12" s="106" t="s">
        <v>62</v>
      </c>
      <c r="Z12" s="106" t="s">
        <v>61</v>
      </c>
      <c r="AA12" s="106" t="s">
        <v>60</v>
      </c>
      <c r="AB12" s="106" t="s">
        <v>59</v>
      </c>
      <c r="AC12" s="106" t="s">
        <v>71</v>
      </c>
      <c r="AD12" s="106" t="s">
        <v>70</v>
      </c>
      <c r="AE12" s="106" t="s">
        <v>69</v>
      </c>
      <c r="AF12" s="106" t="s">
        <v>68</v>
      </c>
      <c r="AG12" s="106" t="s">
        <v>67</v>
      </c>
      <c r="AH12" s="106" t="s">
        <v>66</v>
      </c>
      <c r="AI12" s="106" t="s">
        <v>65</v>
      </c>
      <c r="AJ12" s="106" t="s">
        <v>64</v>
      </c>
      <c r="AK12" s="106" t="s">
        <v>63</v>
      </c>
      <c r="AL12" s="106" t="s">
        <v>62</v>
      </c>
      <c r="AM12" s="106" t="s">
        <v>61</v>
      </c>
      <c r="AN12" s="106" t="s">
        <v>60</v>
      </c>
      <c r="AO12" s="106" t="s">
        <v>59</v>
      </c>
      <c r="AP12" s="106" t="s">
        <v>58</v>
      </c>
      <c r="AS12" s="3"/>
      <c r="AT12" s="3"/>
      <c r="AU12" s="3"/>
      <c r="AV12" s="3"/>
      <c r="AW12" s="3"/>
    </row>
    <row r="13" spans="1:49" ht="15.75" thickBot="1">
      <c r="A13" s="105">
        <v>1</v>
      </c>
      <c r="B13" s="104">
        <v>2</v>
      </c>
      <c r="C13" s="104"/>
      <c r="D13" s="104"/>
      <c r="E13" s="104"/>
      <c r="F13" s="104">
        <v>3</v>
      </c>
      <c r="G13" s="104">
        <v>3</v>
      </c>
      <c r="H13" s="104">
        <v>3</v>
      </c>
      <c r="I13" s="104">
        <v>3</v>
      </c>
      <c r="J13" s="104">
        <v>3</v>
      </c>
      <c r="K13" s="104">
        <v>3</v>
      </c>
      <c r="L13" s="104">
        <v>3</v>
      </c>
      <c r="M13" s="104">
        <v>3</v>
      </c>
      <c r="N13" s="104">
        <v>3</v>
      </c>
      <c r="O13" s="104">
        <v>3</v>
      </c>
      <c r="P13" s="104">
        <v>4</v>
      </c>
      <c r="Q13" s="104"/>
      <c r="R13" s="104"/>
      <c r="S13" s="104">
        <v>5</v>
      </c>
      <c r="T13" s="104">
        <v>5</v>
      </c>
      <c r="U13" s="104">
        <v>5</v>
      </c>
      <c r="V13" s="104">
        <v>5</v>
      </c>
      <c r="W13" s="104">
        <v>5</v>
      </c>
      <c r="X13" s="104">
        <v>5</v>
      </c>
      <c r="Y13" s="104">
        <v>5</v>
      </c>
      <c r="Z13" s="104">
        <v>5</v>
      </c>
      <c r="AA13" s="104">
        <v>5</v>
      </c>
      <c r="AB13" s="104">
        <v>5</v>
      </c>
      <c r="AC13" s="104">
        <v>6</v>
      </c>
      <c r="AD13" s="104"/>
      <c r="AE13" s="104"/>
      <c r="AF13" s="104">
        <v>7</v>
      </c>
      <c r="AG13" s="104">
        <v>7</v>
      </c>
      <c r="AH13" s="104">
        <v>7</v>
      </c>
      <c r="AI13" s="104">
        <v>7</v>
      </c>
      <c r="AJ13" s="104">
        <v>7</v>
      </c>
      <c r="AK13" s="104">
        <v>7</v>
      </c>
      <c r="AL13" s="104">
        <v>7</v>
      </c>
      <c r="AM13" s="104">
        <v>7</v>
      </c>
      <c r="AN13" s="104">
        <v>7</v>
      </c>
      <c r="AO13" s="104">
        <v>7</v>
      </c>
      <c r="AP13" s="103">
        <v>8</v>
      </c>
      <c r="AS13" s="3"/>
      <c r="AT13" s="3"/>
      <c r="AU13" s="3"/>
      <c r="AV13" s="3"/>
      <c r="AW13" s="3"/>
    </row>
    <row r="14" spans="1:49" s="64" customFormat="1" ht="16.5" thickBot="1">
      <c r="A14" s="102"/>
      <c r="B14" s="101" t="s">
        <v>216</v>
      </c>
      <c r="C14" s="99">
        <f>C16</f>
        <v>21000000</v>
      </c>
      <c r="D14" s="99">
        <f>D16</f>
        <v>0</v>
      </c>
      <c r="E14" s="99">
        <f aca="true" t="shared" si="0" ref="E14:AP14">E16</f>
        <v>0</v>
      </c>
      <c r="F14" s="99">
        <f t="shared" si="0"/>
        <v>0</v>
      </c>
      <c r="G14" s="99">
        <f t="shared" si="0"/>
        <v>0</v>
      </c>
      <c r="H14" s="99">
        <f t="shared" si="0"/>
        <v>0</v>
      </c>
      <c r="I14" s="99">
        <f t="shared" si="0"/>
        <v>0</v>
      </c>
      <c r="J14" s="99">
        <f t="shared" si="0"/>
        <v>0</v>
      </c>
      <c r="K14" s="99">
        <f t="shared" si="0"/>
        <v>0</v>
      </c>
      <c r="L14" s="99">
        <f t="shared" si="0"/>
        <v>0</v>
      </c>
      <c r="M14" s="99">
        <f t="shared" si="0"/>
        <v>0</v>
      </c>
      <c r="N14" s="99">
        <f t="shared" si="0"/>
        <v>0</v>
      </c>
      <c r="O14" s="99">
        <f t="shared" si="0"/>
        <v>0</v>
      </c>
      <c r="P14" s="99">
        <f t="shared" si="0"/>
        <v>0</v>
      </c>
      <c r="Q14" s="99">
        <f t="shared" si="0"/>
        <v>0</v>
      </c>
      <c r="R14" s="99">
        <f t="shared" si="0"/>
        <v>0</v>
      </c>
      <c r="S14" s="99">
        <f t="shared" si="0"/>
        <v>0</v>
      </c>
      <c r="T14" s="99">
        <f t="shared" si="0"/>
        <v>0</v>
      </c>
      <c r="U14" s="99">
        <f t="shared" si="0"/>
        <v>0</v>
      </c>
      <c r="V14" s="99">
        <f t="shared" si="0"/>
        <v>0</v>
      </c>
      <c r="W14" s="99">
        <f t="shared" si="0"/>
        <v>0</v>
      </c>
      <c r="X14" s="99">
        <f t="shared" si="0"/>
        <v>0</v>
      </c>
      <c r="Y14" s="99">
        <f t="shared" si="0"/>
        <v>0</v>
      </c>
      <c r="Z14" s="99">
        <f t="shared" si="0"/>
        <v>0</v>
      </c>
      <c r="AA14" s="99">
        <f t="shared" si="0"/>
        <v>0</v>
      </c>
      <c r="AB14" s="99">
        <f t="shared" si="0"/>
        <v>0</v>
      </c>
      <c r="AC14" s="99">
        <f t="shared" si="0"/>
        <v>0</v>
      </c>
      <c r="AD14" s="99">
        <f t="shared" si="0"/>
        <v>0</v>
      </c>
      <c r="AE14" s="99">
        <f t="shared" si="0"/>
        <v>0</v>
      </c>
      <c r="AF14" s="99">
        <f t="shared" si="0"/>
        <v>0</v>
      </c>
      <c r="AG14" s="99">
        <f t="shared" si="0"/>
        <v>0</v>
      </c>
      <c r="AH14" s="99">
        <f t="shared" si="0"/>
        <v>0</v>
      </c>
      <c r="AI14" s="99">
        <f t="shared" si="0"/>
        <v>0</v>
      </c>
      <c r="AJ14" s="99">
        <f t="shared" si="0"/>
        <v>0</v>
      </c>
      <c r="AK14" s="99">
        <f t="shared" si="0"/>
        <v>0</v>
      </c>
      <c r="AL14" s="99">
        <f t="shared" si="0"/>
        <v>0</v>
      </c>
      <c r="AM14" s="99">
        <f t="shared" si="0"/>
        <v>0</v>
      </c>
      <c r="AN14" s="99">
        <f t="shared" si="0"/>
        <v>0</v>
      </c>
      <c r="AO14" s="99">
        <f t="shared" si="0"/>
        <v>0</v>
      </c>
      <c r="AP14" s="99">
        <f t="shared" si="0"/>
        <v>0</v>
      </c>
      <c r="AQ14" s="3"/>
      <c r="AR14" s="3"/>
      <c r="AS14" s="3"/>
      <c r="AT14" s="3"/>
      <c r="AU14" s="3"/>
      <c r="AV14" s="3"/>
      <c r="AW14" s="3"/>
    </row>
    <row r="15" spans="1:49" s="77" customFormat="1" ht="16.5" thickBot="1">
      <c r="A15" s="68"/>
      <c r="B15" s="67" t="s">
        <v>13</v>
      </c>
      <c r="C15" s="65">
        <f aca="true" t="shared" si="1" ref="C15:AP15">SUM(C16:C17)</f>
        <v>21000000</v>
      </c>
      <c r="D15" s="65">
        <f t="shared" si="1"/>
        <v>0</v>
      </c>
      <c r="E15" s="65">
        <f t="shared" si="1"/>
        <v>0</v>
      </c>
      <c r="F15" s="65">
        <f t="shared" si="1"/>
        <v>0</v>
      </c>
      <c r="G15" s="65">
        <f t="shared" si="1"/>
        <v>0</v>
      </c>
      <c r="H15" s="65">
        <f t="shared" si="1"/>
        <v>0</v>
      </c>
      <c r="I15" s="65">
        <f t="shared" si="1"/>
        <v>0</v>
      </c>
      <c r="J15" s="65">
        <f t="shared" si="1"/>
        <v>0</v>
      </c>
      <c r="K15" s="65">
        <f t="shared" si="1"/>
        <v>0</v>
      </c>
      <c r="L15" s="65">
        <f t="shared" si="1"/>
        <v>0</v>
      </c>
      <c r="M15" s="65">
        <f t="shared" si="1"/>
        <v>0</v>
      </c>
      <c r="N15" s="65">
        <f t="shared" si="1"/>
        <v>0</v>
      </c>
      <c r="O15" s="65">
        <f t="shared" si="1"/>
        <v>0</v>
      </c>
      <c r="P15" s="65">
        <f t="shared" si="1"/>
        <v>0</v>
      </c>
      <c r="Q15" s="65">
        <f t="shared" si="1"/>
        <v>0</v>
      </c>
      <c r="R15" s="65">
        <f t="shared" si="1"/>
        <v>0</v>
      </c>
      <c r="S15" s="65">
        <f t="shared" si="1"/>
        <v>0</v>
      </c>
      <c r="T15" s="65">
        <f t="shared" si="1"/>
        <v>0</v>
      </c>
      <c r="U15" s="65">
        <f t="shared" si="1"/>
        <v>0</v>
      </c>
      <c r="V15" s="65">
        <f t="shared" si="1"/>
        <v>0</v>
      </c>
      <c r="W15" s="65">
        <f t="shared" si="1"/>
        <v>0</v>
      </c>
      <c r="X15" s="65">
        <f t="shared" si="1"/>
        <v>0</v>
      </c>
      <c r="Y15" s="65">
        <f t="shared" si="1"/>
        <v>0</v>
      </c>
      <c r="Z15" s="65">
        <f t="shared" si="1"/>
        <v>0</v>
      </c>
      <c r="AA15" s="65">
        <f t="shared" si="1"/>
        <v>0</v>
      </c>
      <c r="AB15" s="65">
        <f t="shared" si="1"/>
        <v>0</v>
      </c>
      <c r="AC15" s="65">
        <f t="shared" si="1"/>
        <v>0</v>
      </c>
      <c r="AD15" s="65">
        <f t="shared" si="1"/>
        <v>0</v>
      </c>
      <c r="AE15" s="65">
        <f t="shared" si="1"/>
        <v>0</v>
      </c>
      <c r="AF15" s="65">
        <f t="shared" si="1"/>
        <v>0</v>
      </c>
      <c r="AG15" s="65">
        <f t="shared" si="1"/>
        <v>0</v>
      </c>
      <c r="AH15" s="65">
        <f t="shared" si="1"/>
        <v>0</v>
      </c>
      <c r="AI15" s="65">
        <f t="shared" si="1"/>
        <v>0</v>
      </c>
      <c r="AJ15" s="65">
        <f t="shared" si="1"/>
        <v>0</v>
      </c>
      <c r="AK15" s="65">
        <f t="shared" si="1"/>
        <v>0</v>
      </c>
      <c r="AL15" s="65">
        <f t="shared" si="1"/>
        <v>0</v>
      </c>
      <c r="AM15" s="65">
        <f t="shared" si="1"/>
        <v>0</v>
      </c>
      <c r="AN15" s="65">
        <f t="shared" si="1"/>
        <v>0</v>
      </c>
      <c r="AO15" s="65">
        <f t="shared" si="1"/>
        <v>0</v>
      </c>
      <c r="AP15" s="65">
        <f t="shared" si="1"/>
        <v>0</v>
      </c>
      <c r="AQ15" s="3"/>
      <c r="AR15" s="3"/>
      <c r="AS15" s="3"/>
      <c r="AT15" s="3"/>
      <c r="AU15" s="3"/>
      <c r="AV15" s="3"/>
      <c r="AW15" s="3"/>
    </row>
    <row r="16" spans="1:49" s="4" customFormat="1" ht="15.75" thickBot="1">
      <c r="A16" s="178" t="s">
        <v>217</v>
      </c>
      <c r="B16" s="74" t="s">
        <v>218</v>
      </c>
      <c r="C16" s="75">
        <v>21000000</v>
      </c>
      <c r="D16" s="75">
        <v>0</v>
      </c>
      <c r="E16" s="75"/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/>
      <c r="N16" s="75"/>
      <c r="O16" s="75">
        <v>0</v>
      </c>
      <c r="P16" s="56">
        <f>SUM(D16:O16)</f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48">
        <v>0</v>
      </c>
      <c r="Y16" s="75"/>
      <c r="Z16" s="75">
        <v>0</v>
      </c>
      <c r="AA16" s="75"/>
      <c r="AB16" s="75">
        <v>0</v>
      </c>
      <c r="AC16" s="56">
        <f>SUM(Q16:AB16)</f>
        <v>0</v>
      </c>
      <c r="AD16" s="75">
        <v>0</v>
      </c>
      <c r="AE16" s="75">
        <v>0</v>
      </c>
      <c r="AF16" s="75">
        <v>0</v>
      </c>
      <c r="AG16" s="75">
        <v>0</v>
      </c>
      <c r="AH16" s="75">
        <v>0</v>
      </c>
      <c r="AI16" s="75">
        <v>0</v>
      </c>
      <c r="AJ16" s="75"/>
      <c r="AK16" s="75">
        <v>0</v>
      </c>
      <c r="AL16" s="75">
        <v>0</v>
      </c>
      <c r="AM16" s="75">
        <v>0</v>
      </c>
      <c r="AN16" s="75"/>
      <c r="AO16" s="75">
        <v>0</v>
      </c>
      <c r="AP16" s="73">
        <f>SUM(AD16:AO16)</f>
        <v>0</v>
      </c>
      <c r="AQ16" s="3"/>
      <c r="AR16" s="3"/>
      <c r="AS16" s="3"/>
      <c r="AT16" s="3"/>
      <c r="AU16" s="3"/>
      <c r="AV16" s="3"/>
      <c r="AW16" s="3"/>
    </row>
    <row r="17" spans="1:49" s="4" customFormat="1" ht="15.75" hidden="1" thickBot="1">
      <c r="A17" s="178" t="s">
        <v>10</v>
      </c>
      <c r="B17" s="74" t="s">
        <v>9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56">
        <f>SUM(D17:O17)</f>
        <v>0</v>
      </c>
      <c r="Q17" s="48"/>
      <c r="R17" s="48"/>
      <c r="S17" s="48"/>
      <c r="T17" s="48"/>
      <c r="U17" s="48"/>
      <c r="V17" s="48"/>
      <c r="W17" s="48"/>
      <c r="X17" s="48">
        <v>0</v>
      </c>
      <c r="Y17" s="48"/>
      <c r="Z17" s="48"/>
      <c r="AA17" s="48"/>
      <c r="AB17" s="48"/>
      <c r="AC17" s="56">
        <f>SUM(Q17:AB17)</f>
        <v>0</v>
      </c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73">
        <f>SUM(AD17:AO17)</f>
        <v>0</v>
      </c>
      <c r="AQ17" s="3"/>
      <c r="AR17" s="3"/>
      <c r="AS17" s="3"/>
      <c r="AT17" s="3"/>
      <c r="AU17" s="3"/>
      <c r="AV17" s="3"/>
      <c r="AW17" s="3"/>
    </row>
    <row r="18" spans="1:49" s="4" customFormat="1" ht="31.5" customHeight="1" hidden="1" thickBot="1">
      <c r="A18" s="142" t="s">
        <v>219</v>
      </c>
      <c r="B18" s="179" t="s">
        <v>220</v>
      </c>
      <c r="C18" s="48"/>
      <c r="D18" s="58"/>
      <c r="E18" s="48"/>
      <c r="F18" s="48"/>
      <c r="G18" s="48"/>
      <c r="H18" s="95"/>
      <c r="I18" s="48"/>
      <c r="J18" s="48"/>
      <c r="K18" s="48"/>
      <c r="L18" s="48"/>
      <c r="M18" s="48"/>
      <c r="N18" s="48"/>
      <c r="O18" s="58"/>
      <c r="P18" s="58">
        <f>SUM(D18:O18)</f>
        <v>0</v>
      </c>
      <c r="Q18" s="58"/>
      <c r="R18" s="48"/>
      <c r="S18" s="48"/>
      <c r="T18" s="48"/>
      <c r="U18" s="95"/>
      <c r="V18" s="48"/>
      <c r="W18" s="48"/>
      <c r="X18" s="48"/>
      <c r="Y18" s="48"/>
      <c r="Z18" s="48"/>
      <c r="AA18" s="48"/>
      <c r="AB18" s="48"/>
      <c r="AC18" s="14">
        <f>SUM(Q18:AB18)</f>
        <v>0</v>
      </c>
      <c r="AD18" s="58"/>
      <c r="AE18" s="48"/>
      <c r="AF18" s="48"/>
      <c r="AG18" s="48"/>
      <c r="AH18" s="95"/>
      <c r="AI18" s="48"/>
      <c r="AJ18" s="48"/>
      <c r="AK18" s="48"/>
      <c r="AL18" s="48"/>
      <c r="AM18" s="48"/>
      <c r="AN18" s="48"/>
      <c r="AO18" s="48"/>
      <c r="AP18" s="180">
        <f>SUM(AD18:AO18)</f>
        <v>0</v>
      </c>
      <c r="AQ18" s="3"/>
      <c r="AR18" s="3"/>
      <c r="AS18" s="3"/>
      <c r="AT18" s="3"/>
      <c r="AU18" s="3"/>
      <c r="AV18" s="3"/>
      <c r="AW18" s="3"/>
    </row>
    <row r="19" spans="1:49" s="28" customFormat="1" ht="18.75" thickBot="1">
      <c r="A19" s="268" t="s">
        <v>3</v>
      </c>
      <c r="B19" s="269"/>
      <c r="C19" s="55">
        <f>C14</f>
        <v>21000000</v>
      </c>
      <c r="D19" s="55">
        <f aca="true" t="shared" si="2" ref="D19:AP19">D14</f>
        <v>0</v>
      </c>
      <c r="E19" s="55">
        <f t="shared" si="2"/>
        <v>0</v>
      </c>
      <c r="F19" s="55">
        <f t="shared" si="2"/>
        <v>0</v>
      </c>
      <c r="G19" s="55">
        <f t="shared" si="2"/>
        <v>0</v>
      </c>
      <c r="H19" s="55">
        <f t="shared" si="2"/>
        <v>0</v>
      </c>
      <c r="I19" s="55">
        <f t="shared" si="2"/>
        <v>0</v>
      </c>
      <c r="J19" s="55">
        <f t="shared" si="2"/>
        <v>0</v>
      </c>
      <c r="K19" s="55">
        <f t="shared" si="2"/>
        <v>0</v>
      </c>
      <c r="L19" s="55">
        <f t="shared" si="2"/>
        <v>0</v>
      </c>
      <c r="M19" s="55">
        <f t="shared" si="2"/>
        <v>0</v>
      </c>
      <c r="N19" s="55">
        <f t="shared" si="2"/>
        <v>0</v>
      </c>
      <c r="O19" s="55">
        <f t="shared" si="2"/>
        <v>0</v>
      </c>
      <c r="P19" s="55">
        <f t="shared" si="2"/>
        <v>0</v>
      </c>
      <c r="Q19" s="55">
        <f t="shared" si="2"/>
        <v>0</v>
      </c>
      <c r="R19" s="55">
        <f t="shared" si="2"/>
        <v>0</v>
      </c>
      <c r="S19" s="55">
        <f t="shared" si="2"/>
        <v>0</v>
      </c>
      <c r="T19" s="55">
        <f t="shared" si="2"/>
        <v>0</v>
      </c>
      <c r="U19" s="55">
        <f t="shared" si="2"/>
        <v>0</v>
      </c>
      <c r="V19" s="55">
        <f t="shared" si="2"/>
        <v>0</v>
      </c>
      <c r="W19" s="55">
        <f t="shared" si="2"/>
        <v>0</v>
      </c>
      <c r="X19" s="55">
        <f t="shared" si="2"/>
        <v>0</v>
      </c>
      <c r="Y19" s="55">
        <f t="shared" si="2"/>
        <v>0</v>
      </c>
      <c r="Z19" s="55">
        <f t="shared" si="2"/>
        <v>0</v>
      </c>
      <c r="AA19" s="55">
        <f t="shared" si="2"/>
        <v>0</v>
      </c>
      <c r="AB19" s="55">
        <f t="shared" si="2"/>
        <v>0</v>
      </c>
      <c r="AC19" s="55">
        <f t="shared" si="2"/>
        <v>0</v>
      </c>
      <c r="AD19" s="55">
        <f t="shared" si="2"/>
        <v>0</v>
      </c>
      <c r="AE19" s="55">
        <f t="shared" si="2"/>
        <v>0</v>
      </c>
      <c r="AF19" s="55">
        <f t="shared" si="2"/>
        <v>0</v>
      </c>
      <c r="AG19" s="55">
        <f t="shared" si="2"/>
        <v>0</v>
      </c>
      <c r="AH19" s="55">
        <f t="shared" si="2"/>
        <v>0</v>
      </c>
      <c r="AI19" s="55">
        <f t="shared" si="2"/>
        <v>0</v>
      </c>
      <c r="AJ19" s="55">
        <f t="shared" si="2"/>
        <v>0</v>
      </c>
      <c r="AK19" s="55">
        <f t="shared" si="2"/>
        <v>0</v>
      </c>
      <c r="AL19" s="55">
        <f t="shared" si="2"/>
        <v>0</v>
      </c>
      <c r="AM19" s="55">
        <f t="shared" si="2"/>
        <v>0</v>
      </c>
      <c r="AN19" s="55">
        <f t="shared" si="2"/>
        <v>0</v>
      </c>
      <c r="AO19" s="55">
        <f t="shared" si="2"/>
        <v>0</v>
      </c>
      <c r="AP19" s="55">
        <f t="shared" si="2"/>
        <v>0</v>
      </c>
      <c r="AQ19" s="3"/>
      <c r="AR19" s="3"/>
      <c r="AS19" s="3"/>
      <c r="AT19" s="3"/>
      <c r="AU19" s="3"/>
      <c r="AV19" s="3"/>
      <c r="AW19" s="3"/>
    </row>
    <row r="20" spans="1:49" ht="15">
      <c r="A20" s="53" t="s">
        <v>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0"/>
      <c r="AS20" s="3"/>
      <c r="AT20" s="3"/>
      <c r="AU20" s="3"/>
      <c r="AV20" s="3"/>
      <c r="AW20" s="3"/>
    </row>
    <row r="21" spans="1:49" ht="15">
      <c r="A21" s="144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2"/>
      <c r="AS21" s="3"/>
      <c r="AT21" s="3"/>
      <c r="AU21" s="3"/>
      <c r="AV21" s="3"/>
      <c r="AW21" s="3"/>
    </row>
    <row r="22" spans="1:49" ht="15">
      <c r="A22" s="239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50"/>
      <c r="AS22" s="3"/>
      <c r="AT22" s="3"/>
      <c r="AU22" s="3"/>
      <c r="AV22" s="3"/>
      <c r="AW22" s="3"/>
    </row>
    <row r="23" spans="1:49" ht="30.75" customHeight="1">
      <c r="A23" s="239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50"/>
      <c r="AS23" s="3"/>
      <c r="AT23" s="3"/>
      <c r="AU23" s="3"/>
      <c r="AV23" s="3"/>
      <c r="AW23" s="3"/>
    </row>
    <row r="24" spans="1:49" ht="15" hidden="1">
      <c r="A24" s="146">
        <f ca="1">TODAY()</f>
        <v>41383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2"/>
      <c r="AS24" s="3"/>
      <c r="AT24" s="3"/>
      <c r="AU24" s="3"/>
      <c r="AV24" s="3"/>
      <c r="AW24" s="3"/>
    </row>
    <row r="25" spans="1:49" ht="15" hidden="1">
      <c r="A25" s="146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2"/>
      <c r="AS25" s="3"/>
      <c r="AT25" s="3"/>
      <c r="AU25" s="3"/>
      <c r="AV25" s="3"/>
      <c r="AW25" s="3"/>
    </row>
    <row r="26" spans="1:49" ht="15" hidden="1">
      <c r="A26" s="146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2"/>
      <c r="AS26" s="3"/>
      <c r="AT26" s="3"/>
      <c r="AU26" s="3"/>
      <c r="AV26" s="3"/>
      <c r="AW26" s="3"/>
    </row>
    <row r="27" spans="1:49" ht="15">
      <c r="A27" s="36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2"/>
      <c r="AS27" s="3"/>
      <c r="AT27" s="3"/>
      <c r="AU27" s="3"/>
      <c r="AV27" s="3"/>
      <c r="AW27" s="3"/>
    </row>
    <row r="28" spans="1:49" ht="15.75" thickBot="1">
      <c r="A28" s="36"/>
      <c r="B28" s="39" t="s">
        <v>1</v>
      </c>
      <c r="C28" s="38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 t="s">
        <v>221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8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2"/>
      <c r="AS28" s="3"/>
      <c r="AT28" s="3"/>
      <c r="AU28" s="3"/>
      <c r="AV28" s="3"/>
      <c r="AW28" s="3"/>
    </row>
    <row r="29" spans="1:42" ht="15.75">
      <c r="A29" s="36"/>
      <c r="B29" s="35"/>
      <c r="C29" s="265" t="s">
        <v>0</v>
      </c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33"/>
      <c r="R29" s="33"/>
      <c r="S29" s="33"/>
      <c r="T29" s="11"/>
      <c r="U29" s="33"/>
      <c r="V29" s="33"/>
      <c r="W29" s="33"/>
      <c r="X29" s="33"/>
      <c r="Y29" s="33"/>
      <c r="Z29" s="33"/>
      <c r="AA29" s="33"/>
      <c r="AB29" s="33"/>
      <c r="AC29" s="35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2"/>
    </row>
    <row r="30" spans="1:42" ht="15">
      <c r="A30" s="36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2"/>
    </row>
    <row r="31" spans="1:42" ht="15">
      <c r="A31" s="149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2"/>
    </row>
    <row r="32" spans="1:42" ht="15.75" thickBot="1">
      <c r="A32" s="31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29"/>
    </row>
    <row r="39" spans="6:18" ht="15"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</row>
    <row r="40" spans="6:18" ht="15"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</row>
    <row r="41" spans="6:18" ht="15"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</row>
    <row r="42" spans="6:18" ht="15"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</row>
    <row r="43" spans="6:18" ht="15"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</row>
    <row r="44" spans="6:18" ht="15"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</row>
    <row r="45" spans="6:18" ht="15"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</row>
  </sheetData>
  <mergeCells count="10">
    <mergeCell ref="A8:B8"/>
    <mergeCell ref="A19:B19"/>
    <mergeCell ref="A22:AP23"/>
    <mergeCell ref="C29:P29"/>
    <mergeCell ref="A1:AP1"/>
    <mergeCell ref="A2:AP2"/>
    <mergeCell ref="A3:AP3"/>
    <mergeCell ref="A4:AP4"/>
    <mergeCell ref="A5:AP5"/>
    <mergeCell ref="A7:B7"/>
  </mergeCells>
  <printOptions horizontalCentered="1" verticalCentered="1"/>
  <pageMargins left="1.04" right="0.1968503937007874" top="0.15748031496062992" bottom="0.1968503937007874" header="0" footer="0.1968503937007874"/>
  <pageSetup horizontalDpi="300" verticalDpi="300" orientation="landscape" paperSize="5" scale="75" r:id="rId1"/>
  <headerFooter alignWithMargins="0">
    <oddHeader>&amp;C&amp;F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FTorresR</dc:creator>
  <cp:keywords/>
  <dc:description/>
  <cp:lastModifiedBy>FTorresR</cp:lastModifiedBy>
  <cp:lastPrinted>2013-04-16T13:37:11Z</cp:lastPrinted>
  <dcterms:created xsi:type="dcterms:W3CDTF">2013-04-09T21:17:42Z</dcterms:created>
  <dcterms:modified xsi:type="dcterms:W3CDTF">2013-04-19T20:06:52Z</dcterms:modified>
  <cp:category/>
  <cp:version/>
  <cp:contentType/>
  <cp:contentStatus/>
</cp:coreProperties>
</file>