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tabRatio="889" firstSheet="1" activeTab="3"/>
  </bookViews>
  <sheets>
    <sheet name="Ingresos Fond. " sheetId="1" r:id="rId1"/>
    <sheet name="Gastos Fond " sheetId="2" r:id="rId2"/>
    <sheet name="CXFONDANE" sheetId="3" r:id="rId3"/>
    <sheet name="RESER FOND" sheetId="4" r:id="rId4"/>
    <sheet name="Gastos Fond APN" sheetId="5" r:id="rId5"/>
    <sheet name="CUENTAS POR PAGAR INV.FONDANE" sheetId="6" r:id="rId6"/>
    <sheet name="RESERVAS INV. FONDANE" sheetId="7" r:id="rId7"/>
  </sheets>
  <definedNames>
    <definedName name="_xlnm.Print_Area" localSheetId="1">'Gastos Fond '!$A$1:$AP$50</definedName>
    <definedName name="_xlnm.Print_Area" localSheetId="4">'Gastos Fond APN'!$A$1:$AP$34</definedName>
    <definedName name="_xlnm.Print_Area" localSheetId="3">'RESER FOND'!$A$1:$AC$36</definedName>
    <definedName name="_xlnm.Print_Area" localSheetId="6">'RESERVAS INV. FONDANE'!$A$1:$AC$46</definedName>
  </definedNames>
  <calcPr fullCalcOnLoad="1"/>
</workbook>
</file>

<file path=xl/sharedStrings.xml><?xml version="1.0" encoding="utf-8"?>
<sst xmlns="http://schemas.openxmlformats.org/spreadsheetml/2006/main" count="761" uniqueCount="178">
  <si>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</si>
  <si>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</si>
  <si>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</si>
  <si>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</si>
  <si>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</si>
  <si>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</si>
  <si>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</si>
  <si>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</si>
  <si>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</si>
  <si>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</si>
  <si>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</si>
  <si>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</si>
  <si>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</si>
  <si>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</si>
  <si>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</si>
  <si>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</si>
  <si>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</si>
  <si>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</si>
  <si>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</si>
  <si>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</si>
  <si>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</si>
  <si>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</si>
  <si>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</si>
  <si>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</si>
  <si>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</si>
  <si>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</si>
  <si>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</si>
  <si>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</si>
  <si>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</si>
  <si>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</si>
  <si>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</si>
  <si>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</si>
  <si>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</si>
  <si>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</si>
  <si>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</si>
  <si>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</si>
  <si>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</si>
  <si>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</si>
  <si>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</si>
  <si>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</si>
  <si>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</si>
  <si>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</si>
  <si>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</si>
  <si>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</si>
  <si>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</si>
  <si>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</si>
  <si>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</si>
  <si>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</si>
  <si>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</si>
  <si>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</si>
  <si>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</si>
  <si>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</si>
  <si>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</si>
  <si>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</si>
  <si>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</si>
  <si>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</si>
  <si>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</si>
  <si>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</si>
  <si>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</si>
  <si>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A|3|2|1|1|20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</si>
  <si>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</si>
  <si>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</si>
  <si>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</si>
  <si>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</si>
  <si>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</si>
  <si>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</si>
  <si>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</si>
  <si>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</si>
  <si>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</si>
  <si>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</si>
  <si>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</si>
  <si>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</si>
  <si>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</si>
  <si>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</si>
  <si>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</si>
  <si>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</si>
  <si>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</si>
  <si>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</si>
  <si>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</si>
  <si>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</si>
  <si>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</si>
  <si>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</si>
  <si>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</si>
  <si>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</si>
  <si>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</si>
  <si>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</si>
  <si>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</si>
  <si>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</si>
  <si>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</si>
  <si>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</si>
  <si>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</si>
  <si>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</si>
  <si>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</si>
  <si>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</si>
  <si>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</si>
  <si>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</si>
  <si>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</si>
  <si>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</si>
  <si>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</si>
  <si>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</si>
  <si>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</si>
  <si>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</si>
  <si>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</si>
  <si>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</si>
  <si>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</si>
  <si>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A|2|0|4|4|20</t>
  </si>
  <si>
    <t>A|2|0|4|5|20</t>
  </si>
  <si>
    <t>A|2|0|4|6|20</t>
  </si>
  <si>
    <t>A|2|0|4|7|20</t>
  </si>
  <si>
    <t>A|2|0|4|8|20</t>
  </si>
  <si>
    <t>A|2|0|4|9|20</t>
  </si>
  <si>
    <t>IMPUESTOS Y CONTRIBUCIONES</t>
  </si>
  <si>
    <t>A|1|0|2|14|20</t>
  </si>
  <si>
    <t>Elaboró : R.H.E.M</t>
  </si>
  <si>
    <t>MES  1</t>
  </si>
  <si>
    <t>Elaboró :R.H.E.M</t>
  </si>
  <si>
    <t>A|2|0|4|1|20</t>
  </si>
  <si>
    <t>COMPRA DE EQUIPO</t>
  </si>
  <si>
    <t>A|3|6|1|1|21</t>
  </si>
  <si>
    <t xml:space="preserve">SENTENCIAS Y CONCILIACIONES </t>
  </si>
  <si>
    <t>RECURSOS DE CAPITAL            1|3|2|0|0</t>
  </si>
  <si>
    <t>A|2|0|4|10|20</t>
  </si>
  <si>
    <t>A|2|0|4|11|20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</si>
  <si>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</si>
  <si>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</si>
  <si>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</si>
  <si>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</si>
  <si>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</si>
  <si>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</si>
  <si>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>A|2|0|3|0|20</t>
  </si>
  <si>
    <t>A|2|0|3|50|20</t>
  </si>
  <si>
    <t>COMUNICACIÓN Y TRANSPORTE</t>
  </si>
  <si>
    <t>C|430|1000|18|11</t>
  </si>
  <si>
    <t xml:space="preserve">CUOTA DE AUDITAJE - CONTRALORIA </t>
  </si>
  <si>
    <t>MEJORAMIENTO DE  LA CAPACIDAD TECNICA Y ADMINISTRATIVA PARA LA PRODUCCION Y DIFUSION DE LA INFORMACION BASICA NACIONAL</t>
  </si>
  <si>
    <t xml:space="preserve">MES </t>
  </si>
  <si>
    <t>GASTOS DE FUNCIONAMIENTO APN</t>
  </si>
  <si>
    <t>GASTOS DE INVERSION APN</t>
  </si>
  <si>
    <t>MES 06</t>
  </si>
  <si>
    <t>A JUNIO</t>
  </si>
  <si>
    <t xml:space="preserve"> A JUNIO</t>
  </si>
  <si>
    <t xml:space="preserve">NOTA:SE EFECTUO UNA MODIFICACION A LA DESAGREGACION DEL PRESUPUESTO DEL GASTO DE FUNCIONAMIENTO DE ADQUISICION DE BIENES Y SERVICIOS - SERVICIOS PUBLICOS $40.725.000 A ADQUISICION DE BIENES Y SERVICIOS- MATERIALES Y SUMINISTROS SEGÚN RESOL N° 013-2009. </t>
  </si>
  <si>
    <t xml:space="preserve">FONDO ROTATORIO DEL  DANE - FONDANE </t>
  </si>
  <si>
    <t>A  JUNIO</t>
  </si>
  <si>
    <t>TRANSFERENCIAS</t>
  </si>
  <si>
    <t>A|3|2|1|1|10</t>
  </si>
  <si>
    <t>CUOTA DE AUDITAJE CONTRANAL</t>
  </si>
  <si>
    <t>A|3|6|1|1|10</t>
  </si>
  <si>
    <t>SENTENCIAS</t>
  </si>
  <si>
    <t>A|3|6|1|2|10</t>
  </si>
  <si>
    <t>CONCILIACION</t>
  </si>
  <si>
    <t>GASTOS DE INVERSION A.P.N.</t>
  </si>
  <si>
    <t>C|430|1000|18|10</t>
  </si>
  <si>
    <t>MEJORAMIENTO DE LA CAPACIDAD TECNICA Y ADMINISTRATIVA</t>
  </si>
  <si>
    <t>C|430|1000|19|10</t>
  </si>
  <si>
    <t>LEV. RECOP Y ACTUAL.  INF CUMPLIMIENTO OBJETIVOS MILENIO NAL.</t>
  </si>
  <si>
    <t>C|430|1000|20|10</t>
  </si>
  <si>
    <t>LEV. RECOP Y ACTUAL.  INF PRODUCCION COMERCIO Y SERVICIOS NAL.</t>
  </si>
  <si>
    <t>C|430|1000|21|11</t>
  </si>
  <si>
    <t>LEV. RECOP Y ACTUAL.  INF SERVICIOS PUBLICOS NAL.</t>
  </si>
  <si>
    <t>C|430|1000|22|11</t>
  </si>
  <si>
    <t>LEV. RECOP Y ACTUAL.  INF PRECIOS NAL.</t>
  </si>
  <si>
    <t>C|430|1000|23|11</t>
  </si>
  <si>
    <t>LEV. RECOP Y ACTUAL.  INF ASPECTOS SOCIODEMOGRAFICOS NAL.</t>
  </si>
  <si>
    <t>C|430|1000|24|11</t>
  </si>
  <si>
    <t>LEV. RECOP Y ACTUAL.  INF TEMAS AMBIENTALES NAL.</t>
  </si>
  <si>
    <t>C|430|1000|25|11</t>
  </si>
  <si>
    <t>LEV. RECOP Y ACTUAL.  INF DATOS ESPACIALES NAL.</t>
  </si>
  <si>
    <t>C|430|1000|26|11</t>
  </si>
  <si>
    <t>LEV. RECOP Y ACTUAL.  INF ASPECTOS CULTURALES Y POLITICOS NAL.</t>
  </si>
  <si>
    <t>C|430|1000|27|11</t>
  </si>
  <si>
    <t>LEV. RECOP Y ACTUAL.  INF CUENTAS NALES Y MACROECONOMIA NAL.</t>
  </si>
  <si>
    <t>Preparó : M.S.R.</t>
  </si>
  <si>
    <t>FONDO ROTATORIO DEL  DANE  - FONDANE</t>
  </si>
  <si>
    <t>GASTOS DE FUNCIONAMIENTO</t>
  </si>
  <si>
    <t>A|1|0|2|10</t>
  </si>
  <si>
    <t>A|2|0|4|10</t>
  </si>
  <si>
    <t>ADQUISICION DE BIENES Y SERVICIOS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</si>
</sst>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  <numFmt numFmtId="198" formatCode="[$-240A]dddd\,\ dd&quot; de &quot;mmmm&quot; de &quot;yyyy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8" xfId="0" applyNumberFormat="1" applyFont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 locked="0"/>
    </xf>
    <xf numFmtId="4" fontId="0" fillId="0" borderId="9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4" fontId="8" fillId="0" borderId="9" xfId="0" applyNumberFormat="1" applyFont="1" applyBorder="1" applyAlignment="1" applyProtection="1">
      <alignment horizontal="left"/>
      <protection locked="0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12" xfId="0" applyNumberFormat="1" applyFont="1" applyBorder="1" applyAlignment="1" applyProtection="1">
      <alignment horizontal="left"/>
      <protection locked="0"/>
    </xf>
    <xf numFmtId="4" fontId="9" fillId="0" borderId="12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14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5" fillId="0" borderId="18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19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4" xfId="0" applyFont="1" applyBorder="1" applyAlignment="1">
      <alignment horizontal="center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0" xfId="0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 horizontal="left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center"/>
    </xf>
    <xf numFmtId="4" fontId="9" fillId="0" borderId="24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  <xf numFmtId="4" fontId="2" fillId="0" borderId="17" xfId="0" applyNumberFormat="1" applyFont="1" applyBorder="1" applyAlignment="1" applyProtection="1">
      <alignment horizontal="right"/>
      <protection/>
    </xf>
    <xf numFmtId="0" fontId="7" fillId="0" borderId="26" xfId="0" applyFont="1" applyBorder="1" applyAlignment="1">
      <alignment horizontal="left"/>
    </xf>
    <xf numFmtId="4" fontId="0" fillId="0" borderId="27" xfId="0" applyNumberFormat="1" applyFont="1" applyFill="1" applyBorder="1" applyAlignment="1">
      <alignment/>
    </xf>
    <xf numFmtId="4" fontId="0" fillId="0" borderId="28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0" fontId="9" fillId="0" borderId="12" xfId="0" applyNumberFormat="1" applyFont="1" applyBorder="1" applyAlignment="1" applyProtection="1">
      <alignment horizontal="right"/>
      <protection locked="0"/>
    </xf>
    <xf numFmtId="0" fontId="1" fillId="0" borderId="29" xfId="0" applyNumberFormat="1" applyFont="1" applyBorder="1" applyAlignment="1" applyProtection="1">
      <alignment horizontal="center"/>
      <protection locked="0"/>
    </xf>
    <xf numFmtId="4" fontId="1" fillId="0" borderId="19" xfId="0" applyNumberFormat="1" applyFont="1" applyBorder="1" applyAlignment="1" applyProtection="1">
      <alignment/>
      <protection locked="0"/>
    </xf>
    <xf numFmtId="4" fontId="1" fillId="0" borderId="30" xfId="0" applyNumberFormat="1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0" fontId="9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13" fillId="2" borderId="31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/>
    </xf>
    <xf numFmtId="178" fontId="13" fillId="2" borderId="32" xfId="19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4" xfId="0" applyFont="1" applyFill="1" applyBorder="1" applyAlignment="1" applyProtection="1">
      <alignment horizontal="center"/>
      <protection locked="0"/>
    </xf>
    <xf numFmtId="0" fontId="5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4" fontId="7" fillId="0" borderId="19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/>
    </xf>
    <xf numFmtId="4" fontId="0" fillId="0" borderId="24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0" fontId="2" fillId="0" borderId="14" xfId="0" applyNumberFormat="1" applyFont="1" applyBorder="1" applyAlignment="1">
      <alignment horizontal="right"/>
    </xf>
    <xf numFmtId="4" fontId="8" fillId="0" borderId="12" xfId="0" applyNumberFormat="1" applyFont="1" applyBorder="1" applyAlignment="1" applyProtection="1">
      <alignment horizontal="left" wrapText="1"/>
      <protection locked="0"/>
    </xf>
    <xf numFmtId="10" fontId="1" fillId="0" borderId="0" xfId="21" applyNumberFormat="1" applyFont="1" applyAlignment="1">
      <alignment/>
    </xf>
    <xf numFmtId="0" fontId="6" fillId="0" borderId="1" xfId="0" applyFont="1" applyBorder="1" applyAlignment="1">
      <alignment/>
    </xf>
    <xf numFmtId="0" fontId="1" fillId="0" borderId="11" xfId="0" applyNumberFormat="1" applyFont="1" applyBorder="1" applyAlignment="1" applyProtection="1">
      <alignment horizontal="left"/>
      <protection locked="0"/>
    </xf>
    <xf numFmtId="4" fontId="8" fillId="0" borderId="21" xfId="0" applyNumberFormat="1" applyFont="1" applyBorder="1" applyAlignment="1" applyProtection="1">
      <alignment horizontal="left"/>
      <protection locked="0"/>
    </xf>
    <xf numFmtId="40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Border="1" applyAlignment="1" applyProtection="1">
      <alignment horizontal="left"/>
      <protection locked="0"/>
    </xf>
    <xf numFmtId="4" fontId="7" fillId="0" borderId="9" xfId="0" applyNumberFormat="1" applyFont="1" applyBorder="1" applyAlignment="1" applyProtection="1">
      <alignment horizontal="lef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197" fontId="9" fillId="0" borderId="12" xfId="0" applyNumberFormat="1" applyFont="1" applyBorder="1" applyAlignment="1" applyProtection="1">
      <alignment horizontal="right"/>
      <protection locked="0"/>
    </xf>
    <xf numFmtId="197" fontId="9" fillId="0" borderId="21" xfId="0" applyNumberFormat="1" applyFont="1" applyBorder="1" applyAlignment="1" applyProtection="1">
      <alignment horizontal="right"/>
      <protection locked="0"/>
    </xf>
    <xf numFmtId="197" fontId="2" fillId="0" borderId="9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2" fillId="0" borderId="21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right"/>
    </xf>
    <xf numFmtId="4" fontId="2" fillId="0" borderId="13" xfId="0" applyNumberFormat="1" applyFont="1" applyBorder="1" applyAlignment="1" applyProtection="1">
      <alignment horizontal="right"/>
      <protection locked="0"/>
    </xf>
    <xf numFmtId="4" fontId="2" fillId="0" borderId="35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2" fillId="0" borderId="21" xfId="0" applyNumberFormat="1" applyFont="1" applyBorder="1" applyAlignment="1" applyProtection="1">
      <alignment horizontal="right"/>
      <protection locked="0"/>
    </xf>
    <xf numFmtId="4" fontId="2" fillId="0" borderId="24" xfId="0" applyNumberFormat="1" applyFont="1" applyBorder="1" applyAlignment="1" applyProtection="1">
      <alignment horizontal="right"/>
      <protection locked="0"/>
    </xf>
    <xf numFmtId="4" fontId="9" fillId="0" borderId="36" xfId="0" applyNumberFormat="1" applyFont="1" applyFill="1" applyBorder="1" applyAlignment="1" applyProtection="1">
      <alignment horizontal="right"/>
      <protection/>
    </xf>
    <xf numFmtId="4" fontId="7" fillId="0" borderId="21" xfId="0" applyNumberFormat="1" applyFont="1" applyBorder="1" applyAlignment="1" applyProtection="1">
      <alignment horizontal="left"/>
      <protection locked="0"/>
    </xf>
    <xf numFmtId="4" fontId="0" fillId="0" borderId="37" xfId="0" applyNumberFormat="1" applyFont="1" applyBorder="1" applyAlignment="1">
      <alignment/>
    </xf>
    <xf numFmtId="4" fontId="2" fillId="0" borderId="10" xfId="0" applyNumberFormat="1" applyFont="1" applyFill="1" applyBorder="1" applyAlignment="1" applyProtection="1">
      <alignment horizontal="right"/>
      <protection/>
    </xf>
    <xf numFmtId="0" fontId="2" fillId="0" borderId="6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" fontId="2" fillId="0" borderId="17" xfId="0" applyNumberFormat="1" applyFont="1" applyBorder="1" applyAlignment="1" applyProtection="1">
      <alignment horizontal="right"/>
      <protection locked="0"/>
    </xf>
    <xf numFmtId="4" fontId="9" fillId="0" borderId="13" xfId="0" applyNumberFormat="1" applyFont="1" applyBorder="1" applyAlignment="1" applyProtection="1">
      <alignment horizontal="right"/>
      <protection locked="0"/>
    </xf>
    <xf numFmtId="40" fontId="2" fillId="0" borderId="17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6" fillId="2" borderId="1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6" fillId="2" borderId="2" xfId="0" applyFont="1" applyFill="1" applyBorder="1" applyAlignment="1">
      <alignment/>
    </xf>
    <xf numFmtId="0" fontId="15" fillId="2" borderId="0" xfId="0" applyFont="1" applyFill="1" applyBorder="1" applyAlignment="1" quotePrefix="1">
      <alignment horizontal="left"/>
    </xf>
    <xf numFmtId="0" fontId="15" fillId="2" borderId="0" xfId="0" applyFont="1" applyFill="1" applyBorder="1" applyAlignment="1">
      <alignment/>
    </xf>
    <xf numFmtId="0" fontId="15" fillId="2" borderId="2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16" fillId="2" borderId="3" xfId="0" applyFont="1" applyFill="1" applyBorder="1" applyAlignment="1">
      <alignment/>
    </xf>
    <xf numFmtId="0" fontId="16" fillId="2" borderId="4" xfId="0" applyFont="1" applyFill="1" applyBorder="1" applyAlignment="1">
      <alignment/>
    </xf>
    <xf numFmtId="0" fontId="16" fillId="2" borderId="5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5" fillId="2" borderId="31" xfId="0" applyFont="1" applyFill="1" applyBorder="1" applyAlignment="1">
      <alignment horizontal="center"/>
    </xf>
    <xf numFmtId="0" fontId="15" fillId="2" borderId="32" xfId="0" applyFont="1" applyFill="1" applyBorder="1" applyAlignment="1">
      <alignment horizontal="center"/>
    </xf>
    <xf numFmtId="0" fontId="15" fillId="2" borderId="33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0" fillId="0" borderId="15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left"/>
      <protection locked="0"/>
    </xf>
    <xf numFmtId="4" fontId="0" fillId="0" borderId="19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 locked="0"/>
    </xf>
    <xf numFmtId="4" fontId="0" fillId="0" borderId="9" xfId="0" applyNumberFormat="1" applyFont="1" applyBorder="1" applyAlignment="1" applyProtection="1">
      <alignment horizontal="left"/>
      <protection locked="0"/>
    </xf>
    <xf numFmtId="4" fontId="0" fillId="0" borderId="12" xfId="0" applyNumberFormat="1" applyFont="1" applyFill="1" applyBorder="1" applyAlignment="1" applyProtection="1">
      <alignment horizontal="right"/>
      <protection/>
    </xf>
    <xf numFmtId="4" fontId="0" fillId="0" borderId="38" xfId="0" applyNumberFormat="1" applyFont="1" applyFill="1" applyBorder="1" applyAlignment="1" applyProtection="1">
      <alignment horizontal="right"/>
      <protection/>
    </xf>
    <xf numFmtId="4" fontId="0" fillId="0" borderId="38" xfId="0" applyNumberFormat="1" applyFont="1" applyBorder="1" applyAlignment="1" applyProtection="1">
      <alignment horizontal="right"/>
      <protection locked="0"/>
    </xf>
    <xf numFmtId="4" fontId="0" fillId="0" borderId="21" xfId="0" applyNumberFormat="1" applyFont="1" applyBorder="1" applyAlignment="1" applyProtection="1">
      <alignment horizontal="right"/>
      <protection locked="0"/>
    </xf>
    <xf numFmtId="40" fontId="0" fillId="0" borderId="38" xfId="0" applyNumberFormat="1" applyFont="1" applyBorder="1" applyAlignment="1" applyProtection="1">
      <alignment horizontal="right"/>
      <protection locked="0"/>
    </xf>
    <xf numFmtId="4" fontId="0" fillId="0" borderId="39" xfId="0" applyNumberFormat="1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4" fontId="17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 horizontal="right"/>
      <protection locked="0"/>
    </xf>
    <xf numFmtId="0" fontId="5" fillId="0" borderId="26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10" xfId="0" applyNumberFormat="1" applyFont="1" applyBorder="1" applyAlignment="1" applyProtection="1">
      <alignment horizontal="right"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4" fontId="0" fillId="0" borderId="12" xfId="0" applyNumberFormat="1" applyFont="1" applyBorder="1" applyAlignment="1" applyProtection="1">
      <alignment horizontal="left"/>
      <protection locked="0"/>
    </xf>
    <xf numFmtId="4" fontId="0" fillId="0" borderId="14" xfId="0" applyNumberFormat="1" applyFont="1" applyBorder="1" applyAlignment="1">
      <alignment horizontal="right"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0" borderId="21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Border="1" applyAlignment="1" applyProtection="1">
      <alignment horizontal="right"/>
      <protection locked="0"/>
    </xf>
    <xf numFmtId="4" fontId="0" fillId="0" borderId="21" xfId="0" applyNumberFormat="1" applyFont="1" applyBorder="1" applyAlignment="1">
      <alignment horizontal="right"/>
    </xf>
    <xf numFmtId="0" fontId="1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4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3" fillId="2" borderId="2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" fontId="3" fillId="0" borderId="18" xfId="0" applyNumberFormat="1" applyFont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1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4" fontId="1" fillId="0" borderId="18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5" fillId="2" borderId="26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2" xfId="0" applyFont="1" applyBorder="1" applyAlignment="1">
      <alignment horizontal="left" vertical="center" wrapText="1" readingOrder="1"/>
    </xf>
    <xf numFmtId="0" fontId="0" fillId="0" borderId="3" xfId="0" applyFont="1" applyBorder="1" applyAlignment="1">
      <alignment horizontal="left" vertical="center" wrapText="1" readingOrder="1"/>
    </xf>
    <xf numFmtId="0" fontId="0" fillId="0" borderId="4" xfId="0" applyFont="1" applyBorder="1" applyAlignment="1">
      <alignment horizontal="left" vertical="center" wrapText="1" readingOrder="1"/>
    </xf>
    <xf numFmtId="0" fontId="0" fillId="0" borderId="5" xfId="0" applyFont="1" applyBorder="1" applyAlignment="1">
      <alignment horizontal="left" vertical="center" wrapText="1" readingOrder="1"/>
    </xf>
    <xf numFmtId="0" fontId="15" fillId="2" borderId="1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6"/>
  <sheetViews>
    <sheetView zoomScale="85" zoomScaleNormal="85" workbookViewId="0" topLeftCell="C1">
      <selection activeCell="BC34" sqref="A1:BC34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6.57421875" style="1" customWidth="1"/>
    <col min="4" max="4" width="15.28125" style="1" hidden="1" customWidth="1"/>
    <col min="5" max="5" width="15.00390625" style="1" hidden="1" customWidth="1"/>
    <col min="6" max="6" width="16.57421875" style="1" hidden="1" customWidth="1"/>
    <col min="7" max="7" width="15.57421875" style="1" hidden="1" customWidth="1"/>
    <col min="8" max="8" width="16.8515625" style="1" hidden="1" customWidth="1"/>
    <col min="9" max="9" width="15.8515625" style="1" customWidth="1"/>
    <col min="10" max="11" width="15.8515625" style="1" hidden="1" customWidth="1"/>
    <col min="12" max="12" width="15.421875" style="1" hidden="1" customWidth="1"/>
    <col min="13" max="13" width="17.421875" style="1" hidden="1" customWidth="1"/>
    <col min="14" max="14" width="15.8515625" style="1" hidden="1" customWidth="1"/>
    <col min="15" max="15" width="17.421875" style="1" hidden="1" customWidth="1"/>
    <col min="16" max="16" width="17.57421875" style="1" customWidth="1"/>
    <col min="17" max="17" width="16.7109375" style="1" hidden="1" customWidth="1"/>
    <col min="18" max="18" width="15.421875" style="1" hidden="1" customWidth="1"/>
    <col min="19" max="19" width="18.421875" style="1" hidden="1" customWidth="1"/>
    <col min="20" max="20" width="17.28125" style="1" hidden="1" customWidth="1"/>
    <col min="21" max="21" width="17.8515625" style="1" hidden="1" customWidth="1"/>
    <col min="22" max="22" width="16.57421875" style="1" hidden="1" customWidth="1"/>
    <col min="23" max="23" width="18.140625" style="1" hidden="1" customWidth="1"/>
    <col min="24" max="24" width="16.00390625" style="1" hidden="1" customWidth="1"/>
    <col min="25" max="25" width="16.57421875" style="1" hidden="1" customWidth="1"/>
    <col min="26" max="26" width="16.8515625" style="1" hidden="1" customWidth="1"/>
    <col min="27" max="27" width="17.28125" style="1" customWidth="1"/>
    <col min="28" max="28" width="16.421875" style="1" customWidth="1"/>
    <col min="29" max="29" width="18.28125" style="1" hidden="1" customWidth="1"/>
    <col min="30" max="30" width="16.8515625" style="1" hidden="1" customWidth="1"/>
    <col min="31" max="31" width="19.28125" style="1" hidden="1" customWidth="1"/>
    <col min="32" max="32" width="19.7109375" style="1" hidden="1" customWidth="1"/>
    <col min="33" max="33" width="15.8515625" style="1" hidden="1" customWidth="1"/>
    <col min="34" max="34" width="16.57421875" style="1" hidden="1" customWidth="1"/>
    <col min="35" max="35" width="17.8515625" style="1" hidden="1" customWidth="1"/>
    <col min="36" max="36" width="16.00390625" style="1" hidden="1" customWidth="1"/>
    <col min="37" max="37" width="16.28125" style="1" hidden="1" customWidth="1"/>
    <col min="38" max="39" width="19.421875" style="1" hidden="1" customWidth="1"/>
    <col min="40" max="40" width="19.140625" style="1" hidden="1" customWidth="1"/>
    <col min="41" max="41" width="17.28125" style="1" customWidth="1"/>
    <col min="42" max="42" width="13.7109375" style="1" hidden="1" customWidth="1"/>
    <col min="43" max="43" width="14.140625" style="1" hidden="1" customWidth="1"/>
    <col min="44" max="44" width="13.421875" style="1" hidden="1" customWidth="1"/>
    <col min="45" max="45" width="15.00390625" style="1" hidden="1" customWidth="1"/>
    <col min="46" max="46" width="15.8515625" style="1" hidden="1" customWidth="1"/>
    <col min="47" max="47" width="15.421875" style="1" customWidth="1"/>
    <col min="48" max="48" width="13.57421875" style="1" hidden="1" customWidth="1"/>
    <col min="49" max="49" width="15.57421875" style="1" hidden="1" customWidth="1"/>
    <col min="50" max="50" width="13.00390625" style="1" hidden="1" customWidth="1"/>
    <col min="51" max="51" width="11.8515625" style="1" hidden="1" customWidth="1"/>
    <col min="52" max="52" width="13.421875" style="1" hidden="1" customWidth="1"/>
    <col min="53" max="53" width="12.8515625" style="1" hidden="1" customWidth="1"/>
    <col min="54" max="54" width="13.57421875" style="1" customWidth="1"/>
    <col min="55" max="55" width="15.00390625" style="1" customWidth="1"/>
    <col min="56" max="16384" width="11.421875" style="1" customWidth="1"/>
  </cols>
  <sheetData>
    <row r="1" spans="1:55" ht="18">
      <c r="A1" s="220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169"/>
    </row>
    <row r="2" spans="1:55" ht="15.75">
      <c r="A2" s="170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2"/>
    </row>
    <row r="3" spans="1:55" ht="18">
      <c r="A3" s="222" t="s">
        <v>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4"/>
    </row>
    <row r="4" spans="1:55" ht="20.25">
      <c r="A4" s="225" t="s">
        <v>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7"/>
    </row>
    <row r="5" spans="1:55" ht="12.7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3"/>
    </row>
    <row r="6" spans="1:55" ht="12.75">
      <c r="A6" s="232" t="s">
        <v>4</v>
      </c>
      <c r="B6" s="233"/>
      <c r="C6" s="59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4" t="s">
        <v>6</v>
      </c>
      <c r="Q6" s="54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60" t="s">
        <v>135</v>
      </c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91" t="s">
        <v>140</v>
      </c>
      <c r="BC6" s="53"/>
    </row>
    <row r="7" spans="1:55" ht="12.75">
      <c r="A7" s="232" t="s">
        <v>5</v>
      </c>
      <c r="B7" s="233"/>
      <c r="C7" s="59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4" t="s">
        <v>7</v>
      </c>
      <c r="Q7" s="54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60" t="s">
        <v>9</v>
      </c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9">
        <v>2009</v>
      </c>
      <c r="BC7" s="53"/>
    </row>
    <row r="8" spans="1:55" ht="13.5" thickBo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7"/>
    </row>
    <row r="9" spans="1:55" ht="12.75">
      <c r="A9" s="103" t="s">
        <v>79</v>
      </c>
      <c r="B9" s="95"/>
      <c r="C9" s="96" t="s">
        <v>67</v>
      </c>
      <c r="D9" s="95" t="s">
        <v>65</v>
      </c>
      <c r="E9" s="95" t="s">
        <v>65</v>
      </c>
      <c r="F9" s="95" t="s">
        <v>65</v>
      </c>
      <c r="G9" s="95" t="s">
        <v>65</v>
      </c>
      <c r="H9" s="95" t="s">
        <v>65</v>
      </c>
      <c r="I9" s="95" t="s">
        <v>65</v>
      </c>
      <c r="J9" s="95" t="s">
        <v>65</v>
      </c>
      <c r="K9" s="95" t="s">
        <v>65</v>
      </c>
      <c r="L9" s="95" t="s">
        <v>65</v>
      </c>
      <c r="M9" s="95" t="s">
        <v>65</v>
      </c>
      <c r="N9" s="95" t="s">
        <v>65</v>
      </c>
      <c r="O9" s="95" t="s">
        <v>65</v>
      </c>
      <c r="P9" s="95" t="s">
        <v>65</v>
      </c>
      <c r="Q9" s="96" t="s">
        <v>69</v>
      </c>
      <c r="R9" s="95" t="s">
        <v>26</v>
      </c>
      <c r="S9" s="95" t="s">
        <v>69</v>
      </c>
      <c r="T9" s="95" t="s">
        <v>26</v>
      </c>
      <c r="U9" s="95" t="s">
        <v>69</v>
      </c>
      <c r="V9" s="95" t="s">
        <v>26</v>
      </c>
      <c r="W9" s="95" t="s">
        <v>69</v>
      </c>
      <c r="X9" s="95" t="s">
        <v>26</v>
      </c>
      <c r="Y9" s="95" t="s">
        <v>69</v>
      </c>
      <c r="Z9" s="95" t="s">
        <v>26</v>
      </c>
      <c r="AA9" s="95" t="s">
        <v>69</v>
      </c>
      <c r="AB9" s="95" t="s">
        <v>26</v>
      </c>
      <c r="AC9" s="95" t="s">
        <v>69</v>
      </c>
      <c r="AD9" s="95" t="s">
        <v>26</v>
      </c>
      <c r="AE9" s="95" t="s">
        <v>69</v>
      </c>
      <c r="AF9" s="95" t="s">
        <v>26</v>
      </c>
      <c r="AG9" s="96" t="s">
        <v>69</v>
      </c>
      <c r="AH9" s="95" t="s">
        <v>26</v>
      </c>
      <c r="AI9" s="95" t="s">
        <v>69</v>
      </c>
      <c r="AJ9" s="95" t="s">
        <v>26</v>
      </c>
      <c r="AK9" s="95" t="s">
        <v>69</v>
      </c>
      <c r="AL9" s="95" t="s">
        <v>26</v>
      </c>
      <c r="AM9" s="95" t="s">
        <v>69</v>
      </c>
      <c r="AN9" s="95" t="s">
        <v>26</v>
      </c>
      <c r="AO9" s="95" t="s">
        <v>32</v>
      </c>
      <c r="AP9" s="95" t="s">
        <v>34</v>
      </c>
      <c r="AQ9" s="95" t="s">
        <v>34</v>
      </c>
      <c r="AR9" s="95" t="s">
        <v>34</v>
      </c>
      <c r="AS9" s="95" t="s">
        <v>34</v>
      </c>
      <c r="AT9" s="95" t="s">
        <v>34</v>
      </c>
      <c r="AU9" s="95" t="s">
        <v>34</v>
      </c>
      <c r="AV9" s="95" t="s">
        <v>34</v>
      </c>
      <c r="AW9" s="95" t="s">
        <v>34</v>
      </c>
      <c r="AX9" s="95" t="s">
        <v>34</v>
      </c>
      <c r="AY9" s="95" t="s">
        <v>34</v>
      </c>
      <c r="AZ9" s="95" t="s">
        <v>34</v>
      </c>
      <c r="BA9" s="95" t="s">
        <v>34</v>
      </c>
      <c r="BB9" s="95" t="s">
        <v>34</v>
      </c>
      <c r="BC9" s="95" t="s">
        <v>37</v>
      </c>
    </row>
    <row r="10" spans="1:55" ht="12.75">
      <c r="A10" s="104" t="s">
        <v>10</v>
      </c>
      <c r="B10" s="97" t="s">
        <v>11</v>
      </c>
      <c r="C10" s="98" t="s">
        <v>68</v>
      </c>
      <c r="D10" s="97" t="s">
        <v>66</v>
      </c>
      <c r="E10" s="97" t="s">
        <v>66</v>
      </c>
      <c r="F10" s="97" t="s">
        <v>66</v>
      </c>
      <c r="G10" s="97" t="s">
        <v>66</v>
      </c>
      <c r="H10" s="97" t="s">
        <v>66</v>
      </c>
      <c r="I10" s="97" t="s">
        <v>66</v>
      </c>
      <c r="J10" s="97" t="s">
        <v>66</v>
      </c>
      <c r="K10" s="97" t="s">
        <v>66</v>
      </c>
      <c r="L10" s="97" t="s">
        <v>66</v>
      </c>
      <c r="M10" s="97" t="s">
        <v>66</v>
      </c>
      <c r="N10" s="97" t="s">
        <v>66</v>
      </c>
      <c r="O10" s="97" t="s">
        <v>66</v>
      </c>
      <c r="P10" s="97" t="s">
        <v>66</v>
      </c>
      <c r="Q10" s="98" t="s">
        <v>68</v>
      </c>
      <c r="R10" s="97" t="s">
        <v>27</v>
      </c>
      <c r="S10" s="97" t="s">
        <v>68</v>
      </c>
      <c r="T10" s="97" t="s">
        <v>27</v>
      </c>
      <c r="U10" s="97" t="s">
        <v>68</v>
      </c>
      <c r="V10" s="97" t="s">
        <v>27</v>
      </c>
      <c r="W10" s="97" t="s">
        <v>68</v>
      </c>
      <c r="X10" s="97" t="s">
        <v>27</v>
      </c>
      <c r="Y10" s="97" t="s">
        <v>68</v>
      </c>
      <c r="Z10" s="97" t="s">
        <v>27</v>
      </c>
      <c r="AA10" s="97" t="s">
        <v>68</v>
      </c>
      <c r="AB10" s="97" t="s">
        <v>27</v>
      </c>
      <c r="AC10" s="99" t="s">
        <v>68</v>
      </c>
      <c r="AD10" s="99" t="s">
        <v>27</v>
      </c>
      <c r="AE10" s="97" t="s">
        <v>68</v>
      </c>
      <c r="AF10" s="97" t="s">
        <v>27</v>
      </c>
      <c r="AG10" s="98" t="s">
        <v>68</v>
      </c>
      <c r="AH10" s="97" t="s">
        <v>27</v>
      </c>
      <c r="AI10" s="97" t="s">
        <v>68</v>
      </c>
      <c r="AJ10" s="97" t="s">
        <v>27</v>
      </c>
      <c r="AK10" s="97" t="s">
        <v>68</v>
      </c>
      <c r="AL10" s="97" t="s">
        <v>27</v>
      </c>
      <c r="AM10" s="97" t="s">
        <v>68</v>
      </c>
      <c r="AN10" s="97" t="s">
        <v>27</v>
      </c>
      <c r="AO10" s="97" t="s">
        <v>27</v>
      </c>
      <c r="AP10" s="97" t="s">
        <v>35</v>
      </c>
      <c r="AQ10" s="97" t="s">
        <v>35</v>
      </c>
      <c r="AR10" s="97" t="s">
        <v>35</v>
      </c>
      <c r="AS10" s="97" t="s">
        <v>35</v>
      </c>
      <c r="AT10" s="97" t="s">
        <v>35</v>
      </c>
      <c r="AU10" s="97" t="s">
        <v>35</v>
      </c>
      <c r="AV10" s="97" t="s">
        <v>35</v>
      </c>
      <c r="AW10" s="97" t="s">
        <v>35</v>
      </c>
      <c r="AX10" s="97" t="s">
        <v>35</v>
      </c>
      <c r="AY10" s="97" t="s">
        <v>35</v>
      </c>
      <c r="AZ10" s="97" t="s">
        <v>35</v>
      </c>
      <c r="BA10" s="97" t="s">
        <v>35</v>
      </c>
      <c r="BB10" s="97" t="s">
        <v>36</v>
      </c>
      <c r="BC10" s="97" t="s">
        <v>38</v>
      </c>
    </row>
    <row r="11" spans="1:55" ht="13.5" thickBot="1">
      <c r="A11" s="105"/>
      <c r="B11" s="100" t="s">
        <v>12</v>
      </c>
      <c r="C11" s="100" t="s">
        <v>24</v>
      </c>
      <c r="D11" s="100" t="s">
        <v>13</v>
      </c>
      <c r="E11" s="100" t="s">
        <v>14</v>
      </c>
      <c r="F11" s="100" t="s">
        <v>15</v>
      </c>
      <c r="G11" s="100" t="s">
        <v>16</v>
      </c>
      <c r="H11" s="100" t="s">
        <v>17</v>
      </c>
      <c r="I11" s="100" t="s">
        <v>18</v>
      </c>
      <c r="J11" s="100" t="s">
        <v>19</v>
      </c>
      <c r="K11" s="100" t="s">
        <v>20</v>
      </c>
      <c r="L11" s="100" t="s">
        <v>21</v>
      </c>
      <c r="M11" s="100" t="s">
        <v>22</v>
      </c>
      <c r="N11" s="100" t="s">
        <v>23</v>
      </c>
      <c r="O11" s="100" t="s">
        <v>24</v>
      </c>
      <c r="P11" s="100" t="s">
        <v>25</v>
      </c>
      <c r="Q11" s="100" t="s">
        <v>114</v>
      </c>
      <c r="R11" s="100" t="s">
        <v>13</v>
      </c>
      <c r="S11" s="100" t="s">
        <v>78</v>
      </c>
      <c r="T11" s="100" t="s">
        <v>14</v>
      </c>
      <c r="U11" s="100" t="s">
        <v>77</v>
      </c>
      <c r="V11" s="100" t="s">
        <v>15</v>
      </c>
      <c r="W11" s="100" t="s">
        <v>76</v>
      </c>
      <c r="X11" s="100" t="s">
        <v>16</v>
      </c>
      <c r="Y11" s="100" t="s">
        <v>75</v>
      </c>
      <c r="Z11" s="100" t="s">
        <v>28</v>
      </c>
      <c r="AA11" s="100" t="s">
        <v>74</v>
      </c>
      <c r="AB11" s="100" t="s">
        <v>29</v>
      </c>
      <c r="AC11" s="100" t="s">
        <v>19</v>
      </c>
      <c r="AD11" s="100" t="s">
        <v>30</v>
      </c>
      <c r="AE11" s="100" t="s">
        <v>73</v>
      </c>
      <c r="AF11" s="100" t="s">
        <v>20</v>
      </c>
      <c r="AG11" s="100" t="s">
        <v>72</v>
      </c>
      <c r="AH11" s="100" t="s">
        <v>21</v>
      </c>
      <c r="AI11" s="100" t="s">
        <v>22</v>
      </c>
      <c r="AJ11" s="100" t="s">
        <v>31</v>
      </c>
      <c r="AK11" s="100" t="s">
        <v>71</v>
      </c>
      <c r="AL11" s="100" t="s">
        <v>23</v>
      </c>
      <c r="AM11" s="100" t="s">
        <v>70</v>
      </c>
      <c r="AN11" s="100" t="s">
        <v>24</v>
      </c>
      <c r="AO11" s="100" t="s">
        <v>33</v>
      </c>
      <c r="AP11" s="100" t="s">
        <v>13</v>
      </c>
      <c r="AQ11" s="100" t="s">
        <v>14</v>
      </c>
      <c r="AR11" s="100" t="s">
        <v>15</v>
      </c>
      <c r="AS11" s="100" t="s">
        <v>16</v>
      </c>
      <c r="AT11" s="100" t="s">
        <v>28</v>
      </c>
      <c r="AU11" s="100" t="s">
        <v>138</v>
      </c>
      <c r="AV11" s="100" t="s">
        <v>30</v>
      </c>
      <c r="AW11" s="100" t="s">
        <v>23</v>
      </c>
      <c r="AX11" s="100" t="s">
        <v>21</v>
      </c>
      <c r="AY11" s="100" t="s">
        <v>31</v>
      </c>
      <c r="AZ11" s="100" t="s">
        <v>23</v>
      </c>
      <c r="BA11" s="100" t="s">
        <v>24</v>
      </c>
      <c r="BB11" s="100" t="s">
        <v>33</v>
      </c>
      <c r="BC11" s="100" t="s">
        <v>39</v>
      </c>
    </row>
    <row r="12" spans="1:55" ht="13.5" thickBot="1">
      <c r="A12" s="101">
        <v>1</v>
      </c>
      <c r="B12" s="101">
        <v>2</v>
      </c>
      <c r="C12" s="101">
        <v>3</v>
      </c>
      <c r="D12" s="101">
        <v>3</v>
      </c>
      <c r="E12" s="102">
        <v>3</v>
      </c>
      <c r="F12" s="102">
        <v>3</v>
      </c>
      <c r="G12" s="102">
        <v>3</v>
      </c>
      <c r="H12" s="102">
        <v>3</v>
      </c>
      <c r="I12" s="102">
        <v>3</v>
      </c>
      <c r="J12" s="102">
        <v>3</v>
      </c>
      <c r="K12" s="102">
        <v>3</v>
      </c>
      <c r="L12" s="102">
        <v>3</v>
      </c>
      <c r="M12" s="102">
        <v>3</v>
      </c>
      <c r="N12" s="102">
        <v>3</v>
      </c>
      <c r="O12" s="102">
        <v>3</v>
      </c>
      <c r="P12" s="101">
        <v>4</v>
      </c>
      <c r="Q12" s="101">
        <v>5</v>
      </c>
      <c r="R12" s="101">
        <v>5</v>
      </c>
      <c r="S12" s="101">
        <v>5</v>
      </c>
      <c r="T12" s="101">
        <v>5</v>
      </c>
      <c r="U12" s="101">
        <v>5</v>
      </c>
      <c r="V12" s="101">
        <v>5</v>
      </c>
      <c r="W12" s="101">
        <v>5</v>
      </c>
      <c r="X12" s="101">
        <v>5</v>
      </c>
      <c r="Y12" s="101">
        <v>5</v>
      </c>
      <c r="Z12" s="101">
        <v>5</v>
      </c>
      <c r="AA12" s="101">
        <v>5</v>
      </c>
      <c r="AB12" s="101">
        <v>5</v>
      </c>
      <c r="AC12" s="101">
        <v>5</v>
      </c>
      <c r="AD12" s="101">
        <v>5</v>
      </c>
      <c r="AE12" s="101">
        <v>5</v>
      </c>
      <c r="AF12" s="101">
        <v>5</v>
      </c>
      <c r="AG12" s="101">
        <v>5</v>
      </c>
      <c r="AH12" s="101">
        <v>5</v>
      </c>
      <c r="AI12" s="101">
        <v>5</v>
      </c>
      <c r="AJ12" s="101">
        <v>5</v>
      </c>
      <c r="AK12" s="101">
        <v>5</v>
      </c>
      <c r="AL12" s="101">
        <v>5</v>
      </c>
      <c r="AM12" s="101">
        <v>5</v>
      </c>
      <c r="AN12" s="101">
        <v>5</v>
      </c>
      <c r="AO12" s="101">
        <v>6</v>
      </c>
      <c r="AP12" s="101">
        <v>7</v>
      </c>
      <c r="AQ12" s="101">
        <v>7</v>
      </c>
      <c r="AR12" s="101">
        <v>7</v>
      </c>
      <c r="AS12" s="101">
        <v>7</v>
      </c>
      <c r="AT12" s="101">
        <v>7</v>
      </c>
      <c r="AU12" s="101">
        <v>7</v>
      </c>
      <c r="AV12" s="101">
        <v>7</v>
      </c>
      <c r="AW12" s="101">
        <v>7</v>
      </c>
      <c r="AX12" s="101">
        <v>7</v>
      </c>
      <c r="AY12" s="101">
        <v>7</v>
      </c>
      <c r="AZ12" s="101">
        <v>7</v>
      </c>
      <c r="BA12" s="101">
        <v>7</v>
      </c>
      <c r="BB12" s="101">
        <v>8</v>
      </c>
      <c r="BC12" s="101">
        <v>9</v>
      </c>
    </row>
    <row r="13" spans="1:55" ht="24.75" customHeight="1">
      <c r="A13" s="64" t="s">
        <v>81</v>
      </c>
      <c r="B13" s="18">
        <v>11131015000</v>
      </c>
      <c r="C13" s="18">
        <f>3030551653-2907995340-146560-2274.1-1-0.12-4158263</f>
        <v>118249214.78</v>
      </c>
      <c r="D13" s="18">
        <v>16363436.67</v>
      </c>
      <c r="E13" s="18">
        <v>14987258.37</v>
      </c>
      <c r="F13" s="18">
        <v>3280262883.31</v>
      </c>
      <c r="G13" s="18">
        <v>329710854.65</v>
      </c>
      <c r="H13" s="18">
        <v>339781762.22</v>
      </c>
      <c r="I13" s="18">
        <v>244308947.59</v>
      </c>
      <c r="J13" s="18"/>
      <c r="K13" s="18"/>
      <c r="L13" s="18"/>
      <c r="M13" s="18"/>
      <c r="N13" s="18"/>
      <c r="O13" s="18"/>
      <c r="P13" s="17">
        <f>SUM(C13:O13)</f>
        <v>4343664357.59</v>
      </c>
      <c r="Q13" s="16">
        <v>81593471.9</v>
      </c>
      <c r="R13" s="18">
        <v>16363436.67</v>
      </c>
      <c r="S13" s="18">
        <v>35935742.88</v>
      </c>
      <c r="T13" s="18">
        <v>6715308.37</v>
      </c>
      <c r="U13" s="18">
        <v>0</v>
      </c>
      <c r="V13" s="18">
        <v>17979006.31</v>
      </c>
      <c r="W13" s="18">
        <v>720000</v>
      </c>
      <c r="X13" s="18">
        <v>3268985961.65</v>
      </c>
      <c r="Y13" s="18">
        <v>0</v>
      </c>
      <c r="Z13" s="18">
        <v>42903305.22</v>
      </c>
      <c r="AA13" s="18">
        <v>0</v>
      </c>
      <c r="AB13" s="18">
        <v>625882740.59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4">
        <f>SUM(Q13:AN13)</f>
        <v>4097078973.59</v>
      </c>
      <c r="AP13" s="18">
        <v>0</v>
      </c>
      <c r="AQ13" s="18"/>
      <c r="AR13" s="18"/>
      <c r="AS13" s="18"/>
      <c r="AT13" s="18"/>
      <c r="AU13" s="18">
        <v>0</v>
      </c>
      <c r="AV13" s="18">
        <v>0</v>
      </c>
      <c r="AW13" s="18"/>
      <c r="AX13" s="18"/>
      <c r="AY13" s="18">
        <v>0</v>
      </c>
      <c r="AZ13" s="18">
        <v>0</v>
      </c>
      <c r="BA13" s="18">
        <v>0</v>
      </c>
      <c r="BB13" s="13">
        <f>SUM(AP13:BA13)</f>
        <v>0</v>
      </c>
      <c r="BC13" s="83">
        <f>SUM(P13-AO13-BB13)</f>
        <v>246585384</v>
      </c>
    </row>
    <row r="14" spans="1:55" ht="24.75" customHeight="1">
      <c r="A14" s="65" t="s">
        <v>82</v>
      </c>
      <c r="B14" s="19"/>
      <c r="C14" s="19">
        <v>5249603</v>
      </c>
      <c r="D14" s="19">
        <v>792675</v>
      </c>
      <c r="E14" s="19">
        <v>2486658</v>
      </c>
      <c r="F14" s="19">
        <v>821893</v>
      </c>
      <c r="G14" s="19">
        <v>792797</v>
      </c>
      <c r="H14" s="19">
        <v>40968168.05</v>
      </c>
      <c r="I14" s="19">
        <v>2189210</v>
      </c>
      <c r="J14" s="19"/>
      <c r="K14" s="19"/>
      <c r="L14" s="19"/>
      <c r="M14" s="19"/>
      <c r="N14" s="19"/>
      <c r="O14" s="19"/>
      <c r="P14" s="17">
        <f>SUM(C14:O14)</f>
        <v>53301004.05</v>
      </c>
      <c r="Q14" s="17">
        <v>5249603</v>
      </c>
      <c r="R14" s="19">
        <v>792675</v>
      </c>
      <c r="S14" s="19"/>
      <c r="T14" s="19">
        <v>2486658</v>
      </c>
      <c r="U14" s="19">
        <v>0</v>
      </c>
      <c r="V14" s="19">
        <v>821893</v>
      </c>
      <c r="W14" s="19"/>
      <c r="X14" s="19">
        <v>792797</v>
      </c>
      <c r="Y14" s="19">
        <v>0</v>
      </c>
      <c r="Z14" s="19">
        <v>40968168.05</v>
      </c>
      <c r="AA14" s="19">
        <v>0</v>
      </c>
      <c r="AB14" s="19">
        <v>2189210</v>
      </c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79">
        <f>SUM(Q14:AN14)</f>
        <v>53301004.05</v>
      </c>
      <c r="AP14" s="19">
        <v>0</v>
      </c>
      <c r="AQ14" s="19"/>
      <c r="AR14" s="19"/>
      <c r="AS14" s="19"/>
      <c r="AT14" s="19"/>
      <c r="AU14" s="19">
        <v>0</v>
      </c>
      <c r="AV14" s="19">
        <v>0</v>
      </c>
      <c r="AW14" s="19"/>
      <c r="AX14" s="19"/>
      <c r="AY14" s="19">
        <v>0</v>
      </c>
      <c r="AZ14" s="19">
        <v>0</v>
      </c>
      <c r="BA14" s="19">
        <v>0</v>
      </c>
      <c r="BB14" s="14">
        <f>SUM(AP14:BA14)</f>
        <v>0</v>
      </c>
      <c r="BC14" s="15">
        <f>SUM(P14-AO14-BB14)</f>
        <v>0</v>
      </c>
    </row>
    <row r="15" spans="1:55" ht="25.5" customHeight="1">
      <c r="A15" s="65" t="s">
        <v>120</v>
      </c>
      <c r="B15" s="19"/>
      <c r="C15" s="19">
        <v>0</v>
      </c>
      <c r="D15" s="19">
        <v>6944882</v>
      </c>
      <c r="E15" s="19">
        <v>8651806</v>
      </c>
      <c r="F15" s="19"/>
      <c r="G15" s="93">
        <v>8826207</v>
      </c>
      <c r="H15" s="19">
        <v>0</v>
      </c>
      <c r="I15" s="19">
        <v>0</v>
      </c>
      <c r="J15" s="19"/>
      <c r="K15" s="19"/>
      <c r="L15" s="19"/>
      <c r="M15" s="19"/>
      <c r="N15" s="19"/>
      <c r="O15" s="19"/>
      <c r="P15" s="17">
        <f>SUM(C15:O15)</f>
        <v>24422895</v>
      </c>
      <c r="Q15" s="17">
        <v>0</v>
      </c>
      <c r="R15" s="19">
        <v>6944882</v>
      </c>
      <c r="S15" s="19"/>
      <c r="T15" s="19">
        <v>8651806</v>
      </c>
      <c r="U15" s="19">
        <v>0</v>
      </c>
      <c r="V15" s="19">
        <v>0</v>
      </c>
      <c r="W15" s="19"/>
      <c r="X15" s="19">
        <v>8826207</v>
      </c>
      <c r="Y15" s="19">
        <v>0</v>
      </c>
      <c r="Z15" s="19">
        <v>0</v>
      </c>
      <c r="AA15" s="19">
        <v>0</v>
      </c>
      <c r="AB15" s="19">
        <v>0</v>
      </c>
      <c r="AC15" s="19"/>
      <c r="AD15" s="93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79">
        <f>SUM(Q15:AN15)</f>
        <v>24422895</v>
      </c>
      <c r="AP15" s="19">
        <v>0</v>
      </c>
      <c r="AQ15" s="19"/>
      <c r="AR15" s="19"/>
      <c r="AS15" s="19"/>
      <c r="AT15" s="19"/>
      <c r="AU15" s="19">
        <v>0</v>
      </c>
      <c r="AV15" s="19">
        <v>0</v>
      </c>
      <c r="AW15" s="19"/>
      <c r="AX15" s="19"/>
      <c r="AY15" s="19">
        <v>0</v>
      </c>
      <c r="AZ15" s="19">
        <v>0</v>
      </c>
      <c r="BA15" s="19">
        <v>0</v>
      </c>
      <c r="BB15" s="14">
        <f>SUM(AP15:BA15)</f>
        <v>0</v>
      </c>
      <c r="BC15" s="15">
        <f>SUM(P15-AO15-BB15)</f>
        <v>0</v>
      </c>
    </row>
    <row r="16" spans="1:55" ht="18" customHeight="1">
      <c r="A16" s="124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7"/>
      <c r="Q16" s="17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7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4"/>
      <c r="BC16" s="115"/>
    </row>
    <row r="17" spans="1:55" ht="18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7"/>
      <c r="Q17" s="17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4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4"/>
      <c r="BC17" s="15"/>
    </row>
    <row r="18" spans="1:55" ht="18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7"/>
      <c r="Q18" s="17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4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4"/>
      <c r="BC18" s="15"/>
    </row>
    <row r="19" spans="1:55" ht="18" customHeigh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7"/>
      <c r="Q19" s="17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4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4"/>
      <c r="BC19" s="15"/>
    </row>
    <row r="20" spans="1:55" ht="18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7"/>
      <c r="Q20" s="17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4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4"/>
      <c r="BC20" s="15"/>
    </row>
    <row r="21" spans="1:55" ht="18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7"/>
      <c r="Q21" s="17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4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4"/>
      <c r="BC21" s="15"/>
    </row>
    <row r="22" spans="1:55" ht="18" customHeight="1" thickBot="1">
      <c r="A22" s="88" t="s">
        <v>88</v>
      </c>
      <c r="B22" s="89">
        <f aca="true" t="shared" si="0" ref="B22:AG22">SUM(B13:B21)</f>
        <v>11131015000</v>
      </c>
      <c r="C22" s="89">
        <f t="shared" si="0"/>
        <v>123498817.78</v>
      </c>
      <c r="D22" s="89">
        <f t="shared" si="0"/>
        <v>24100993.67</v>
      </c>
      <c r="E22" s="89">
        <f t="shared" si="0"/>
        <v>26125722.369999997</v>
      </c>
      <c r="F22" s="89">
        <f t="shared" si="0"/>
        <v>3281084776.31</v>
      </c>
      <c r="G22" s="89">
        <f t="shared" si="0"/>
        <v>339329858.65</v>
      </c>
      <c r="H22" s="89">
        <f t="shared" si="0"/>
        <v>380749930.27000004</v>
      </c>
      <c r="I22" s="89">
        <f t="shared" si="0"/>
        <v>246498157.59</v>
      </c>
      <c r="J22" s="89">
        <f t="shared" si="0"/>
        <v>0</v>
      </c>
      <c r="K22" s="89">
        <f t="shared" si="0"/>
        <v>0</v>
      </c>
      <c r="L22" s="89">
        <f t="shared" si="0"/>
        <v>0</v>
      </c>
      <c r="M22" s="89">
        <f t="shared" si="0"/>
        <v>0</v>
      </c>
      <c r="N22" s="89">
        <f t="shared" si="0"/>
        <v>0</v>
      </c>
      <c r="O22" s="89">
        <f t="shared" si="0"/>
        <v>0</v>
      </c>
      <c r="P22" s="89">
        <f t="shared" si="0"/>
        <v>4421388256.64</v>
      </c>
      <c r="Q22" s="89">
        <f t="shared" si="0"/>
        <v>86843074.9</v>
      </c>
      <c r="R22" s="89">
        <f t="shared" si="0"/>
        <v>24100993.67</v>
      </c>
      <c r="S22" s="89">
        <f t="shared" si="0"/>
        <v>35935742.88</v>
      </c>
      <c r="T22" s="89">
        <f t="shared" si="0"/>
        <v>17853772.37</v>
      </c>
      <c r="U22" s="89">
        <f t="shared" si="0"/>
        <v>0</v>
      </c>
      <c r="V22" s="89">
        <f t="shared" si="0"/>
        <v>18800899.31</v>
      </c>
      <c r="W22" s="89">
        <f t="shared" si="0"/>
        <v>720000</v>
      </c>
      <c r="X22" s="89">
        <f t="shared" si="0"/>
        <v>3278604965.65</v>
      </c>
      <c r="Y22" s="89">
        <f t="shared" si="0"/>
        <v>0</v>
      </c>
      <c r="Z22" s="89">
        <f t="shared" si="0"/>
        <v>83871473.27</v>
      </c>
      <c r="AA22" s="89">
        <f t="shared" si="0"/>
        <v>0</v>
      </c>
      <c r="AB22" s="89">
        <f t="shared" si="0"/>
        <v>628071950.59</v>
      </c>
      <c r="AC22" s="89">
        <f t="shared" si="0"/>
        <v>0</v>
      </c>
      <c r="AD22" s="89">
        <f t="shared" si="0"/>
        <v>0</v>
      </c>
      <c r="AE22" s="89">
        <f t="shared" si="0"/>
        <v>0</v>
      </c>
      <c r="AF22" s="89">
        <f t="shared" si="0"/>
        <v>0</v>
      </c>
      <c r="AG22" s="89">
        <f t="shared" si="0"/>
        <v>0</v>
      </c>
      <c r="AH22" s="89">
        <f aca="true" t="shared" si="1" ref="AH22:BC22">SUM(AH13:AH21)</f>
        <v>0</v>
      </c>
      <c r="AI22" s="89">
        <f t="shared" si="1"/>
        <v>0</v>
      </c>
      <c r="AJ22" s="89">
        <f t="shared" si="1"/>
        <v>0</v>
      </c>
      <c r="AK22" s="89">
        <f t="shared" si="1"/>
        <v>0</v>
      </c>
      <c r="AL22" s="89">
        <f t="shared" si="1"/>
        <v>0</v>
      </c>
      <c r="AM22" s="89">
        <f t="shared" si="1"/>
        <v>0</v>
      </c>
      <c r="AN22" s="89">
        <f t="shared" si="1"/>
        <v>0</v>
      </c>
      <c r="AO22" s="113">
        <f t="shared" si="1"/>
        <v>4174802872.6400003</v>
      </c>
      <c r="AP22" s="89">
        <f t="shared" si="1"/>
        <v>0</v>
      </c>
      <c r="AQ22" s="89">
        <f t="shared" si="1"/>
        <v>0</v>
      </c>
      <c r="AR22" s="89">
        <f t="shared" si="1"/>
        <v>0</v>
      </c>
      <c r="AS22" s="89">
        <f t="shared" si="1"/>
        <v>0</v>
      </c>
      <c r="AT22" s="89">
        <f t="shared" si="1"/>
        <v>0</v>
      </c>
      <c r="AU22" s="89">
        <f t="shared" si="1"/>
        <v>0</v>
      </c>
      <c r="AV22" s="89">
        <f t="shared" si="1"/>
        <v>0</v>
      </c>
      <c r="AW22" s="89">
        <f t="shared" si="1"/>
        <v>0</v>
      </c>
      <c r="AX22" s="89">
        <f t="shared" si="1"/>
        <v>0</v>
      </c>
      <c r="AY22" s="89">
        <f t="shared" si="1"/>
        <v>0</v>
      </c>
      <c r="AZ22" s="89">
        <f t="shared" si="1"/>
        <v>0</v>
      </c>
      <c r="BA22" s="89">
        <f t="shared" si="1"/>
        <v>0</v>
      </c>
      <c r="BB22" s="89">
        <f t="shared" si="1"/>
        <v>0</v>
      </c>
      <c r="BC22" s="90">
        <f t="shared" si="1"/>
        <v>246585384</v>
      </c>
    </row>
    <row r="23" spans="1:55" ht="12.75">
      <c r="A23" s="82" t="s">
        <v>115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1"/>
    </row>
    <row r="24" spans="1:55" ht="12.75">
      <c r="A24" s="9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0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6"/>
    </row>
    <row r="25" spans="1:55" ht="16.5" customHeight="1">
      <c r="A25" s="235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7"/>
    </row>
    <row r="26" spans="1:55" ht="38.25" customHeight="1">
      <c r="A26" s="235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7"/>
    </row>
    <row r="27" spans="1:55" ht="12.75">
      <c r="A27" s="228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30"/>
    </row>
    <row r="28" spans="1:55" ht="12.75">
      <c r="A28" s="228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30"/>
    </row>
    <row r="29" spans="1:55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6"/>
    </row>
    <row r="30" spans="1:55" ht="13.5" thickBot="1">
      <c r="A30" s="36"/>
      <c r="B30" s="43"/>
      <c r="C30" s="43"/>
      <c r="D30" s="47"/>
      <c r="E30" s="47"/>
      <c r="F30" s="47"/>
      <c r="G30" s="47"/>
      <c r="H30" s="47"/>
      <c r="I30" s="47"/>
      <c r="J30" s="47"/>
      <c r="K30" s="47"/>
      <c r="L30" s="47"/>
      <c r="M30" s="8"/>
      <c r="N30" s="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2"/>
      <c r="BC30" s="6"/>
    </row>
    <row r="31" spans="1:55" ht="12.75">
      <c r="A31" s="36"/>
      <c r="B31" s="234" t="s">
        <v>125</v>
      </c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5"/>
      <c r="BB31" s="2"/>
      <c r="BC31" s="6"/>
    </row>
    <row r="32" spans="1:55" ht="12.75">
      <c r="A32" s="4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5"/>
      <c r="BB32" s="5"/>
      <c r="BC32" s="6"/>
    </row>
    <row r="33" spans="1:55" ht="12.75">
      <c r="A33" s="8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8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6"/>
    </row>
    <row r="34" spans="1:55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9"/>
    </row>
    <row r="36" ht="12.75">
      <c r="B36" s="2"/>
    </row>
  </sheetData>
  <mergeCells count="10">
    <mergeCell ref="A27:BC28"/>
    <mergeCell ref="B32:N32"/>
    <mergeCell ref="A6:B6"/>
    <mergeCell ref="A7:B7"/>
    <mergeCell ref="B31:N31"/>
    <mergeCell ref="A25:BC26"/>
    <mergeCell ref="A1:BC1"/>
    <mergeCell ref="A2:BC2"/>
    <mergeCell ref="A3:BC3"/>
    <mergeCell ref="A4:BC4"/>
  </mergeCells>
  <printOptions horizontalCentered="1" verticalCentered="1"/>
  <pageMargins left="1.09" right="0.59" top="0.8661417322834646" bottom="0.5905511811023623" header="0" footer="0.1968503937007874"/>
  <pageSetup horizontalDpi="300" verticalDpi="300" orientation="landscape" paperSize="5" scale="70" r:id="rId1"/>
  <headerFooter alignWithMargins="0">
    <oddHeader>&amp;CHACIENDA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81"/>
  <sheetViews>
    <sheetView zoomScale="75" zoomScaleNormal="75" workbookViewId="0" topLeftCell="A11">
      <pane ySplit="645" topLeftCell="BM25" activePane="bottomLeft" state="split"/>
      <selection pane="topLeft" activeCell="AQ11" sqref="AQ1:AT16384"/>
      <selection pane="bottomLeft" activeCell="AQ28" sqref="AQ28:AQ29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9" width="19.140625" style="1" customWidth="1"/>
    <col min="10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1.8515625" style="1" bestFit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21.8515625" style="1" hidden="1" customWidth="1"/>
    <col min="22" max="22" width="21.7109375" style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8" width="21.00390625" style="1" hidden="1" customWidth="1"/>
    <col min="29" max="29" width="21.57421875" style="1" bestFit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4" width="21.8515625" style="1" hidden="1" customWidth="1"/>
    <col min="35" max="35" width="21.8515625" style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28125" style="1" bestFit="1" customWidth="1"/>
    <col min="43" max="43" width="21.28125" style="116" bestFit="1" customWidth="1"/>
    <col min="44" max="44" width="19.57421875" style="116" customWidth="1"/>
    <col min="45" max="45" width="17.7109375" style="142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220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169"/>
    </row>
    <row r="2" spans="1:42" ht="15.75">
      <c r="A2" s="170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2"/>
    </row>
    <row r="3" spans="1:42" ht="18">
      <c r="A3" s="222" t="s">
        <v>51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4"/>
    </row>
    <row r="4" spans="1:42" ht="15.75">
      <c r="A4" s="170" t="s">
        <v>52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2"/>
    </row>
    <row r="5" spans="1:42" ht="20.25">
      <c r="A5" s="225" t="s">
        <v>3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7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7"/>
    </row>
    <row r="7" spans="1:43" ht="15.75">
      <c r="A7" s="239" t="s">
        <v>4</v>
      </c>
      <c r="B7" s="240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139</v>
      </c>
      <c r="AQ7" s="118"/>
    </row>
    <row r="8" spans="1:43" ht="20.25">
      <c r="A8" s="239" t="s">
        <v>5</v>
      </c>
      <c r="B8" s="240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2009</v>
      </c>
      <c r="AQ8" s="41"/>
    </row>
    <row r="9" spans="1:42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</row>
    <row r="10" spans="1:42" ht="1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</row>
    <row r="11" spans="1:42" ht="15">
      <c r="A11" s="108" t="s">
        <v>40</v>
      </c>
      <c r="B11" s="108" t="s">
        <v>42</v>
      </c>
      <c r="C11" s="108" t="s">
        <v>43</v>
      </c>
      <c r="D11" s="108" t="s">
        <v>44</v>
      </c>
      <c r="E11" s="108" t="s">
        <v>44</v>
      </c>
      <c r="F11" s="108" t="s">
        <v>44</v>
      </c>
      <c r="G11" s="108" t="s">
        <v>44</v>
      </c>
      <c r="H11" s="108" t="s">
        <v>44</v>
      </c>
      <c r="I11" s="108" t="s">
        <v>44</v>
      </c>
      <c r="J11" s="108" t="s">
        <v>44</v>
      </c>
      <c r="K11" s="108" t="s">
        <v>44</v>
      </c>
      <c r="L11" s="108" t="s">
        <v>44</v>
      </c>
      <c r="M11" s="108" t="s">
        <v>44</v>
      </c>
      <c r="N11" s="108" t="s">
        <v>44</v>
      </c>
      <c r="O11" s="108" t="s">
        <v>44</v>
      </c>
      <c r="P11" s="108" t="s">
        <v>44</v>
      </c>
      <c r="Q11" s="108" t="s">
        <v>45</v>
      </c>
      <c r="R11" s="108" t="s">
        <v>45</v>
      </c>
      <c r="S11" s="108" t="s">
        <v>45</v>
      </c>
      <c r="T11" s="108" t="s">
        <v>45</v>
      </c>
      <c r="U11" s="108" t="s">
        <v>45</v>
      </c>
      <c r="V11" s="108" t="s">
        <v>45</v>
      </c>
      <c r="W11" s="108" t="s">
        <v>45</v>
      </c>
      <c r="X11" s="108" t="s">
        <v>45</v>
      </c>
      <c r="Y11" s="108" t="s">
        <v>45</v>
      </c>
      <c r="Z11" s="108" t="s">
        <v>45</v>
      </c>
      <c r="AA11" s="108" t="s">
        <v>45</v>
      </c>
      <c r="AB11" s="108" t="s">
        <v>45</v>
      </c>
      <c r="AC11" s="108" t="s">
        <v>45</v>
      </c>
      <c r="AD11" s="108" t="s">
        <v>46</v>
      </c>
      <c r="AE11" s="108" t="s">
        <v>46</v>
      </c>
      <c r="AF11" s="108" t="s">
        <v>46</v>
      </c>
      <c r="AG11" s="108" t="s">
        <v>46</v>
      </c>
      <c r="AH11" s="108" t="s">
        <v>46</v>
      </c>
      <c r="AI11" s="108" t="s">
        <v>46</v>
      </c>
      <c r="AJ11" s="108" t="s">
        <v>46</v>
      </c>
      <c r="AK11" s="108" t="s">
        <v>46</v>
      </c>
      <c r="AL11" s="108" t="s">
        <v>46</v>
      </c>
      <c r="AM11" s="108" t="s">
        <v>46</v>
      </c>
      <c r="AN11" s="108" t="s">
        <v>46</v>
      </c>
      <c r="AO11" s="108" t="s">
        <v>46</v>
      </c>
      <c r="AP11" s="108" t="s">
        <v>46</v>
      </c>
    </row>
    <row r="12" spans="1:45" ht="15.75" thickBot="1">
      <c r="A12" s="109" t="s">
        <v>41</v>
      </c>
      <c r="B12" s="109"/>
      <c r="C12" s="109" t="s">
        <v>12</v>
      </c>
      <c r="D12" s="109" t="s">
        <v>13</v>
      </c>
      <c r="E12" s="109" t="s">
        <v>14</v>
      </c>
      <c r="F12" s="109" t="s">
        <v>15</v>
      </c>
      <c r="G12" s="109" t="s">
        <v>83</v>
      </c>
      <c r="H12" s="109" t="s">
        <v>17</v>
      </c>
      <c r="I12" s="109" t="s">
        <v>18</v>
      </c>
      <c r="J12" s="109" t="s">
        <v>19</v>
      </c>
      <c r="K12" s="109" t="s">
        <v>20</v>
      </c>
      <c r="L12" s="109" t="s">
        <v>21</v>
      </c>
      <c r="M12" s="109" t="s">
        <v>22</v>
      </c>
      <c r="N12" s="109" t="s">
        <v>23</v>
      </c>
      <c r="O12" s="109" t="s">
        <v>24</v>
      </c>
      <c r="P12" s="109" t="s">
        <v>25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21</v>
      </c>
      <c r="Z12" s="109" t="s">
        <v>31</v>
      </c>
      <c r="AA12" s="109" t="s">
        <v>23</v>
      </c>
      <c r="AB12" s="109" t="s">
        <v>24</v>
      </c>
      <c r="AC12" s="109" t="s">
        <v>47</v>
      </c>
      <c r="AD12" s="109" t="s">
        <v>13</v>
      </c>
      <c r="AE12" s="109" t="s">
        <v>14</v>
      </c>
      <c r="AF12" s="109" t="s">
        <v>15</v>
      </c>
      <c r="AG12" s="109" t="s">
        <v>16</v>
      </c>
      <c r="AH12" s="109" t="s">
        <v>28</v>
      </c>
      <c r="AI12" s="109" t="s">
        <v>29</v>
      </c>
      <c r="AJ12" s="109" t="s">
        <v>30</v>
      </c>
      <c r="AK12" s="109" t="s">
        <v>20</v>
      </c>
      <c r="AL12" s="109" t="s">
        <v>21</v>
      </c>
      <c r="AM12" s="109" t="s">
        <v>31</v>
      </c>
      <c r="AN12" s="109" t="s">
        <v>23</v>
      </c>
      <c r="AO12" s="109" t="s">
        <v>24</v>
      </c>
      <c r="AP12" s="109" t="s">
        <v>25</v>
      </c>
      <c r="AQ12" s="119"/>
      <c r="AR12" s="119"/>
      <c r="AS12" s="143"/>
    </row>
    <row r="13" spans="1:42" ht="15.75" thickBot="1">
      <c r="A13" s="110">
        <v>1</v>
      </c>
      <c r="B13" s="111">
        <v>2</v>
      </c>
      <c r="C13" s="111"/>
      <c r="D13" s="111"/>
      <c r="E13" s="111"/>
      <c r="F13" s="111">
        <v>3</v>
      </c>
      <c r="G13" s="111">
        <v>3</v>
      </c>
      <c r="H13" s="111">
        <v>3</v>
      </c>
      <c r="I13" s="111">
        <v>3</v>
      </c>
      <c r="J13" s="111">
        <v>3</v>
      </c>
      <c r="K13" s="111">
        <v>3</v>
      </c>
      <c r="L13" s="111">
        <v>3</v>
      </c>
      <c r="M13" s="111">
        <v>3</v>
      </c>
      <c r="N13" s="111">
        <v>3</v>
      </c>
      <c r="O13" s="111">
        <v>3</v>
      </c>
      <c r="P13" s="111">
        <v>4</v>
      </c>
      <c r="Q13" s="111"/>
      <c r="R13" s="111"/>
      <c r="S13" s="111">
        <v>5</v>
      </c>
      <c r="T13" s="111">
        <v>5</v>
      </c>
      <c r="U13" s="111">
        <v>5</v>
      </c>
      <c r="V13" s="111">
        <v>5</v>
      </c>
      <c r="W13" s="111">
        <v>5</v>
      </c>
      <c r="X13" s="111">
        <v>5</v>
      </c>
      <c r="Y13" s="111">
        <v>5</v>
      </c>
      <c r="Z13" s="111">
        <v>5</v>
      </c>
      <c r="AA13" s="111">
        <v>5</v>
      </c>
      <c r="AB13" s="111">
        <v>5</v>
      </c>
      <c r="AC13" s="111">
        <v>6</v>
      </c>
      <c r="AD13" s="111"/>
      <c r="AE13" s="111"/>
      <c r="AF13" s="111">
        <v>7</v>
      </c>
      <c r="AG13" s="111">
        <v>7</v>
      </c>
      <c r="AH13" s="111">
        <v>7</v>
      </c>
      <c r="AI13" s="111">
        <v>7</v>
      </c>
      <c r="AJ13" s="111">
        <v>7</v>
      </c>
      <c r="AK13" s="111">
        <v>7</v>
      </c>
      <c r="AL13" s="111">
        <v>7</v>
      </c>
      <c r="AM13" s="111">
        <v>7</v>
      </c>
      <c r="AN13" s="111">
        <v>7</v>
      </c>
      <c r="AO13" s="111">
        <v>7</v>
      </c>
      <c r="AP13" s="112">
        <v>8</v>
      </c>
    </row>
    <row r="14" spans="1:48" s="30" customFormat="1" ht="16.5" thickBot="1">
      <c r="A14" s="32"/>
      <c r="B14" s="72" t="s">
        <v>61</v>
      </c>
      <c r="C14" s="33">
        <f>SUM(C15,C17,C30,)</f>
        <v>1130965000</v>
      </c>
      <c r="D14" s="33">
        <f aca="true" t="shared" si="0" ref="D14:AP14">SUM(D15,D17,D30)</f>
        <v>56395361.239999995</v>
      </c>
      <c r="E14" s="33">
        <f t="shared" si="0"/>
        <v>22263168.900000002</v>
      </c>
      <c r="F14" s="33">
        <f t="shared" si="0"/>
        <v>95118452.77999999</v>
      </c>
      <c r="G14" s="33">
        <f t="shared" si="0"/>
        <v>38448663.08</v>
      </c>
      <c r="H14" s="33">
        <f t="shared" si="0"/>
        <v>114180276.62</v>
      </c>
      <c r="I14" s="33">
        <f t="shared" si="0"/>
        <v>70158292.15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396564214.77000004</v>
      </c>
      <c r="Q14" s="33">
        <f t="shared" si="0"/>
        <v>13299881.24</v>
      </c>
      <c r="R14" s="33">
        <f t="shared" si="0"/>
        <v>13916085</v>
      </c>
      <c r="S14" s="33">
        <f t="shared" si="0"/>
        <v>42043821.31999999</v>
      </c>
      <c r="T14" s="33">
        <f t="shared" si="0"/>
        <v>32723188.929999996</v>
      </c>
      <c r="U14" s="33">
        <f t="shared" si="0"/>
        <v>112211352.15</v>
      </c>
      <c r="V14" s="33">
        <f t="shared" si="0"/>
        <v>64022919.36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278217248</v>
      </c>
      <c r="AD14" s="33">
        <f t="shared" si="0"/>
        <v>13299881.24</v>
      </c>
      <c r="AE14" s="33">
        <f t="shared" si="0"/>
        <v>13907348</v>
      </c>
      <c r="AF14" s="33">
        <f t="shared" si="0"/>
        <v>37946887.879999995</v>
      </c>
      <c r="AG14" s="33">
        <f t="shared" si="0"/>
        <v>23910095.869999997</v>
      </c>
      <c r="AH14" s="33">
        <f t="shared" si="0"/>
        <v>86751923.39</v>
      </c>
      <c r="AI14" s="33">
        <f t="shared" si="0"/>
        <v>71866252.69999999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153">
        <f t="shared" si="0"/>
        <v>247682389.07999998</v>
      </c>
      <c r="AQ14" s="116"/>
      <c r="AR14" s="116"/>
      <c r="AS14" s="142"/>
      <c r="AT14" s="116"/>
      <c r="AU14" s="116"/>
      <c r="AV14" s="142"/>
    </row>
    <row r="15" spans="1:48" s="30" customFormat="1" ht="16.5" thickBot="1">
      <c r="A15" s="75"/>
      <c r="B15" s="73" t="s">
        <v>63</v>
      </c>
      <c r="C15" s="34">
        <f aca="true" t="shared" si="1" ref="C15:AP15">SUM(C16)</f>
        <v>11770000</v>
      </c>
      <c r="D15" s="34">
        <f t="shared" si="1"/>
        <v>0</v>
      </c>
      <c r="E15" s="34">
        <f t="shared" si="1"/>
        <v>0</v>
      </c>
      <c r="F15" s="34">
        <f t="shared" si="1"/>
        <v>7530000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7530000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2510000</v>
      </c>
      <c r="V15" s="34">
        <f t="shared" si="1"/>
        <v>2510000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5020000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2510000</v>
      </c>
      <c r="AI15" s="34">
        <f t="shared" si="1"/>
        <v>2510000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5">
        <f t="shared" si="1"/>
        <v>5020000</v>
      </c>
      <c r="AQ15" s="116"/>
      <c r="AR15" s="116"/>
      <c r="AS15" s="142"/>
      <c r="AT15" s="116"/>
      <c r="AU15" s="116"/>
      <c r="AV15" s="142"/>
    </row>
    <row r="16" spans="1:48" s="12" customFormat="1" ht="15.75" thickBot="1">
      <c r="A16" s="86" t="s">
        <v>112</v>
      </c>
      <c r="B16" s="39" t="s">
        <v>49</v>
      </c>
      <c r="C16" s="49">
        <v>11770000</v>
      </c>
      <c r="D16" s="49">
        <v>0</v>
      </c>
      <c r="E16" s="49">
        <v>0</v>
      </c>
      <c r="F16" s="49">
        <v>7530000</v>
      </c>
      <c r="G16" s="49"/>
      <c r="H16" s="49"/>
      <c r="I16" s="49"/>
      <c r="J16" s="49"/>
      <c r="K16" s="49"/>
      <c r="L16" s="49"/>
      <c r="M16" s="49"/>
      <c r="N16" s="49"/>
      <c r="O16" s="49"/>
      <c r="P16" s="28">
        <f>SUM(D16:O16)</f>
        <v>7530000</v>
      </c>
      <c r="Q16" s="49"/>
      <c r="R16" s="49"/>
      <c r="S16" s="49">
        <v>0</v>
      </c>
      <c r="T16" s="49">
        <v>0</v>
      </c>
      <c r="U16" s="49">
        <v>2510000</v>
      </c>
      <c r="V16" s="49">
        <v>2510000</v>
      </c>
      <c r="W16" s="49"/>
      <c r="X16" s="49"/>
      <c r="Y16" s="49"/>
      <c r="Z16" s="49"/>
      <c r="AA16" s="49"/>
      <c r="AB16" s="49"/>
      <c r="AC16" s="50">
        <f>SUM(Q16:AB16)</f>
        <v>5020000</v>
      </c>
      <c r="AD16" s="49">
        <v>0</v>
      </c>
      <c r="AE16" s="49">
        <v>0</v>
      </c>
      <c r="AF16" s="49">
        <v>0</v>
      </c>
      <c r="AG16" s="49">
        <v>0</v>
      </c>
      <c r="AH16" s="49">
        <v>2510000</v>
      </c>
      <c r="AI16" s="49">
        <v>2510000</v>
      </c>
      <c r="AJ16" s="49"/>
      <c r="AK16" s="49"/>
      <c r="AL16" s="49"/>
      <c r="AM16" s="49"/>
      <c r="AN16" s="49"/>
      <c r="AO16" s="49"/>
      <c r="AP16" s="76">
        <f>SUM(AD16:AO16)</f>
        <v>5020000</v>
      </c>
      <c r="AQ16" s="116"/>
      <c r="AR16" s="116"/>
      <c r="AS16" s="142"/>
      <c r="AT16" s="116"/>
      <c r="AU16" s="116"/>
      <c r="AV16" s="142"/>
    </row>
    <row r="17" spans="1:48" s="12" customFormat="1" ht="16.5" thickBot="1">
      <c r="A17" s="75"/>
      <c r="B17" s="73" t="s">
        <v>64</v>
      </c>
      <c r="C17" s="44">
        <f>SUM(C18,C28)</f>
        <v>941545000</v>
      </c>
      <c r="D17" s="44">
        <f>SUM(D18,D28)</f>
        <v>56395361.239999995</v>
      </c>
      <c r="E17" s="44">
        <f aca="true" t="shared" si="2" ref="E17:P17">SUM(E18,E28)</f>
        <v>22263168.900000002</v>
      </c>
      <c r="F17" s="44">
        <f t="shared" si="2"/>
        <v>87588452.77999999</v>
      </c>
      <c r="G17" s="44">
        <f t="shared" si="2"/>
        <v>38448663.08</v>
      </c>
      <c r="H17" s="44">
        <f t="shared" si="2"/>
        <v>114180276.62</v>
      </c>
      <c r="I17" s="44">
        <f t="shared" si="2"/>
        <v>70158292.15</v>
      </c>
      <c r="J17" s="44">
        <f t="shared" si="2"/>
        <v>0</v>
      </c>
      <c r="K17" s="44">
        <f t="shared" si="2"/>
        <v>0</v>
      </c>
      <c r="L17" s="44">
        <f t="shared" si="2"/>
        <v>0</v>
      </c>
      <c r="M17" s="44">
        <f t="shared" si="2"/>
        <v>0</v>
      </c>
      <c r="N17" s="44">
        <f t="shared" si="2"/>
        <v>0</v>
      </c>
      <c r="O17" s="44">
        <f t="shared" si="2"/>
        <v>0</v>
      </c>
      <c r="P17" s="44">
        <f t="shared" si="2"/>
        <v>389034214.77000004</v>
      </c>
      <c r="Q17" s="44">
        <f aca="true" t="shared" si="3" ref="Q17:AP17">SUM(Q18,Q28)</f>
        <v>13299881.24</v>
      </c>
      <c r="R17" s="44">
        <f t="shared" si="3"/>
        <v>13916085</v>
      </c>
      <c r="S17" s="44">
        <f t="shared" si="3"/>
        <v>42043821.31999999</v>
      </c>
      <c r="T17" s="44">
        <f t="shared" si="3"/>
        <v>32723188.929999996</v>
      </c>
      <c r="U17" s="44">
        <f t="shared" si="3"/>
        <v>109701352.15</v>
      </c>
      <c r="V17" s="44">
        <f t="shared" si="3"/>
        <v>61512919.36</v>
      </c>
      <c r="W17" s="44">
        <f t="shared" si="3"/>
        <v>0</v>
      </c>
      <c r="X17" s="44">
        <f t="shared" si="3"/>
        <v>0</v>
      </c>
      <c r="Y17" s="44">
        <f t="shared" si="3"/>
        <v>0</v>
      </c>
      <c r="Z17" s="44">
        <f t="shared" si="3"/>
        <v>0</v>
      </c>
      <c r="AA17" s="44">
        <f t="shared" si="3"/>
        <v>0</v>
      </c>
      <c r="AB17" s="44">
        <f t="shared" si="3"/>
        <v>0</v>
      </c>
      <c r="AC17" s="44">
        <f t="shared" si="3"/>
        <v>273197248</v>
      </c>
      <c r="AD17" s="44">
        <f t="shared" si="3"/>
        <v>13299881.24</v>
      </c>
      <c r="AE17" s="44">
        <f t="shared" si="3"/>
        <v>13907348</v>
      </c>
      <c r="AF17" s="44">
        <f t="shared" si="3"/>
        <v>37946887.879999995</v>
      </c>
      <c r="AG17" s="44">
        <f t="shared" si="3"/>
        <v>23910095.869999997</v>
      </c>
      <c r="AH17" s="44">
        <f t="shared" si="3"/>
        <v>84241923.39</v>
      </c>
      <c r="AI17" s="44">
        <f t="shared" si="3"/>
        <v>69356252.69999999</v>
      </c>
      <c r="AJ17" s="44">
        <f t="shared" si="3"/>
        <v>0</v>
      </c>
      <c r="AK17" s="44">
        <f t="shared" si="3"/>
        <v>0</v>
      </c>
      <c r="AL17" s="44">
        <f t="shared" si="3"/>
        <v>0</v>
      </c>
      <c r="AM17" s="44">
        <f t="shared" si="3"/>
        <v>0</v>
      </c>
      <c r="AN17" s="44">
        <f t="shared" si="3"/>
        <v>0</v>
      </c>
      <c r="AO17" s="44">
        <f t="shared" si="3"/>
        <v>0</v>
      </c>
      <c r="AP17" s="154">
        <f t="shared" si="3"/>
        <v>242662389.07999998</v>
      </c>
      <c r="AQ17" s="116"/>
      <c r="AR17" s="116"/>
      <c r="AS17" s="142"/>
      <c r="AT17" s="116"/>
      <c r="AU17" s="116"/>
      <c r="AV17" s="142"/>
    </row>
    <row r="18" spans="1:48" s="12" customFormat="1" ht="15.75">
      <c r="A18" s="45" t="s">
        <v>97</v>
      </c>
      <c r="B18" s="128" t="s">
        <v>96</v>
      </c>
      <c r="C18" s="132">
        <f>SUM(C19:C27)</f>
        <v>832865000</v>
      </c>
      <c r="D18" s="132">
        <f>SUM(D20:D27)</f>
        <v>44496439.15</v>
      </c>
      <c r="E18" s="132">
        <f>SUM(E19:E27)</f>
        <v>18980757.85</v>
      </c>
      <c r="F18" s="132">
        <f>SUM(F20:F27)</f>
        <v>74034351.57999998</v>
      </c>
      <c r="G18" s="132">
        <f>SUM(G20:G25)</f>
        <v>34758141.79</v>
      </c>
      <c r="H18" s="132">
        <f aca="true" t="shared" si="4" ref="H18:P18">SUM(H19:H27)</f>
        <v>76567017.08000001</v>
      </c>
      <c r="I18" s="132">
        <f t="shared" si="4"/>
        <v>70019804.26</v>
      </c>
      <c r="J18" s="132">
        <f t="shared" si="4"/>
        <v>0</v>
      </c>
      <c r="K18" s="132">
        <f t="shared" si="4"/>
        <v>0</v>
      </c>
      <c r="L18" s="132">
        <f t="shared" si="4"/>
        <v>0</v>
      </c>
      <c r="M18" s="132">
        <f t="shared" si="4"/>
        <v>0</v>
      </c>
      <c r="N18" s="132">
        <f t="shared" si="4"/>
        <v>0</v>
      </c>
      <c r="O18" s="132">
        <f t="shared" si="4"/>
        <v>0</v>
      </c>
      <c r="P18" s="132">
        <f t="shared" si="4"/>
        <v>318856511.71000004</v>
      </c>
      <c r="Q18" s="132">
        <f>SUM(Q20:Q25)</f>
        <v>4783443.15</v>
      </c>
      <c r="R18" s="132">
        <f>SUM(R19:R27)</f>
        <v>12155260.51</v>
      </c>
      <c r="S18" s="132">
        <f>SUM(S20:S27)</f>
        <v>28489720.119999997</v>
      </c>
      <c r="T18" s="132">
        <f>SUM(T20:T27)</f>
        <v>29032667.639999997</v>
      </c>
      <c r="U18" s="132">
        <f aca="true" t="shared" si="5" ref="U18:AB18">SUM(U19:U27)</f>
        <v>72201142.61000001</v>
      </c>
      <c r="V18" s="132">
        <f t="shared" si="5"/>
        <v>61261381.47</v>
      </c>
      <c r="W18" s="132">
        <f t="shared" si="5"/>
        <v>0</v>
      </c>
      <c r="X18" s="132">
        <f t="shared" si="5"/>
        <v>0</v>
      </c>
      <c r="Y18" s="132">
        <f t="shared" si="5"/>
        <v>0</v>
      </c>
      <c r="Z18" s="132">
        <f t="shared" si="5"/>
        <v>0</v>
      </c>
      <c r="AA18" s="132">
        <f t="shared" si="5"/>
        <v>0</v>
      </c>
      <c r="AB18" s="132">
        <f t="shared" si="5"/>
        <v>0</v>
      </c>
      <c r="AC18" s="132">
        <f>SUM(AC20:AC27)</f>
        <v>207923615.5</v>
      </c>
      <c r="AD18" s="132">
        <f>SUM(AD20:AD25)</f>
        <v>4783443.15</v>
      </c>
      <c r="AE18" s="132">
        <f>SUM(AE19:AE27)</f>
        <v>12155260.51</v>
      </c>
      <c r="AF18" s="132">
        <f>SUM(AF20:AF27)</f>
        <v>27103586.68</v>
      </c>
      <c r="AG18" s="132">
        <f>SUM(AG20:AG27)</f>
        <v>23702450.58</v>
      </c>
      <c r="AH18" s="132">
        <f aca="true" t="shared" si="6" ref="AH18:AP18">SUM(AH19:AH27)</f>
        <v>77710856.66</v>
      </c>
      <c r="AI18" s="132">
        <f t="shared" si="6"/>
        <v>60637982.809999995</v>
      </c>
      <c r="AJ18" s="132">
        <f t="shared" si="6"/>
        <v>0</v>
      </c>
      <c r="AK18" s="132">
        <f t="shared" si="6"/>
        <v>0</v>
      </c>
      <c r="AL18" s="132">
        <f t="shared" si="6"/>
        <v>0</v>
      </c>
      <c r="AM18" s="132">
        <f t="shared" si="6"/>
        <v>0</v>
      </c>
      <c r="AN18" s="132">
        <f t="shared" si="6"/>
        <v>0</v>
      </c>
      <c r="AO18" s="132">
        <f t="shared" si="6"/>
        <v>0</v>
      </c>
      <c r="AP18" s="139">
        <f t="shared" si="6"/>
        <v>206093580.39</v>
      </c>
      <c r="AQ18" s="116"/>
      <c r="AR18" s="116"/>
      <c r="AS18" s="142"/>
      <c r="AT18" s="116"/>
      <c r="AU18" s="116"/>
      <c r="AV18" s="142"/>
    </row>
    <row r="19" spans="1:48" s="12" customFormat="1" ht="15">
      <c r="A19" s="45" t="s">
        <v>116</v>
      </c>
      <c r="B19" s="26" t="s">
        <v>117</v>
      </c>
      <c r="C19" s="136">
        <v>2140000</v>
      </c>
      <c r="D19" s="27">
        <v>0</v>
      </c>
      <c r="E19" s="27"/>
      <c r="F19" s="27">
        <v>0</v>
      </c>
      <c r="G19" s="136">
        <v>0</v>
      </c>
      <c r="H19" s="27">
        <v>0</v>
      </c>
      <c r="I19" s="27">
        <v>0</v>
      </c>
      <c r="J19" s="27"/>
      <c r="K19" s="87"/>
      <c r="L19" s="27"/>
      <c r="M19" s="27"/>
      <c r="N19" s="27"/>
      <c r="O19" s="27"/>
      <c r="P19" s="28">
        <f aca="true" t="shared" si="7" ref="P19:P27">SUM(D19:O19)</f>
        <v>0</v>
      </c>
      <c r="Q19" s="27">
        <v>0</v>
      </c>
      <c r="R19" s="27"/>
      <c r="S19" s="27">
        <v>0</v>
      </c>
      <c r="T19" s="27">
        <v>0</v>
      </c>
      <c r="U19" s="27">
        <v>0</v>
      </c>
      <c r="V19" s="27">
        <v>0</v>
      </c>
      <c r="W19" s="27"/>
      <c r="X19" s="27"/>
      <c r="Y19" s="27"/>
      <c r="Z19" s="27"/>
      <c r="AA19" s="27"/>
      <c r="AB19" s="27"/>
      <c r="AC19" s="27">
        <f aca="true" t="shared" si="8" ref="AC19:AC29">SUM(Q19:AB19)</f>
        <v>0</v>
      </c>
      <c r="AD19" s="27">
        <v>0</v>
      </c>
      <c r="AE19" s="27"/>
      <c r="AF19" s="27">
        <v>0</v>
      </c>
      <c r="AG19" s="27">
        <v>0</v>
      </c>
      <c r="AH19" s="27">
        <v>0</v>
      </c>
      <c r="AI19" s="27">
        <v>0</v>
      </c>
      <c r="AJ19" s="27"/>
      <c r="AK19" s="27"/>
      <c r="AL19" s="27"/>
      <c r="AM19" s="27"/>
      <c r="AN19" s="27"/>
      <c r="AO19" s="27"/>
      <c r="AP19" s="155">
        <f aca="true" t="shared" si="9" ref="AP19:AP29">SUM(AD19:AO19)</f>
        <v>0</v>
      </c>
      <c r="AQ19" s="116"/>
      <c r="AR19" s="116"/>
      <c r="AS19" s="142"/>
      <c r="AT19" s="116"/>
      <c r="AU19" s="116"/>
      <c r="AV19" s="142"/>
    </row>
    <row r="20" spans="1:48" s="12" customFormat="1" ht="15">
      <c r="A20" s="45" t="s">
        <v>105</v>
      </c>
      <c r="B20" s="26" t="s">
        <v>99</v>
      </c>
      <c r="C20" s="136">
        <f>109500000+40725000</f>
        <v>150225000</v>
      </c>
      <c r="D20" s="27">
        <v>8499999.32</v>
      </c>
      <c r="E20" s="27">
        <v>6584029.19</v>
      </c>
      <c r="F20" s="27">
        <v>6452427.73</v>
      </c>
      <c r="G20" s="136">
        <v>19060299.07</v>
      </c>
      <c r="H20" s="27">
        <v>32875864.1</v>
      </c>
      <c r="I20" s="27">
        <v>3850963.36</v>
      </c>
      <c r="J20" s="27"/>
      <c r="K20" s="87"/>
      <c r="L20" s="27"/>
      <c r="M20" s="27"/>
      <c r="N20" s="27"/>
      <c r="O20" s="27"/>
      <c r="P20" s="28">
        <f t="shared" si="7"/>
        <v>77323582.77</v>
      </c>
      <c r="Q20" s="27">
        <v>0</v>
      </c>
      <c r="R20" s="27">
        <v>1440740</v>
      </c>
      <c r="S20" s="27">
        <v>7848900.39</v>
      </c>
      <c r="T20" s="27">
        <v>3413512.64</v>
      </c>
      <c r="U20" s="27">
        <v>17542342.97</v>
      </c>
      <c r="V20" s="27">
        <v>11513144.1</v>
      </c>
      <c r="W20" s="27"/>
      <c r="X20" s="27"/>
      <c r="Y20" s="27"/>
      <c r="Z20" s="27"/>
      <c r="AA20" s="27"/>
      <c r="AB20" s="27"/>
      <c r="AC20" s="27">
        <f t="shared" si="8"/>
        <v>41758640.1</v>
      </c>
      <c r="AD20" s="27">
        <v>0</v>
      </c>
      <c r="AE20" s="27">
        <v>1440740</v>
      </c>
      <c r="AF20" s="27">
        <v>6675614.95</v>
      </c>
      <c r="AG20" s="27">
        <v>3087011.84</v>
      </c>
      <c r="AH20" s="27">
        <v>18542137.21</v>
      </c>
      <c r="AI20" s="27">
        <v>12013136.1</v>
      </c>
      <c r="AJ20" s="27"/>
      <c r="AK20" s="27"/>
      <c r="AL20" s="27"/>
      <c r="AM20" s="27"/>
      <c r="AN20" s="27"/>
      <c r="AO20" s="27"/>
      <c r="AP20" s="155">
        <f t="shared" si="9"/>
        <v>41758640.1</v>
      </c>
      <c r="AQ20" s="116"/>
      <c r="AR20" s="116"/>
      <c r="AS20" s="142"/>
      <c r="AT20" s="116"/>
      <c r="AU20" s="116"/>
      <c r="AV20" s="142"/>
    </row>
    <row r="21" spans="1:48" s="12" customFormat="1" ht="15">
      <c r="A21" s="45" t="s">
        <v>106</v>
      </c>
      <c r="B21" s="26" t="s">
        <v>100</v>
      </c>
      <c r="C21" s="136">
        <v>161140000</v>
      </c>
      <c r="D21" s="27">
        <v>23712996.68</v>
      </c>
      <c r="E21" s="27">
        <v>3628012.23</v>
      </c>
      <c r="F21" s="27">
        <v>50004247.98</v>
      </c>
      <c r="G21" s="27">
        <v>4500000</v>
      </c>
      <c r="H21" s="27">
        <v>3804876</v>
      </c>
      <c r="I21" s="27">
        <v>20500000</v>
      </c>
      <c r="J21" s="27"/>
      <c r="K21" s="87"/>
      <c r="L21" s="133"/>
      <c r="M21" s="27"/>
      <c r="N21" s="27"/>
      <c r="O21" s="27"/>
      <c r="P21" s="28">
        <f t="shared" si="7"/>
        <v>106150132.89</v>
      </c>
      <c r="Q21" s="27">
        <v>0</v>
      </c>
      <c r="R21" s="27">
        <v>944396.53</v>
      </c>
      <c r="S21" s="27">
        <v>5381216.1</v>
      </c>
      <c r="T21" s="27">
        <v>14624052.01</v>
      </c>
      <c r="U21" s="27">
        <v>14358487.11</v>
      </c>
      <c r="V21" s="27">
        <v>6632698.21</v>
      </c>
      <c r="W21" s="27"/>
      <c r="X21" s="27"/>
      <c r="Y21" s="27"/>
      <c r="Z21" s="27"/>
      <c r="AA21" s="27"/>
      <c r="AB21" s="27"/>
      <c r="AC21" s="27">
        <f t="shared" si="8"/>
        <v>41940849.96</v>
      </c>
      <c r="AD21" s="27">
        <v>0</v>
      </c>
      <c r="AE21" s="27">
        <v>944396.53</v>
      </c>
      <c r="AF21" s="27">
        <v>5381216.1</v>
      </c>
      <c r="AG21" s="27">
        <v>9717552.2</v>
      </c>
      <c r="AH21" s="27">
        <v>18868406.92</v>
      </c>
      <c r="AI21" s="27">
        <v>7029278.21</v>
      </c>
      <c r="AJ21" s="27"/>
      <c r="AK21" s="27"/>
      <c r="AL21" s="27"/>
      <c r="AM21" s="27"/>
      <c r="AN21" s="27"/>
      <c r="AO21" s="27"/>
      <c r="AP21" s="155">
        <f t="shared" si="9"/>
        <v>41940849.96</v>
      </c>
      <c r="AQ21" s="116"/>
      <c r="AR21" s="116"/>
      <c r="AS21" s="142"/>
      <c r="AT21" s="116"/>
      <c r="AU21" s="116"/>
      <c r="AV21" s="142"/>
    </row>
    <row r="22" spans="1:48" s="12" customFormat="1" ht="15">
      <c r="A22" s="45" t="s">
        <v>107</v>
      </c>
      <c r="B22" s="26" t="s">
        <v>103</v>
      </c>
      <c r="C22" s="136">
        <v>34700000</v>
      </c>
      <c r="D22" s="27">
        <v>5000000</v>
      </c>
      <c r="E22" s="27">
        <v>1410971.4</v>
      </c>
      <c r="F22" s="27">
        <v>3445992.66</v>
      </c>
      <c r="G22" s="27">
        <v>1039360.88</v>
      </c>
      <c r="H22" s="27">
        <v>947806.12</v>
      </c>
      <c r="I22" s="27">
        <v>5145686.74</v>
      </c>
      <c r="J22" s="27"/>
      <c r="K22" s="87"/>
      <c r="L22" s="27"/>
      <c r="M22" s="27"/>
      <c r="N22" s="27"/>
      <c r="O22" s="27"/>
      <c r="P22" s="28">
        <f t="shared" si="7"/>
        <v>16989817.8</v>
      </c>
      <c r="Q22" s="27">
        <v>0</v>
      </c>
      <c r="R22" s="27">
        <v>3410971.4</v>
      </c>
      <c r="S22" s="27">
        <v>2334857.94</v>
      </c>
      <c r="T22" s="27">
        <v>1343572.88</v>
      </c>
      <c r="U22" s="27">
        <v>1219782.12</v>
      </c>
      <c r="V22" s="27">
        <v>1114115.68</v>
      </c>
      <c r="W22" s="27"/>
      <c r="X22" s="27"/>
      <c r="Y22" s="27"/>
      <c r="Z22" s="27"/>
      <c r="AA22" s="27"/>
      <c r="AB22" s="27"/>
      <c r="AC22" s="27">
        <f t="shared" si="8"/>
        <v>9423300.02</v>
      </c>
      <c r="AD22" s="27">
        <v>0</v>
      </c>
      <c r="AE22" s="27">
        <v>3410971.4</v>
      </c>
      <c r="AF22" s="27">
        <v>2334857.94</v>
      </c>
      <c r="AG22" s="27">
        <v>1343572.88</v>
      </c>
      <c r="AH22" s="27">
        <v>1219782.12</v>
      </c>
      <c r="AI22" s="27">
        <v>1114115.68</v>
      </c>
      <c r="AJ22" s="27"/>
      <c r="AK22" s="27"/>
      <c r="AL22" s="27"/>
      <c r="AM22" s="27"/>
      <c r="AN22" s="27"/>
      <c r="AO22" s="27"/>
      <c r="AP22" s="155">
        <f t="shared" si="9"/>
        <v>9423300.02</v>
      </c>
      <c r="AQ22" s="116"/>
      <c r="AR22" s="116"/>
      <c r="AS22" s="142"/>
      <c r="AT22" s="116"/>
      <c r="AU22" s="116"/>
      <c r="AV22" s="142"/>
    </row>
    <row r="23" spans="1:48" s="12" customFormat="1" ht="15">
      <c r="A23" s="45" t="s">
        <v>108</v>
      </c>
      <c r="B23" s="26" t="s">
        <v>104</v>
      </c>
      <c r="C23" s="136">
        <v>19600000</v>
      </c>
      <c r="D23" s="27">
        <v>2500000</v>
      </c>
      <c r="E23" s="27">
        <v>238952</v>
      </c>
      <c r="F23" s="27">
        <v>1861315.6</v>
      </c>
      <c r="G23" s="27">
        <v>2132894.71</v>
      </c>
      <c r="H23" s="27">
        <v>1389077.6</v>
      </c>
      <c r="I23" s="27">
        <v>0</v>
      </c>
      <c r="J23" s="27"/>
      <c r="K23" s="87"/>
      <c r="L23" s="27"/>
      <c r="M23" s="27"/>
      <c r="N23" s="27"/>
      <c r="O23" s="27"/>
      <c r="P23" s="28">
        <f t="shared" si="7"/>
        <v>8122239.91</v>
      </c>
      <c r="Q23" s="27">
        <v>0</v>
      </c>
      <c r="R23" s="27">
        <v>238952</v>
      </c>
      <c r="S23" s="27">
        <v>265558</v>
      </c>
      <c r="T23" s="27">
        <v>1749090.61</v>
      </c>
      <c r="U23" s="27">
        <v>1253092.4</v>
      </c>
      <c r="V23" s="27">
        <v>1113395.84</v>
      </c>
      <c r="W23" s="27"/>
      <c r="X23" s="27"/>
      <c r="Y23" s="27"/>
      <c r="Z23" s="27"/>
      <c r="AA23" s="27"/>
      <c r="AB23" s="27"/>
      <c r="AC23" s="27">
        <f t="shared" si="8"/>
        <v>4620088.850000001</v>
      </c>
      <c r="AD23" s="27">
        <v>0</v>
      </c>
      <c r="AE23" s="27">
        <v>238952</v>
      </c>
      <c r="AF23" s="27">
        <v>52710</v>
      </c>
      <c r="AG23" s="27">
        <v>1651874.16</v>
      </c>
      <c r="AH23" s="27">
        <v>1253092.4</v>
      </c>
      <c r="AI23" s="27">
        <v>481177.04</v>
      </c>
      <c r="AJ23" s="27"/>
      <c r="AK23" s="27"/>
      <c r="AL23" s="27"/>
      <c r="AM23" s="27"/>
      <c r="AN23" s="27"/>
      <c r="AO23" s="27"/>
      <c r="AP23" s="155">
        <f t="shared" si="9"/>
        <v>3677805.5999999996</v>
      </c>
      <c r="AQ23" s="116"/>
      <c r="AR23" s="116"/>
      <c r="AS23" s="142"/>
      <c r="AT23" s="116"/>
      <c r="AU23" s="116"/>
      <c r="AV23" s="142"/>
    </row>
    <row r="24" spans="1:48" s="12" customFormat="1" ht="15">
      <c r="A24" s="45" t="s">
        <v>109</v>
      </c>
      <c r="B24" s="26" t="s">
        <v>101</v>
      </c>
      <c r="C24" s="136">
        <f>480785000-40725000</f>
        <v>440060000</v>
      </c>
      <c r="D24" s="27">
        <v>4783443.15</v>
      </c>
      <c r="E24" s="27">
        <v>7118793.03</v>
      </c>
      <c r="F24" s="27">
        <v>9013774.14</v>
      </c>
      <c r="G24" s="27">
        <v>8025587.13</v>
      </c>
      <c r="H24" s="27">
        <v>36531746.89</v>
      </c>
      <c r="I24" s="27">
        <v>38911053.45</v>
      </c>
      <c r="J24" s="27"/>
      <c r="K24" s="87"/>
      <c r="L24" s="27"/>
      <c r="M24" s="27"/>
      <c r="N24" s="27"/>
      <c r="O24" s="27"/>
      <c r="P24" s="28">
        <f t="shared" si="7"/>
        <v>104384397.79</v>
      </c>
      <c r="Q24" s="27">
        <v>4783443.15</v>
      </c>
      <c r="R24" s="27">
        <v>6120200.58</v>
      </c>
      <c r="S24" s="27">
        <v>10012366.59</v>
      </c>
      <c r="T24" s="27">
        <v>7292667.13</v>
      </c>
      <c r="U24" s="27">
        <v>37264666.89</v>
      </c>
      <c r="V24" s="27">
        <v>38821051.68</v>
      </c>
      <c r="W24" s="27"/>
      <c r="X24" s="27"/>
      <c r="Y24" s="27"/>
      <c r="Z24" s="27"/>
      <c r="AA24" s="27"/>
      <c r="AB24" s="27"/>
      <c r="AC24" s="27">
        <f t="shared" si="8"/>
        <v>104294396.02000001</v>
      </c>
      <c r="AD24" s="27">
        <v>4783443.15</v>
      </c>
      <c r="AE24" s="27">
        <v>6120200.58</v>
      </c>
      <c r="AF24" s="27">
        <v>10012366.59</v>
      </c>
      <c r="AG24" s="27">
        <v>7292667.13</v>
      </c>
      <c r="AH24" s="27">
        <v>37264666.89</v>
      </c>
      <c r="AI24" s="27">
        <v>38821051.68</v>
      </c>
      <c r="AJ24" s="27"/>
      <c r="AK24" s="27"/>
      <c r="AL24" s="27"/>
      <c r="AM24" s="27"/>
      <c r="AN24" s="27"/>
      <c r="AO24" s="27"/>
      <c r="AP24" s="155">
        <f t="shared" si="9"/>
        <v>104294396.02000001</v>
      </c>
      <c r="AQ24" s="116"/>
      <c r="AR24" s="116"/>
      <c r="AS24" s="142"/>
      <c r="AT24" s="116"/>
      <c r="AU24" s="116"/>
      <c r="AV24" s="142"/>
    </row>
    <row r="25" spans="1:48" s="12" customFormat="1" ht="15">
      <c r="A25" s="45" t="s">
        <v>110</v>
      </c>
      <c r="B25" s="26" t="s">
        <v>102</v>
      </c>
      <c r="C25" s="136">
        <v>5000000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/>
      <c r="K25" s="87"/>
      <c r="L25" s="27"/>
      <c r="M25" s="27"/>
      <c r="N25" s="27"/>
      <c r="O25" s="27"/>
      <c r="P25" s="28">
        <f t="shared" si="7"/>
        <v>0</v>
      </c>
      <c r="Q25" s="27">
        <v>0</v>
      </c>
      <c r="R25" s="27"/>
      <c r="S25" s="27">
        <v>0</v>
      </c>
      <c r="T25" s="27">
        <v>0</v>
      </c>
      <c r="U25" s="27">
        <v>0</v>
      </c>
      <c r="V25" s="27">
        <v>0</v>
      </c>
      <c r="W25" s="27"/>
      <c r="X25" s="27"/>
      <c r="Y25" s="27"/>
      <c r="Z25" s="27"/>
      <c r="AA25" s="27"/>
      <c r="AB25" s="27"/>
      <c r="AC25" s="27">
        <f t="shared" si="8"/>
        <v>0</v>
      </c>
      <c r="AD25" s="27">
        <v>0</v>
      </c>
      <c r="AE25" s="27"/>
      <c r="AF25" s="27">
        <v>0</v>
      </c>
      <c r="AG25" s="27">
        <v>0</v>
      </c>
      <c r="AH25" s="27">
        <v>0</v>
      </c>
      <c r="AI25" s="27">
        <v>0</v>
      </c>
      <c r="AJ25" s="27"/>
      <c r="AK25" s="27"/>
      <c r="AL25" s="27"/>
      <c r="AM25" s="27"/>
      <c r="AN25" s="27"/>
      <c r="AO25" s="27"/>
      <c r="AP25" s="155">
        <f t="shared" si="9"/>
        <v>0</v>
      </c>
      <c r="AQ25" s="116"/>
      <c r="AR25" s="116"/>
      <c r="AS25" s="142"/>
      <c r="AT25" s="116"/>
      <c r="AU25" s="116"/>
      <c r="AV25" s="142"/>
    </row>
    <row r="26" spans="1:48" s="12" customFormat="1" ht="15">
      <c r="A26" s="45" t="s">
        <v>121</v>
      </c>
      <c r="B26" s="26" t="s">
        <v>98</v>
      </c>
      <c r="C26" s="1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/>
      <c r="K26" s="87"/>
      <c r="L26" s="27"/>
      <c r="M26" s="27"/>
      <c r="N26" s="27"/>
      <c r="O26" s="27"/>
      <c r="P26" s="28">
        <f t="shared" si="7"/>
        <v>0</v>
      </c>
      <c r="Q26" s="27">
        <v>0</v>
      </c>
      <c r="R26" s="27"/>
      <c r="S26" s="27">
        <v>0</v>
      </c>
      <c r="T26" s="27">
        <v>0</v>
      </c>
      <c r="U26" s="27">
        <v>0</v>
      </c>
      <c r="V26" s="27">
        <v>0</v>
      </c>
      <c r="W26" s="27"/>
      <c r="X26" s="27"/>
      <c r="Y26" s="27"/>
      <c r="Z26" s="27"/>
      <c r="AA26" s="27"/>
      <c r="AB26" s="27"/>
      <c r="AC26" s="27">
        <f t="shared" si="8"/>
        <v>0</v>
      </c>
      <c r="AD26" s="27">
        <v>0</v>
      </c>
      <c r="AE26" s="27"/>
      <c r="AF26" s="27">
        <v>0</v>
      </c>
      <c r="AG26" s="27">
        <v>0</v>
      </c>
      <c r="AH26" s="27">
        <v>0</v>
      </c>
      <c r="AI26" s="27">
        <v>0</v>
      </c>
      <c r="AJ26" s="27"/>
      <c r="AK26" s="27"/>
      <c r="AL26" s="27"/>
      <c r="AM26" s="27"/>
      <c r="AN26" s="27"/>
      <c r="AO26" s="27"/>
      <c r="AP26" s="155">
        <f t="shared" si="9"/>
        <v>0</v>
      </c>
      <c r="AQ26" s="116"/>
      <c r="AR26" s="116"/>
      <c r="AS26" s="142"/>
      <c r="AT26" s="116"/>
      <c r="AU26" s="116"/>
      <c r="AV26" s="142"/>
    </row>
    <row r="27" spans="1:48" s="12" customFormat="1" ht="15">
      <c r="A27" s="45" t="s">
        <v>122</v>
      </c>
      <c r="B27" s="26" t="s">
        <v>123</v>
      </c>
      <c r="C27" s="127">
        <v>20000000</v>
      </c>
      <c r="D27" s="27">
        <v>0</v>
      </c>
      <c r="E27" s="27">
        <v>0</v>
      </c>
      <c r="F27" s="27">
        <v>3256593.47</v>
      </c>
      <c r="G27" s="27">
        <v>0</v>
      </c>
      <c r="H27" s="27">
        <v>1017646.37</v>
      </c>
      <c r="I27" s="27">
        <v>1612100.71</v>
      </c>
      <c r="J27" s="27"/>
      <c r="K27" s="87"/>
      <c r="L27" s="27"/>
      <c r="M27" s="27"/>
      <c r="N27" s="27"/>
      <c r="O27" s="27"/>
      <c r="P27" s="28">
        <f t="shared" si="7"/>
        <v>5886340.55</v>
      </c>
      <c r="Q27" s="27">
        <v>0</v>
      </c>
      <c r="R27" s="27"/>
      <c r="S27" s="27">
        <v>2646821.1</v>
      </c>
      <c r="T27" s="27">
        <v>609772.37</v>
      </c>
      <c r="U27" s="27">
        <v>562771.12</v>
      </c>
      <c r="V27" s="27">
        <v>2066975.96</v>
      </c>
      <c r="W27" s="27"/>
      <c r="X27" s="27"/>
      <c r="Y27" s="27"/>
      <c r="Z27" s="27"/>
      <c r="AA27" s="27"/>
      <c r="AB27" s="27"/>
      <c r="AC27" s="27">
        <f t="shared" si="8"/>
        <v>5886340.550000001</v>
      </c>
      <c r="AD27" s="27">
        <v>0</v>
      </c>
      <c r="AE27" s="27"/>
      <c r="AF27" s="27">
        <v>2646821.1</v>
      </c>
      <c r="AG27" s="27">
        <v>609772.37</v>
      </c>
      <c r="AH27" s="27">
        <v>562771.12</v>
      </c>
      <c r="AI27" s="27">
        <v>1179224.1</v>
      </c>
      <c r="AJ27" s="27"/>
      <c r="AK27" s="27"/>
      <c r="AL27" s="27"/>
      <c r="AM27" s="27"/>
      <c r="AN27" s="27"/>
      <c r="AO27" s="27"/>
      <c r="AP27" s="155">
        <f t="shared" si="9"/>
        <v>4998588.69</v>
      </c>
      <c r="AQ27" s="116"/>
      <c r="AR27" s="116"/>
      <c r="AS27" s="142"/>
      <c r="AT27" s="116"/>
      <c r="AU27" s="116"/>
      <c r="AV27" s="142"/>
    </row>
    <row r="28" spans="1:48" s="12" customFormat="1" ht="15.75">
      <c r="A28" s="45" t="s">
        <v>129</v>
      </c>
      <c r="B28" s="129" t="s">
        <v>58</v>
      </c>
      <c r="C28" s="130">
        <f>C29</f>
        <v>108680000</v>
      </c>
      <c r="D28" s="130">
        <f aca="true" t="shared" si="10" ref="D28:AP28">D29</f>
        <v>11898922.09</v>
      </c>
      <c r="E28" s="130">
        <f t="shared" si="10"/>
        <v>3282411.05</v>
      </c>
      <c r="F28" s="130">
        <f t="shared" si="10"/>
        <v>13554101.2</v>
      </c>
      <c r="G28" s="130">
        <f t="shared" si="10"/>
        <v>3690521.29</v>
      </c>
      <c r="H28" s="130">
        <f t="shared" si="10"/>
        <v>37613259.54</v>
      </c>
      <c r="I28" s="130">
        <f t="shared" si="10"/>
        <v>138487.89</v>
      </c>
      <c r="J28" s="130">
        <f t="shared" si="10"/>
        <v>0</v>
      </c>
      <c r="K28" s="130">
        <f t="shared" si="10"/>
        <v>0</v>
      </c>
      <c r="L28" s="130">
        <f t="shared" si="10"/>
        <v>0</v>
      </c>
      <c r="M28" s="130">
        <f t="shared" si="10"/>
        <v>0</v>
      </c>
      <c r="N28" s="130">
        <f t="shared" si="10"/>
        <v>0</v>
      </c>
      <c r="O28" s="135">
        <f t="shared" si="10"/>
        <v>0</v>
      </c>
      <c r="P28" s="130">
        <f t="shared" si="10"/>
        <v>70177703.06</v>
      </c>
      <c r="Q28" s="130">
        <f t="shared" si="10"/>
        <v>8516438.09</v>
      </c>
      <c r="R28" s="130">
        <f t="shared" si="10"/>
        <v>1760824.49</v>
      </c>
      <c r="S28" s="130">
        <f t="shared" si="10"/>
        <v>13554101.2</v>
      </c>
      <c r="T28" s="130">
        <f t="shared" si="10"/>
        <v>3690521.29</v>
      </c>
      <c r="U28" s="130">
        <f t="shared" si="10"/>
        <v>37500209.54</v>
      </c>
      <c r="V28" s="130">
        <f t="shared" si="10"/>
        <v>251537.89</v>
      </c>
      <c r="W28" s="130">
        <f t="shared" si="10"/>
        <v>0</v>
      </c>
      <c r="X28" s="130">
        <f t="shared" si="10"/>
        <v>0</v>
      </c>
      <c r="Y28" s="130">
        <f t="shared" si="10"/>
        <v>0</v>
      </c>
      <c r="Z28" s="130">
        <f t="shared" si="10"/>
        <v>0</v>
      </c>
      <c r="AA28" s="130">
        <f t="shared" si="10"/>
        <v>0</v>
      </c>
      <c r="AB28" s="130">
        <f t="shared" si="10"/>
        <v>0</v>
      </c>
      <c r="AC28" s="130">
        <f t="shared" si="10"/>
        <v>65273632.5</v>
      </c>
      <c r="AD28" s="130">
        <f t="shared" si="10"/>
        <v>8516438.09</v>
      </c>
      <c r="AE28" s="130">
        <f t="shared" si="10"/>
        <v>1752087.49</v>
      </c>
      <c r="AF28" s="130">
        <f t="shared" si="10"/>
        <v>10843301.2</v>
      </c>
      <c r="AG28" s="130">
        <f t="shared" si="10"/>
        <v>207645.29</v>
      </c>
      <c r="AH28" s="130">
        <f t="shared" si="10"/>
        <v>6531066.73</v>
      </c>
      <c r="AI28" s="130">
        <f t="shared" si="10"/>
        <v>8718269.89</v>
      </c>
      <c r="AJ28" s="130">
        <f t="shared" si="10"/>
        <v>0</v>
      </c>
      <c r="AK28" s="130">
        <f t="shared" si="10"/>
        <v>0</v>
      </c>
      <c r="AL28" s="130">
        <f t="shared" si="10"/>
        <v>0</v>
      </c>
      <c r="AM28" s="130">
        <f t="shared" si="10"/>
        <v>0</v>
      </c>
      <c r="AN28" s="130">
        <f t="shared" si="10"/>
        <v>0</v>
      </c>
      <c r="AO28" s="130">
        <f t="shared" si="10"/>
        <v>0</v>
      </c>
      <c r="AP28" s="131">
        <f t="shared" si="10"/>
        <v>36568808.69</v>
      </c>
      <c r="AQ28" s="116"/>
      <c r="AR28" s="116"/>
      <c r="AS28" s="142"/>
      <c r="AT28" s="116"/>
      <c r="AU28" s="116"/>
      <c r="AV28" s="142"/>
    </row>
    <row r="29" spans="1:48" s="12" customFormat="1" ht="15.75" thickBot="1">
      <c r="A29" s="45" t="s">
        <v>130</v>
      </c>
      <c r="B29" s="125" t="s">
        <v>111</v>
      </c>
      <c r="C29" s="22">
        <v>108680000</v>
      </c>
      <c r="D29" s="22">
        <v>11898922.09</v>
      </c>
      <c r="E29" s="49">
        <v>3282411.05</v>
      </c>
      <c r="F29" s="49">
        <v>13554101.2</v>
      </c>
      <c r="G29" s="126">
        <v>3690521.29</v>
      </c>
      <c r="H29" s="49">
        <v>37613259.54</v>
      </c>
      <c r="I29" s="127">
        <v>138487.89</v>
      </c>
      <c r="J29" s="49"/>
      <c r="K29" s="49"/>
      <c r="L29" s="49"/>
      <c r="M29" s="49"/>
      <c r="N29" s="49"/>
      <c r="O29" s="134"/>
      <c r="P29" s="28">
        <f>SUM(D29:O29)</f>
        <v>70177703.06</v>
      </c>
      <c r="Q29" s="22">
        <v>8516438.09</v>
      </c>
      <c r="R29" s="49">
        <v>1760824.49</v>
      </c>
      <c r="S29" s="49">
        <v>13554101.2</v>
      </c>
      <c r="T29" s="92">
        <v>3690521.29</v>
      </c>
      <c r="U29" s="49">
        <v>37500209.54</v>
      </c>
      <c r="V29" s="49">
        <v>251537.89</v>
      </c>
      <c r="W29" s="49"/>
      <c r="X29" s="49"/>
      <c r="Y29" s="49"/>
      <c r="Z29" s="49"/>
      <c r="AA29" s="49"/>
      <c r="AB29" s="49"/>
      <c r="AC29" s="50">
        <f t="shared" si="8"/>
        <v>65273632.5</v>
      </c>
      <c r="AD29" s="22">
        <v>8516438.09</v>
      </c>
      <c r="AE29" s="49">
        <v>1752087.49</v>
      </c>
      <c r="AF29" s="49">
        <v>10843301.2</v>
      </c>
      <c r="AG29" s="92">
        <v>207645.29</v>
      </c>
      <c r="AH29" s="49">
        <v>6531066.73</v>
      </c>
      <c r="AI29" s="49">
        <v>8718269.89</v>
      </c>
      <c r="AJ29" s="49"/>
      <c r="AK29" s="49"/>
      <c r="AL29" s="49"/>
      <c r="AM29" s="49"/>
      <c r="AN29" s="49"/>
      <c r="AO29" s="49"/>
      <c r="AP29" s="76">
        <f t="shared" si="9"/>
        <v>36568808.69</v>
      </c>
      <c r="AQ29" s="116"/>
      <c r="AR29" s="116"/>
      <c r="AS29" s="142"/>
      <c r="AT29" s="116"/>
      <c r="AU29" s="116"/>
      <c r="AV29" s="142"/>
    </row>
    <row r="30" spans="1:48" s="47" customFormat="1" ht="16.5" thickBot="1">
      <c r="A30" s="37"/>
      <c r="B30" s="73" t="s">
        <v>85</v>
      </c>
      <c r="C30" s="34">
        <f>SUM(C31:C33)</f>
        <v>177650000</v>
      </c>
      <c r="D30" s="34">
        <f aca="true" t="shared" si="11" ref="D30:M30">SUM(D31:D33)</f>
        <v>0</v>
      </c>
      <c r="E30" s="34">
        <f t="shared" si="11"/>
        <v>0</v>
      </c>
      <c r="F30" s="34">
        <f t="shared" si="11"/>
        <v>0</v>
      </c>
      <c r="G30" s="34">
        <f t="shared" si="11"/>
        <v>0</v>
      </c>
      <c r="H30" s="34">
        <f t="shared" si="11"/>
        <v>0</v>
      </c>
      <c r="I30" s="34">
        <f t="shared" si="11"/>
        <v>0</v>
      </c>
      <c r="J30" s="34">
        <f t="shared" si="11"/>
        <v>0</v>
      </c>
      <c r="K30" s="34">
        <f t="shared" si="11"/>
        <v>0</v>
      </c>
      <c r="L30" s="34">
        <f t="shared" si="11"/>
        <v>0</v>
      </c>
      <c r="M30" s="34">
        <f t="shared" si="11"/>
        <v>0</v>
      </c>
      <c r="N30" s="34">
        <f aca="true" t="shared" si="12" ref="N30:AP30">SUM(N31:N33)</f>
        <v>0</v>
      </c>
      <c r="O30" s="34">
        <f t="shared" si="12"/>
        <v>0</v>
      </c>
      <c r="P30" s="34">
        <f t="shared" si="12"/>
        <v>0</v>
      </c>
      <c r="Q30" s="34">
        <f t="shared" si="12"/>
        <v>0</v>
      </c>
      <c r="R30" s="34">
        <f t="shared" si="12"/>
        <v>0</v>
      </c>
      <c r="S30" s="34">
        <f t="shared" si="12"/>
        <v>0</v>
      </c>
      <c r="T30" s="34">
        <f t="shared" si="12"/>
        <v>0</v>
      </c>
      <c r="U30" s="34">
        <f t="shared" si="12"/>
        <v>0</v>
      </c>
      <c r="V30" s="34">
        <f t="shared" si="12"/>
        <v>0</v>
      </c>
      <c r="W30" s="34">
        <f t="shared" si="12"/>
        <v>0</v>
      </c>
      <c r="X30" s="34">
        <f t="shared" si="12"/>
        <v>0</v>
      </c>
      <c r="Y30" s="34">
        <f t="shared" si="12"/>
        <v>0</v>
      </c>
      <c r="Z30" s="34">
        <f t="shared" si="12"/>
        <v>0</v>
      </c>
      <c r="AA30" s="34">
        <f t="shared" si="12"/>
        <v>0</v>
      </c>
      <c r="AB30" s="34">
        <f t="shared" si="12"/>
        <v>0</v>
      </c>
      <c r="AC30" s="34">
        <f t="shared" si="12"/>
        <v>0</v>
      </c>
      <c r="AD30" s="34">
        <f t="shared" si="12"/>
        <v>0</v>
      </c>
      <c r="AE30" s="34">
        <f t="shared" si="12"/>
        <v>0</v>
      </c>
      <c r="AF30" s="34">
        <f t="shared" si="12"/>
        <v>0</v>
      </c>
      <c r="AG30" s="34">
        <f t="shared" si="12"/>
        <v>0</v>
      </c>
      <c r="AH30" s="34">
        <f t="shared" si="12"/>
        <v>0</v>
      </c>
      <c r="AI30" s="34">
        <f t="shared" si="12"/>
        <v>0</v>
      </c>
      <c r="AJ30" s="34">
        <f t="shared" si="12"/>
        <v>0</v>
      </c>
      <c r="AK30" s="34">
        <f t="shared" si="12"/>
        <v>0</v>
      </c>
      <c r="AL30" s="34">
        <f t="shared" si="12"/>
        <v>0</v>
      </c>
      <c r="AM30" s="34">
        <f t="shared" si="12"/>
        <v>0</v>
      </c>
      <c r="AN30" s="34">
        <f t="shared" si="12"/>
        <v>0</v>
      </c>
      <c r="AO30" s="34">
        <f t="shared" si="12"/>
        <v>0</v>
      </c>
      <c r="AP30" s="35">
        <f t="shared" si="12"/>
        <v>0</v>
      </c>
      <c r="AQ30" s="116"/>
      <c r="AR30" s="116"/>
      <c r="AS30" s="142"/>
      <c r="AT30" s="116"/>
      <c r="AU30" s="116"/>
      <c r="AV30" s="142"/>
    </row>
    <row r="31" spans="1:48" s="12" customFormat="1" ht="15">
      <c r="A31" s="84" t="s">
        <v>59</v>
      </c>
      <c r="B31" s="21" t="s">
        <v>84</v>
      </c>
      <c r="C31" s="22">
        <v>18810000</v>
      </c>
      <c r="D31" s="22">
        <v>0</v>
      </c>
      <c r="E31" s="22"/>
      <c r="F31" s="22">
        <v>0</v>
      </c>
      <c r="G31" s="22"/>
      <c r="H31" s="22">
        <v>0</v>
      </c>
      <c r="I31" s="22">
        <v>0</v>
      </c>
      <c r="J31" s="22"/>
      <c r="K31" s="22"/>
      <c r="L31" s="22"/>
      <c r="M31" s="22"/>
      <c r="N31" s="22"/>
      <c r="O31" s="22"/>
      <c r="P31" s="23">
        <f>SUM(D31:O31)</f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49">
        <v>0</v>
      </c>
      <c r="Y31" s="22"/>
      <c r="Z31" s="22"/>
      <c r="AA31" s="22"/>
      <c r="AB31" s="22">
        <v>0</v>
      </c>
      <c r="AC31" s="23">
        <f>SUM(Q31:AB31)</f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/>
      <c r="AP31" s="24">
        <f>SUM(AD31:AO31)</f>
        <v>0</v>
      </c>
      <c r="AQ31" s="116"/>
      <c r="AR31" s="116"/>
      <c r="AS31" s="142"/>
      <c r="AT31" s="116"/>
      <c r="AU31" s="116"/>
      <c r="AV31" s="142"/>
    </row>
    <row r="32" spans="1:48" s="12" customFormat="1" ht="15" hidden="1">
      <c r="A32" s="84" t="s">
        <v>94</v>
      </c>
      <c r="B32" s="21" t="s">
        <v>95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23">
        <f>SUM(D32:O32)</f>
        <v>0</v>
      </c>
      <c r="Q32" s="49"/>
      <c r="R32" s="49"/>
      <c r="S32" s="49"/>
      <c r="T32" s="49"/>
      <c r="U32" s="49"/>
      <c r="V32" s="49"/>
      <c r="W32" s="49"/>
      <c r="X32" s="49">
        <v>0</v>
      </c>
      <c r="Y32" s="49"/>
      <c r="Z32" s="49"/>
      <c r="AA32" s="49"/>
      <c r="AB32" s="49"/>
      <c r="AC32" s="23">
        <f>SUM(Q32:AB32)</f>
        <v>0</v>
      </c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24">
        <f>SUM(AD32:AO32)</f>
        <v>0</v>
      </c>
      <c r="AQ32" s="116"/>
      <c r="AR32" s="116"/>
      <c r="AS32" s="142"/>
      <c r="AT32" s="116"/>
      <c r="AU32" s="116"/>
      <c r="AV32" s="142"/>
    </row>
    <row r="33" spans="1:48" s="12" customFormat="1" ht="16.5" thickBot="1">
      <c r="A33" s="84" t="s">
        <v>118</v>
      </c>
      <c r="B33" s="125" t="s">
        <v>119</v>
      </c>
      <c r="C33" s="49">
        <v>158840000</v>
      </c>
      <c r="D33" s="49">
        <v>0</v>
      </c>
      <c r="E33" s="49"/>
      <c r="F33" s="49">
        <v>0</v>
      </c>
      <c r="G33" s="49"/>
      <c r="H33" s="49">
        <v>0</v>
      </c>
      <c r="I33" s="49">
        <v>0</v>
      </c>
      <c r="J33" s="49"/>
      <c r="K33" s="49"/>
      <c r="L33" s="49"/>
      <c r="M33" s="49"/>
      <c r="N33" s="49"/>
      <c r="O33" s="49"/>
      <c r="P33" s="28">
        <f>SUM(D33:O33)</f>
        <v>0</v>
      </c>
      <c r="Q33" s="49">
        <v>0</v>
      </c>
      <c r="R33" s="49"/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130">
        <v>0</v>
      </c>
      <c r="Y33" s="49"/>
      <c r="Z33" s="49"/>
      <c r="AA33" s="49">
        <v>0</v>
      </c>
      <c r="AB33" s="49">
        <v>0</v>
      </c>
      <c r="AC33" s="23">
        <f>SUM(Q33:AB33)</f>
        <v>0</v>
      </c>
      <c r="AD33" s="49">
        <v>0</v>
      </c>
      <c r="AE33" s="49"/>
      <c r="AF33" s="49">
        <v>0</v>
      </c>
      <c r="AG33" s="49">
        <v>0</v>
      </c>
      <c r="AH33" s="49">
        <v>0</v>
      </c>
      <c r="AI33" s="49">
        <v>0</v>
      </c>
      <c r="AJ33" s="49">
        <v>0</v>
      </c>
      <c r="AK33" s="49">
        <v>0</v>
      </c>
      <c r="AL33" s="49"/>
      <c r="AM33" s="49"/>
      <c r="AN33" s="49">
        <v>0</v>
      </c>
      <c r="AO33" s="49">
        <v>0</v>
      </c>
      <c r="AP33" s="24">
        <f>SUM(AD33:AO33)</f>
        <v>0</v>
      </c>
      <c r="AQ33" s="116"/>
      <c r="AR33" s="116"/>
      <c r="AS33" s="142"/>
      <c r="AT33" s="116"/>
      <c r="AU33" s="116"/>
      <c r="AV33" s="142"/>
    </row>
    <row r="34" spans="1:48" s="30" customFormat="1" ht="16.5" thickBot="1">
      <c r="A34" s="85"/>
      <c r="B34" s="73" t="s">
        <v>62</v>
      </c>
      <c r="C34" s="34">
        <f aca="true" t="shared" si="13" ref="C34:AP34">SUM(C35:C36)</f>
        <v>10000050000</v>
      </c>
      <c r="D34" s="34">
        <f t="shared" si="13"/>
        <v>512688165.1</v>
      </c>
      <c r="E34" s="34">
        <f t="shared" si="13"/>
        <v>706939992.47</v>
      </c>
      <c r="F34" s="34">
        <f t="shared" si="13"/>
        <v>152858505.45</v>
      </c>
      <c r="G34" s="34">
        <f t="shared" si="13"/>
        <v>125464252.71</v>
      </c>
      <c r="H34" s="34">
        <f t="shared" si="13"/>
        <v>142445624.15</v>
      </c>
      <c r="I34" s="34">
        <f t="shared" si="13"/>
        <v>174880833.07</v>
      </c>
      <c r="J34" s="34">
        <f t="shared" si="13"/>
        <v>0</v>
      </c>
      <c r="K34" s="34">
        <f t="shared" si="13"/>
        <v>0</v>
      </c>
      <c r="L34" s="34">
        <f t="shared" si="13"/>
        <v>0</v>
      </c>
      <c r="M34" s="34">
        <f t="shared" si="13"/>
        <v>0</v>
      </c>
      <c r="N34" s="34">
        <f t="shared" si="13"/>
        <v>0</v>
      </c>
      <c r="O34" s="34">
        <f t="shared" si="13"/>
        <v>0</v>
      </c>
      <c r="P34" s="34">
        <f t="shared" si="13"/>
        <v>1815277372.9500003</v>
      </c>
      <c r="Q34" s="34">
        <f t="shared" si="13"/>
        <v>1430729.39</v>
      </c>
      <c r="R34" s="34">
        <f t="shared" si="13"/>
        <v>303748620.63</v>
      </c>
      <c r="S34" s="34">
        <f t="shared" si="13"/>
        <v>564994494.21</v>
      </c>
      <c r="T34" s="34">
        <f t="shared" si="13"/>
        <v>365342165.34</v>
      </c>
      <c r="U34" s="34">
        <f t="shared" si="13"/>
        <v>151106195.85</v>
      </c>
      <c r="V34" s="34">
        <f t="shared" si="13"/>
        <v>119983912.85</v>
      </c>
      <c r="W34" s="34">
        <f t="shared" si="13"/>
        <v>0</v>
      </c>
      <c r="X34" s="34">
        <f t="shared" si="13"/>
        <v>0</v>
      </c>
      <c r="Y34" s="34">
        <f t="shared" si="13"/>
        <v>0</v>
      </c>
      <c r="Z34" s="34">
        <f t="shared" si="13"/>
        <v>0</v>
      </c>
      <c r="AA34" s="34">
        <f t="shared" si="13"/>
        <v>0</v>
      </c>
      <c r="AB34" s="34">
        <f t="shared" si="13"/>
        <v>0</v>
      </c>
      <c r="AC34" s="34">
        <f t="shared" si="13"/>
        <v>1506606118.2699997</v>
      </c>
      <c r="AD34" s="34">
        <f t="shared" si="13"/>
        <v>378104.89</v>
      </c>
      <c r="AE34" s="34">
        <f t="shared" si="13"/>
        <v>270077269.62</v>
      </c>
      <c r="AF34" s="34">
        <f t="shared" si="13"/>
        <v>571516625.78</v>
      </c>
      <c r="AG34" s="34">
        <f t="shared" si="13"/>
        <v>250912062.61</v>
      </c>
      <c r="AH34" s="34">
        <f t="shared" si="13"/>
        <v>286209463.71</v>
      </c>
      <c r="AI34" s="34">
        <f t="shared" si="13"/>
        <v>70097875.86</v>
      </c>
      <c r="AJ34" s="34">
        <f t="shared" si="13"/>
        <v>0</v>
      </c>
      <c r="AK34" s="34">
        <f t="shared" si="13"/>
        <v>0</v>
      </c>
      <c r="AL34" s="34">
        <f t="shared" si="13"/>
        <v>0</v>
      </c>
      <c r="AM34" s="34">
        <f t="shared" si="13"/>
        <v>0</v>
      </c>
      <c r="AN34" s="34">
        <f t="shared" si="13"/>
        <v>0</v>
      </c>
      <c r="AO34" s="34">
        <f t="shared" si="13"/>
        <v>0</v>
      </c>
      <c r="AP34" s="35">
        <f t="shared" si="13"/>
        <v>1449191402.47</v>
      </c>
      <c r="AQ34" s="116"/>
      <c r="AR34" s="116"/>
      <c r="AS34" s="142"/>
      <c r="AT34" s="116"/>
      <c r="AU34" s="116"/>
      <c r="AV34" s="142"/>
    </row>
    <row r="35" spans="1:48" s="12" customFormat="1" ht="23.25" customHeight="1" thickBot="1">
      <c r="A35" s="48" t="s">
        <v>80</v>
      </c>
      <c r="B35" s="26" t="s">
        <v>60</v>
      </c>
      <c r="C35" s="27">
        <f>10000050000</f>
        <v>10000050000</v>
      </c>
      <c r="D35" s="28">
        <v>512688165.1</v>
      </c>
      <c r="E35" s="27">
        <v>706939992.47</v>
      </c>
      <c r="F35" s="27">
        <v>152858505.45</v>
      </c>
      <c r="G35" s="27">
        <v>125464252.71</v>
      </c>
      <c r="H35" s="28">
        <v>142445624.15</v>
      </c>
      <c r="I35" s="27">
        <v>174880833.07</v>
      </c>
      <c r="J35" s="27"/>
      <c r="K35" s="133"/>
      <c r="L35" s="27"/>
      <c r="M35" s="27"/>
      <c r="N35" s="27"/>
      <c r="O35" s="28"/>
      <c r="P35" s="23">
        <f>SUM(D35:O35)</f>
        <v>1815277372.9500003</v>
      </c>
      <c r="Q35" s="28">
        <v>1430729.39</v>
      </c>
      <c r="R35" s="27">
        <v>303748620.63</v>
      </c>
      <c r="S35" s="27">
        <v>564994494.21</v>
      </c>
      <c r="T35" s="27">
        <v>365342165.34</v>
      </c>
      <c r="U35" s="27">
        <v>151106195.85</v>
      </c>
      <c r="V35" s="27">
        <v>119983912.85</v>
      </c>
      <c r="W35" s="27"/>
      <c r="X35" s="27"/>
      <c r="Y35" s="27"/>
      <c r="Z35" s="27"/>
      <c r="AA35" s="27"/>
      <c r="AB35" s="27"/>
      <c r="AC35" s="23">
        <f>SUM(Q35:AB35)</f>
        <v>1506606118.2699997</v>
      </c>
      <c r="AD35" s="28">
        <v>378104.89</v>
      </c>
      <c r="AE35" s="27">
        <v>270077269.62</v>
      </c>
      <c r="AF35" s="27">
        <v>571516625.78</v>
      </c>
      <c r="AG35" s="27">
        <v>250912062.61</v>
      </c>
      <c r="AH35" s="27">
        <v>286209463.71</v>
      </c>
      <c r="AI35" s="27">
        <v>70097875.86</v>
      </c>
      <c r="AJ35" s="27"/>
      <c r="AK35" s="27"/>
      <c r="AL35" s="27"/>
      <c r="AM35" s="27"/>
      <c r="AN35" s="27"/>
      <c r="AO35" s="27"/>
      <c r="AP35" s="24">
        <f>SUM(AD35:AO35)</f>
        <v>1449191402.47</v>
      </c>
      <c r="AQ35" s="116"/>
      <c r="AR35" s="116"/>
      <c r="AS35" s="142"/>
      <c r="AT35" s="116"/>
      <c r="AU35" s="116"/>
      <c r="AV35" s="142"/>
    </row>
    <row r="36" spans="1:48" s="12" customFormat="1" ht="31.5" customHeight="1" hidden="1" thickBot="1">
      <c r="A36" s="48" t="s">
        <v>93</v>
      </c>
      <c r="B36" s="121" t="s">
        <v>92</v>
      </c>
      <c r="C36" s="49"/>
      <c r="D36" s="28"/>
      <c r="E36" s="49"/>
      <c r="F36" s="49"/>
      <c r="G36" s="49"/>
      <c r="H36" s="50"/>
      <c r="I36" s="49"/>
      <c r="J36" s="49"/>
      <c r="K36" s="49"/>
      <c r="L36" s="49"/>
      <c r="M36" s="49"/>
      <c r="N36" s="49"/>
      <c r="O36" s="28"/>
      <c r="P36" s="28">
        <f>SUM(D36:O36)</f>
        <v>0</v>
      </c>
      <c r="Q36" s="28"/>
      <c r="R36" s="49"/>
      <c r="S36" s="49"/>
      <c r="T36" s="49"/>
      <c r="U36" s="50"/>
      <c r="V36" s="49"/>
      <c r="W36" s="49"/>
      <c r="X36" s="49"/>
      <c r="Y36" s="49"/>
      <c r="Z36" s="49"/>
      <c r="AA36" s="49"/>
      <c r="AB36" s="49"/>
      <c r="AC36" s="27">
        <f>SUM(Q36:AB36)</f>
        <v>0</v>
      </c>
      <c r="AD36" s="28"/>
      <c r="AE36" s="49"/>
      <c r="AF36" s="49"/>
      <c r="AG36" s="49"/>
      <c r="AH36" s="50"/>
      <c r="AI36" s="49"/>
      <c r="AJ36" s="49"/>
      <c r="AK36" s="49"/>
      <c r="AL36" s="49"/>
      <c r="AM36" s="49"/>
      <c r="AN36" s="49"/>
      <c r="AO36" s="49"/>
      <c r="AP36" s="29">
        <f>SUM(AD36:AO36)</f>
        <v>0</v>
      </c>
      <c r="AQ36" s="116"/>
      <c r="AR36" s="116"/>
      <c r="AS36" s="142"/>
      <c r="AT36" s="116"/>
      <c r="AU36" s="116"/>
      <c r="AV36" s="142"/>
    </row>
    <row r="37" spans="1:48" s="25" customFormat="1" ht="18.75" thickBot="1">
      <c r="A37" s="241" t="s">
        <v>50</v>
      </c>
      <c r="B37" s="242"/>
      <c r="C37" s="31">
        <f aca="true" t="shared" si="14" ref="C37:O37">SUM(C14+C34)</f>
        <v>11131015000</v>
      </c>
      <c r="D37" s="31">
        <f t="shared" si="14"/>
        <v>569083526.34</v>
      </c>
      <c r="E37" s="31">
        <f t="shared" si="14"/>
        <v>729203161.37</v>
      </c>
      <c r="F37" s="31">
        <f t="shared" si="14"/>
        <v>247976958.22999996</v>
      </c>
      <c r="G37" s="31">
        <f t="shared" si="14"/>
        <v>163912915.79</v>
      </c>
      <c r="H37" s="31">
        <f t="shared" si="14"/>
        <v>256625900.77</v>
      </c>
      <c r="I37" s="31">
        <f t="shared" si="14"/>
        <v>245039125.22</v>
      </c>
      <c r="J37" s="31">
        <f t="shared" si="14"/>
        <v>0</v>
      </c>
      <c r="K37" s="31">
        <f t="shared" si="14"/>
        <v>0</v>
      </c>
      <c r="L37" s="31">
        <f t="shared" si="14"/>
        <v>0</v>
      </c>
      <c r="M37" s="31">
        <f t="shared" si="14"/>
        <v>0</v>
      </c>
      <c r="N37" s="31">
        <f t="shared" si="14"/>
        <v>0</v>
      </c>
      <c r="O37" s="120">
        <f t="shared" si="14"/>
        <v>0</v>
      </c>
      <c r="P37" s="120">
        <f aca="true" t="shared" si="15" ref="P37:AP37">SUM(P14+P34)</f>
        <v>2211841587.7200003</v>
      </c>
      <c r="Q37" s="120">
        <f t="shared" si="15"/>
        <v>14730610.63</v>
      </c>
      <c r="R37" s="120">
        <f t="shared" si="15"/>
        <v>317664705.63</v>
      </c>
      <c r="S37" s="120">
        <f t="shared" si="15"/>
        <v>607038315.53</v>
      </c>
      <c r="T37" s="120">
        <f t="shared" si="15"/>
        <v>398065354.27</v>
      </c>
      <c r="U37" s="120">
        <f t="shared" si="15"/>
        <v>263317548</v>
      </c>
      <c r="V37" s="120">
        <f t="shared" si="15"/>
        <v>184006832.20999998</v>
      </c>
      <c r="W37" s="120">
        <f t="shared" si="15"/>
        <v>0</v>
      </c>
      <c r="X37" s="120">
        <f t="shared" si="15"/>
        <v>0</v>
      </c>
      <c r="Y37" s="120">
        <f t="shared" si="15"/>
        <v>0</v>
      </c>
      <c r="Z37" s="120">
        <f t="shared" si="15"/>
        <v>0</v>
      </c>
      <c r="AA37" s="120">
        <f t="shared" si="15"/>
        <v>0</v>
      </c>
      <c r="AB37" s="120">
        <f t="shared" si="15"/>
        <v>0</v>
      </c>
      <c r="AC37" s="120">
        <f t="shared" si="15"/>
        <v>1784823366.2699997</v>
      </c>
      <c r="AD37" s="120">
        <f t="shared" si="15"/>
        <v>13677986.13</v>
      </c>
      <c r="AE37" s="120">
        <f t="shared" si="15"/>
        <v>283984617.62</v>
      </c>
      <c r="AF37" s="120">
        <f t="shared" si="15"/>
        <v>609463513.66</v>
      </c>
      <c r="AG37" s="120">
        <f t="shared" si="15"/>
        <v>274822158.48</v>
      </c>
      <c r="AH37" s="120">
        <f t="shared" si="15"/>
        <v>372961387.09999996</v>
      </c>
      <c r="AI37" s="120">
        <f t="shared" si="15"/>
        <v>141964128.56</v>
      </c>
      <c r="AJ37" s="120">
        <f t="shared" si="15"/>
        <v>0</v>
      </c>
      <c r="AK37" s="120">
        <f t="shared" si="15"/>
        <v>0</v>
      </c>
      <c r="AL37" s="120">
        <f t="shared" si="15"/>
        <v>0</v>
      </c>
      <c r="AM37" s="120">
        <f t="shared" si="15"/>
        <v>0</v>
      </c>
      <c r="AN37" s="120">
        <f t="shared" si="15"/>
        <v>0</v>
      </c>
      <c r="AO37" s="120">
        <f t="shared" si="15"/>
        <v>0</v>
      </c>
      <c r="AP37" s="156">
        <f t="shared" si="15"/>
        <v>1696873791.55</v>
      </c>
      <c r="AQ37" s="116"/>
      <c r="AR37" s="116"/>
      <c r="AS37" s="142"/>
      <c r="AT37" s="116"/>
      <c r="AU37" s="116"/>
      <c r="AV37" s="142"/>
    </row>
    <row r="38" spans="1:48" ht="15">
      <c r="A38" s="114" t="s">
        <v>113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T38" s="116"/>
      <c r="AU38" s="116"/>
      <c r="AV38" s="142"/>
    </row>
    <row r="39" spans="1:48" ht="15">
      <c r="A39" s="12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6"/>
      <c r="AT39" s="116"/>
      <c r="AU39" s="116"/>
      <c r="AV39" s="142"/>
    </row>
    <row r="40" spans="1:48" ht="15">
      <c r="A40" s="235" t="s">
        <v>141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7"/>
      <c r="AT40" s="116"/>
      <c r="AU40" s="116"/>
      <c r="AV40" s="142"/>
    </row>
    <row r="41" spans="1:48" ht="30.75" customHeight="1">
      <c r="A41" s="235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7"/>
      <c r="AT41" s="116"/>
      <c r="AU41" s="116"/>
      <c r="AV41" s="142"/>
    </row>
    <row r="42" spans="1:48" ht="15" hidden="1">
      <c r="A42" s="63">
        <f ca="1">TODAY()</f>
        <v>40015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6"/>
      <c r="AT42" s="116"/>
      <c r="AU42" s="116"/>
      <c r="AV42" s="142"/>
    </row>
    <row r="43" spans="1:48" ht="15" hidden="1">
      <c r="A43" s="6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6"/>
      <c r="AT43" s="116"/>
      <c r="AU43" s="116"/>
      <c r="AV43" s="142"/>
    </row>
    <row r="44" spans="1:48" ht="15" hidden="1">
      <c r="A44" s="6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6"/>
      <c r="AT44" s="116"/>
      <c r="AU44" s="116"/>
      <c r="AV44" s="142"/>
    </row>
    <row r="45" spans="1:48" ht="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6"/>
      <c r="AT45" s="116"/>
      <c r="AU45" s="116"/>
      <c r="AV45" s="142"/>
    </row>
    <row r="46" spans="1:48" ht="15.75" thickBot="1">
      <c r="A46" s="4"/>
      <c r="B46" s="77" t="s">
        <v>86</v>
      </c>
      <c r="C46" s="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 t="s">
        <v>87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6"/>
      <c r="AT46" s="116"/>
      <c r="AU46" s="116"/>
      <c r="AV46" s="142"/>
    </row>
    <row r="47" spans="1:48" ht="15.75">
      <c r="A47" s="4"/>
      <c r="B47" s="66"/>
      <c r="C47" s="238" t="s">
        <v>124</v>
      </c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66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6"/>
      <c r="AT47" s="116"/>
      <c r="AU47" s="116"/>
      <c r="AV47" s="142"/>
    </row>
    <row r="48" spans="1:48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  <c r="AT48" s="116"/>
      <c r="AU48" s="116"/>
      <c r="AV48" s="142"/>
    </row>
    <row r="49" spans="1:48" ht="15">
      <c r="A49" s="3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  <c r="AT49" s="116"/>
      <c r="AU49" s="116"/>
      <c r="AV49" s="142"/>
    </row>
    <row r="50" spans="1:48" ht="15.75" thickBo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9"/>
      <c r="AT50" s="116"/>
      <c r="AU50" s="116"/>
      <c r="AV50" s="142"/>
    </row>
    <row r="51" spans="46:48" ht="15">
      <c r="AT51" s="116"/>
      <c r="AU51" s="116"/>
      <c r="AV51" s="142"/>
    </row>
    <row r="52" spans="46:48" ht="15">
      <c r="AT52" s="116"/>
      <c r="AU52" s="116"/>
      <c r="AV52" s="142"/>
    </row>
    <row r="53" spans="46:48" ht="15">
      <c r="AT53" s="116"/>
      <c r="AU53" s="116"/>
      <c r="AV53" s="142"/>
    </row>
    <row r="54" spans="46:48" ht="15">
      <c r="AT54" s="116"/>
      <c r="AU54" s="116"/>
      <c r="AV54" s="142"/>
    </row>
    <row r="55" spans="46:48" ht="15">
      <c r="AT55" s="116"/>
      <c r="AU55" s="116"/>
      <c r="AV55" s="142"/>
    </row>
    <row r="56" spans="46:48" ht="15">
      <c r="AT56" s="116"/>
      <c r="AU56" s="116"/>
      <c r="AV56" s="142"/>
    </row>
    <row r="57" spans="46:48" ht="15">
      <c r="AT57" s="116"/>
      <c r="AU57" s="116"/>
      <c r="AV57" s="142"/>
    </row>
    <row r="58" spans="46:48" ht="15">
      <c r="AT58" s="116"/>
      <c r="AU58" s="116"/>
      <c r="AV58" s="142"/>
    </row>
    <row r="59" spans="46:48" ht="15">
      <c r="AT59" s="116"/>
      <c r="AU59" s="116"/>
      <c r="AV59" s="142"/>
    </row>
    <row r="60" spans="46:48" ht="15">
      <c r="AT60" s="116"/>
      <c r="AU60" s="116"/>
      <c r="AV60" s="142"/>
    </row>
    <row r="61" spans="46:48" ht="15">
      <c r="AT61" s="116"/>
      <c r="AU61" s="116"/>
      <c r="AV61" s="142"/>
    </row>
    <row r="62" spans="46:48" ht="15">
      <c r="AT62" s="116"/>
      <c r="AU62" s="116"/>
      <c r="AV62" s="142"/>
    </row>
    <row r="63" spans="46:48" ht="15">
      <c r="AT63" s="116"/>
      <c r="AU63" s="116"/>
      <c r="AV63" s="142"/>
    </row>
    <row r="64" spans="46:48" ht="15">
      <c r="AT64" s="116"/>
      <c r="AU64" s="116"/>
      <c r="AV64" s="142"/>
    </row>
    <row r="65" spans="46:48" ht="15">
      <c r="AT65" s="116"/>
      <c r="AU65" s="116"/>
      <c r="AV65" s="142"/>
    </row>
    <row r="66" spans="46:48" ht="15">
      <c r="AT66" s="116"/>
      <c r="AU66" s="116"/>
      <c r="AV66" s="142"/>
    </row>
    <row r="67" spans="46:48" ht="15">
      <c r="AT67" s="116"/>
      <c r="AU67" s="116"/>
      <c r="AV67" s="142"/>
    </row>
    <row r="68" spans="46:48" ht="15">
      <c r="AT68" s="116"/>
      <c r="AU68" s="116"/>
      <c r="AV68" s="142"/>
    </row>
    <row r="69" spans="46:48" ht="15">
      <c r="AT69" s="116"/>
      <c r="AU69" s="116"/>
      <c r="AV69" s="142"/>
    </row>
    <row r="70" spans="46:48" ht="15">
      <c r="AT70" s="116"/>
      <c r="AU70" s="116"/>
      <c r="AV70" s="142"/>
    </row>
    <row r="71" spans="46:48" ht="15">
      <c r="AT71" s="116"/>
      <c r="AU71" s="116"/>
      <c r="AV71" s="142"/>
    </row>
    <row r="72" spans="46:48" ht="15">
      <c r="AT72" s="116"/>
      <c r="AU72" s="116"/>
      <c r="AV72" s="142"/>
    </row>
    <row r="73" spans="46:48" ht="15">
      <c r="AT73" s="116"/>
      <c r="AU73" s="116"/>
      <c r="AV73" s="142"/>
    </row>
    <row r="74" spans="46:48" ht="15">
      <c r="AT74" s="116"/>
      <c r="AU74" s="116"/>
      <c r="AV74" s="142"/>
    </row>
    <row r="75" spans="46:48" ht="15">
      <c r="AT75" s="116"/>
      <c r="AU75" s="116"/>
      <c r="AV75" s="142"/>
    </row>
    <row r="76" spans="46:48" ht="15">
      <c r="AT76" s="116"/>
      <c r="AU76" s="116"/>
      <c r="AV76" s="142"/>
    </row>
    <row r="77" spans="46:48" ht="15">
      <c r="AT77" s="116"/>
      <c r="AU77" s="116"/>
      <c r="AV77" s="142"/>
    </row>
    <row r="78" spans="46:48" ht="15">
      <c r="AT78" s="116"/>
      <c r="AU78" s="116"/>
      <c r="AV78" s="142"/>
    </row>
    <row r="79" spans="46:48" ht="15">
      <c r="AT79" s="116"/>
      <c r="AU79" s="116"/>
      <c r="AV79" s="142"/>
    </row>
    <row r="80" spans="46:48" ht="15">
      <c r="AT80" s="116"/>
      <c r="AU80" s="116"/>
      <c r="AV80" s="142"/>
    </row>
    <row r="81" spans="46:48" ht="15">
      <c r="AT81" s="116"/>
      <c r="AU81" s="116"/>
      <c r="AV81" s="142"/>
    </row>
  </sheetData>
  <mergeCells count="10">
    <mergeCell ref="C47:P47"/>
    <mergeCell ref="A5:AP5"/>
    <mergeCell ref="A7:B7"/>
    <mergeCell ref="A8:B8"/>
    <mergeCell ref="A37:B37"/>
    <mergeCell ref="A40:AP41"/>
    <mergeCell ref="A1:AP1"/>
    <mergeCell ref="A2:AP2"/>
    <mergeCell ref="A3:AP3"/>
    <mergeCell ref="A4:AP4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2009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="75" zoomScaleNormal="75" workbookViewId="0" topLeftCell="A1">
      <selection activeCell="P31" sqref="A1:P31"/>
    </sheetView>
  </sheetViews>
  <sheetFormatPr defaultColWidth="11.421875" defaultRowHeight="12.75"/>
  <cols>
    <col min="1" max="1" width="13.28125" style="1" customWidth="1"/>
    <col min="2" max="2" width="46.57421875" style="1" bestFit="1" customWidth="1"/>
    <col min="3" max="3" width="19.7109375" style="1" bestFit="1" customWidth="1"/>
    <col min="4" max="4" width="19.7109375" style="1" hidden="1" customWidth="1"/>
    <col min="5" max="5" width="21.421875" style="1" hidden="1" customWidth="1"/>
    <col min="6" max="6" width="22.7109375" style="1" hidden="1" customWidth="1"/>
    <col min="7" max="7" width="19.57421875" style="1" hidden="1" customWidth="1"/>
    <col min="8" max="8" width="22.57421875" style="1" hidden="1" customWidth="1"/>
    <col min="9" max="9" width="20.140625" style="1" customWidth="1"/>
    <col min="10" max="11" width="20.7109375" style="1" hidden="1" customWidth="1"/>
    <col min="12" max="12" width="22.140625" style="1" hidden="1" customWidth="1"/>
    <col min="13" max="13" width="19.8515625" style="1" hidden="1" customWidth="1"/>
    <col min="14" max="14" width="22.140625" style="1" hidden="1" customWidth="1"/>
    <col min="15" max="15" width="20.57421875" style="1" hidden="1" customWidth="1"/>
    <col min="16" max="16" width="20.421875" style="1" customWidth="1"/>
    <col min="17" max="17" width="11.8515625" style="1" bestFit="1" customWidth="1"/>
    <col min="18" max="18" width="12.8515625" style="1" bestFit="1" customWidth="1"/>
    <col min="19" max="16384" width="11.421875" style="1" customWidth="1"/>
  </cols>
  <sheetData>
    <row r="1" spans="1:16" ht="18">
      <c r="A1" s="220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169"/>
    </row>
    <row r="2" spans="1:16" ht="15.75">
      <c r="A2" s="170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</row>
    <row r="3" spans="1:16" ht="18">
      <c r="A3" s="222" t="s">
        <v>51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4"/>
    </row>
    <row r="4" spans="1:16" ht="15.75">
      <c r="A4" s="170" t="s">
        <v>56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2"/>
    </row>
    <row r="5" spans="1:16" ht="20.25">
      <c r="A5" s="225" t="s">
        <v>3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7"/>
    </row>
    <row r="6" spans="1:16" ht="15">
      <c r="A6" s="51"/>
      <c r="B6" s="52"/>
      <c r="C6" s="52"/>
      <c r="D6" s="52"/>
      <c r="E6" s="52"/>
      <c r="F6" s="52"/>
      <c r="G6" s="52"/>
      <c r="H6" s="58"/>
      <c r="I6" s="52"/>
      <c r="J6" s="52"/>
      <c r="K6" s="52"/>
      <c r="L6" s="52"/>
      <c r="M6" s="52"/>
      <c r="N6" s="52"/>
      <c r="O6" s="52"/>
      <c r="P6" s="53"/>
    </row>
    <row r="7" spans="1:16" ht="15.75">
      <c r="A7" s="239" t="s">
        <v>4</v>
      </c>
      <c r="B7" s="240"/>
      <c r="C7" s="68" t="s">
        <v>48</v>
      </c>
      <c r="D7" s="71"/>
      <c r="E7" s="71"/>
      <c r="F7" s="71"/>
      <c r="G7" s="71"/>
      <c r="H7" s="58"/>
      <c r="I7" s="71"/>
      <c r="J7" s="71"/>
      <c r="K7" s="71"/>
      <c r="L7" s="71"/>
      <c r="M7" s="71"/>
      <c r="N7" s="71"/>
      <c r="O7" s="71"/>
      <c r="P7" s="74" t="s">
        <v>139</v>
      </c>
    </row>
    <row r="8" spans="1:16" ht="15.75">
      <c r="A8" s="239" t="s">
        <v>5</v>
      </c>
      <c r="B8" s="240"/>
      <c r="C8" s="67" t="s">
        <v>57</v>
      </c>
      <c r="D8" s="71"/>
      <c r="E8" s="71"/>
      <c r="F8" s="71"/>
      <c r="G8" s="71"/>
      <c r="H8" s="58"/>
      <c r="I8" s="71"/>
      <c r="J8" s="71"/>
      <c r="K8" s="71"/>
      <c r="L8" s="71"/>
      <c r="M8" s="71"/>
      <c r="N8" s="71"/>
      <c r="O8" s="71"/>
      <c r="P8" s="70">
        <v>2009</v>
      </c>
    </row>
    <row r="9" spans="1:16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1:16" ht="12.75">
      <c r="A10" s="106"/>
      <c r="B10" s="107"/>
      <c r="C10" s="107" t="s">
        <v>90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</row>
    <row r="11" spans="1:16" ht="12.75">
      <c r="A11" s="108" t="s">
        <v>40</v>
      </c>
      <c r="B11" s="108" t="s">
        <v>42</v>
      </c>
      <c r="C11" s="108" t="s">
        <v>55</v>
      </c>
      <c r="D11" s="108" t="s">
        <v>46</v>
      </c>
      <c r="E11" s="108" t="s">
        <v>46</v>
      </c>
      <c r="F11" s="108" t="s">
        <v>46</v>
      </c>
      <c r="G11" s="108" t="s">
        <v>46</v>
      </c>
      <c r="H11" s="108" t="s">
        <v>46</v>
      </c>
      <c r="I11" s="108" t="s">
        <v>46</v>
      </c>
      <c r="J11" s="108" t="s">
        <v>46</v>
      </c>
      <c r="K11" s="108" t="s">
        <v>46</v>
      </c>
      <c r="L11" s="108" t="s">
        <v>46</v>
      </c>
      <c r="M11" s="108" t="s">
        <v>46</v>
      </c>
      <c r="N11" s="108" t="s">
        <v>46</v>
      </c>
      <c r="O11" s="108" t="s">
        <v>46</v>
      </c>
      <c r="P11" s="108" t="s">
        <v>46</v>
      </c>
    </row>
    <row r="12" spans="1:16" ht="13.5" thickBot="1">
      <c r="A12" s="109" t="s">
        <v>41</v>
      </c>
      <c r="B12" s="109"/>
      <c r="C12" s="109" t="s">
        <v>89</v>
      </c>
      <c r="D12" s="109" t="s">
        <v>13</v>
      </c>
      <c r="E12" s="109" t="s">
        <v>14</v>
      </c>
      <c r="F12" s="109" t="s">
        <v>15</v>
      </c>
      <c r="G12" s="109" t="s">
        <v>16</v>
      </c>
      <c r="H12" s="109" t="s">
        <v>28</v>
      </c>
      <c r="I12" s="109" t="s">
        <v>29</v>
      </c>
      <c r="J12" s="109" t="s">
        <v>30</v>
      </c>
      <c r="K12" s="109" t="s">
        <v>20</v>
      </c>
      <c r="L12" s="109" t="s">
        <v>21</v>
      </c>
      <c r="M12" s="109" t="s">
        <v>31</v>
      </c>
      <c r="N12" s="109" t="s">
        <v>23</v>
      </c>
      <c r="O12" s="109" t="s">
        <v>24</v>
      </c>
      <c r="P12" s="109" t="s">
        <v>25</v>
      </c>
    </row>
    <row r="13" spans="1:16" ht="13.5" thickBot="1">
      <c r="A13" s="110">
        <v>1</v>
      </c>
      <c r="B13" s="111">
        <v>2</v>
      </c>
      <c r="C13" s="111"/>
      <c r="D13" s="111"/>
      <c r="E13" s="111"/>
      <c r="F13" s="111">
        <v>7</v>
      </c>
      <c r="G13" s="111">
        <v>7</v>
      </c>
      <c r="H13" s="111">
        <v>7</v>
      </c>
      <c r="I13" s="111">
        <v>7</v>
      </c>
      <c r="J13" s="111">
        <v>7</v>
      </c>
      <c r="K13" s="111">
        <v>7</v>
      </c>
      <c r="L13" s="111">
        <v>7</v>
      </c>
      <c r="M13" s="111">
        <v>7</v>
      </c>
      <c r="N13" s="111">
        <v>7</v>
      </c>
      <c r="O13" s="111">
        <v>7</v>
      </c>
      <c r="P13" s="112">
        <v>8</v>
      </c>
    </row>
    <row r="14" spans="1:16" ht="16.5" thickBot="1">
      <c r="A14" s="32"/>
      <c r="B14" s="72" t="s">
        <v>61</v>
      </c>
      <c r="C14" s="33">
        <f>C15</f>
        <v>281972.4</v>
      </c>
      <c r="D14" s="33">
        <f aca="true" t="shared" si="0" ref="D14:O14">D15+D18</f>
        <v>510260405.51</v>
      </c>
      <c r="E14" s="33">
        <f t="shared" si="0"/>
        <v>87046617.29</v>
      </c>
      <c r="F14" s="33">
        <f>F15</f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>P15</f>
        <v>281972.4</v>
      </c>
    </row>
    <row r="15" spans="1:16" ht="16.5" thickBot="1">
      <c r="A15" s="75"/>
      <c r="B15" s="73" t="s">
        <v>64</v>
      </c>
      <c r="C15" s="44">
        <f>SUM(C16)</f>
        <v>281972.4</v>
      </c>
      <c r="D15" s="44">
        <f aca="true" t="shared" si="1" ref="D15:P15">SUM(D16)</f>
        <v>281972.4</v>
      </c>
      <c r="E15" s="44">
        <f t="shared" si="1"/>
        <v>0</v>
      </c>
      <c r="F15" s="44">
        <f t="shared" si="1"/>
        <v>0</v>
      </c>
      <c r="G15" s="44">
        <f t="shared" si="1"/>
        <v>0</v>
      </c>
      <c r="H15" s="44">
        <f t="shared" si="1"/>
        <v>0</v>
      </c>
      <c r="I15" s="44">
        <f t="shared" si="1"/>
        <v>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 t="shared" si="1"/>
        <v>281972.4</v>
      </c>
    </row>
    <row r="16" spans="1:16" ht="15.75">
      <c r="A16" s="45" t="s">
        <v>97</v>
      </c>
      <c r="B16" s="128" t="s">
        <v>96</v>
      </c>
      <c r="C16" s="132">
        <f aca="true" t="shared" si="2" ref="C16:P16">SUM(C17:C17)</f>
        <v>281972.4</v>
      </c>
      <c r="D16" s="132">
        <f t="shared" si="2"/>
        <v>281972.4</v>
      </c>
      <c r="E16" s="140">
        <f t="shared" si="2"/>
        <v>0</v>
      </c>
      <c r="F16" s="132">
        <f t="shared" si="2"/>
        <v>0</v>
      </c>
      <c r="G16" s="132">
        <f t="shared" si="2"/>
        <v>0</v>
      </c>
      <c r="H16" s="132">
        <f t="shared" si="2"/>
        <v>0</v>
      </c>
      <c r="I16" s="132">
        <f t="shared" si="2"/>
        <v>0</v>
      </c>
      <c r="J16" s="132">
        <f t="shared" si="2"/>
        <v>0</v>
      </c>
      <c r="K16" s="132">
        <f t="shared" si="2"/>
        <v>0</v>
      </c>
      <c r="L16" s="132">
        <f t="shared" si="2"/>
        <v>0</v>
      </c>
      <c r="M16" s="132">
        <f t="shared" si="2"/>
        <v>0</v>
      </c>
      <c r="N16" s="132">
        <f t="shared" si="2"/>
        <v>0</v>
      </c>
      <c r="O16" s="132">
        <f t="shared" si="2"/>
        <v>0</v>
      </c>
      <c r="P16" s="140">
        <f t="shared" si="2"/>
        <v>281972.4</v>
      </c>
    </row>
    <row r="17" spans="1:16" ht="15.75" thickBot="1">
      <c r="A17" s="45" t="s">
        <v>106</v>
      </c>
      <c r="B17" s="26" t="s">
        <v>100</v>
      </c>
      <c r="C17" s="27">
        <v>281972.4</v>
      </c>
      <c r="D17" s="27">
        <v>281972.4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/>
      <c r="K17" s="27">
        <v>0</v>
      </c>
      <c r="L17" s="27"/>
      <c r="M17" s="27">
        <v>0</v>
      </c>
      <c r="N17" s="27"/>
      <c r="O17" s="27"/>
      <c r="P17" s="24">
        <f>SUM(D17:O17)</f>
        <v>281972.4</v>
      </c>
    </row>
    <row r="18" spans="1:16" ht="16.5" thickBot="1">
      <c r="A18" s="85"/>
      <c r="B18" s="73" t="s">
        <v>62</v>
      </c>
      <c r="C18" s="34">
        <f aca="true" t="shared" si="3" ref="C18:P18">SUM(C19:C19)</f>
        <v>597025050.4</v>
      </c>
      <c r="D18" s="34">
        <f t="shared" si="3"/>
        <v>509978433.11</v>
      </c>
      <c r="E18" s="34">
        <f t="shared" si="3"/>
        <v>87046617.29</v>
      </c>
      <c r="F18" s="34">
        <f t="shared" si="3"/>
        <v>-485654.88</v>
      </c>
      <c r="G18" s="34">
        <f t="shared" si="3"/>
        <v>0</v>
      </c>
      <c r="H18" s="34">
        <f t="shared" si="3"/>
        <v>0</v>
      </c>
      <c r="I18" s="34">
        <f t="shared" si="3"/>
        <v>0</v>
      </c>
      <c r="J18" s="34">
        <f t="shared" si="3"/>
        <v>0</v>
      </c>
      <c r="K18" s="34">
        <f t="shared" si="3"/>
        <v>0</v>
      </c>
      <c r="L18" s="34">
        <f t="shared" si="3"/>
        <v>0</v>
      </c>
      <c r="M18" s="34">
        <f t="shared" si="3"/>
        <v>0</v>
      </c>
      <c r="N18" s="34">
        <f t="shared" si="3"/>
        <v>0</v>
      </c>
      <c r="O18" s="34">
        <f t="shared" si="3"/>
        <v>0</v>
      </c>
      <c r="P18" s="35">
        <f t="shared" si="3"/>
        <v>596539395.52</v>
      </c>
    </row>
    <row r="19" spans="1:18" ht="15.75" thickBot="1">
      <c r="A19" s="48" t="s">
        <v>80</v>
      </c>
      <c r="B19" s="26" t="s">
        <v>60</v>
      </c>
      <c r="C19" s="27">
        <v>597025050.4</v>
      </c>
      <c r="D19" s="28">
        <v>509978433.11</v>
      </c>
      <c r="E19" s="27">
        <v>87046617.29</v>
      </c>
      <c r="F19" s="27">
        <v>-485654.88</v>
      </c>
      <c r="G19" s="27"/>
      <c r="H19" s="27">
        <v>0</v>
      </c>
      <c r="I19" s="27">
        <v>0</v>
      </c>
      <c r="J19" s="27"/>
      <c r="K19" s="27"/>
      <c r="L19" s="27"/>
      <c r="M19" s="27"/>
      <c r="N19" s="27"/>
      <c r="O19" s="27"/>
      <c r="P19" s="24">
        <f>SUM(D19:O19)</f>
        <v>596539395.52</v>
      </c>
      <c r="Q19" s="12"/>
      <c r="R19" s="12"/>
    </row>
    <row r="20" spans="1:16" ht="18.75" thickBot="1">
      <c r="A20" s="241" t="s">
        <v>50</v>
      </c>
      <c r="B20" s="242"/>
      <c r="C20" s="31">
        <f aca="true" t="shared" si="4" ref="C20:P20">SUM(C14+C18)</f>
        <v>597307022.8</v>
      </c>
      <c r="D20" s="31">
        <f>SUM(D16+D18)</f>
        <v>510260405.51</v>
      </c>
      <c r="E20" s="31">
        <f t="shared" si="4"/>
        <v>174093234.58</v>
      </c>
      <c r="F20" s="31">
        <f t="shared" si="4"/>
        <v>-485654.88</v>
      </c>
      <c r="G20" s="31">
        <f t="shared" si="4"/>
        <v>0</v>
      </c>
      <c r="H20" s="31">
        <f t="shared" si="4"/>
        <v>0</v>
      </c>
      <c r="I20" s="31">
        <f t="shared" si="4"/>
        <v>0</v>
      </c>
      <c r="J20" s="31">
        <f t="shared" si="4"/>
        <v>0</v>
      </c>
      <c r="K20" s="31">
        <f t="shared" si="4"/>
        <v>0</v>
      </c>
      <c r="L20" s="31">
        <f t="shared" si="4"/>
        <v>0</v>
      </c>
      <c r="M20" s="31">
        <f t="shared" si="4"/>
        <v>0</v>
      </c>
      <c r="N20" s="31">
        <f t="shared" si="4"/>
        <v>0</v>
      </c>
      <c r="O20" s="31">
        <f t="shared" si="4"/>
        <v>0</v>
      </c>
      <c r="P20" s="81">
        <f t="shared" si="4"/>
        <v>596821367.92</v>
      </c>
    </row>
    <row r="21" spans="1:16" ht="12.75">
      <c r="A21" s="114" t="s">
        <v>113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</row>
    <row r="22" spans="1:16" ht="12.75">
      <c r="A22" s="12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</row>
    <row r="23" spans="1:16" ht="12.75">
      <c r="A23" s="63">
        <f ca="1">TODAY()</f>
        <v>40015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</row>
    <row r="24" spans="1:16" ht="12.75">
      <c r="A24" s="6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</row>
    <row r="25" spans="1:16" ht="12.75">
      <c r="A25" s="6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</row>
    <row r="26" spans="1:16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3.5" thickBot="1">
      <c r="A27" s="4"/>
      <c r="B27" s="77" t="s">
        <v>86</v>
      </c>
      <c r="C27" s="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</row>
    <row r="28" spans="1:16" ht="12.75">
      <c r="A28" s="4"/>
      <c r="B28" s="78" t="s">
        <v>127</v>
      </c>
      <c r="C28" s="3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1:16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12.75">
      <c r="A30" s="3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ht="13.5" thickBo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</row>
  </sheetData>
  <mergeCells count="8">
    <mergeCell ref="A5:P5"/>
    <mergeCell ref="A20:B20"/>
    <mergeCell ref="A1:P1"/>
    <mergeCell ref="A2:P2"/>
    <mergeCell ref="A3:P3"/>
    <mergeCell ref="A4:P4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75" zoomScaleNormal="75" workbookViewId="0" topLeftCell="A1">
      <selection activeCell="AC35" sqref="A1:AC35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28125" style="1" customWidth="1"/>
    <col min="4" max="4" width="18.00390625" style="1" hidden="1" customWidth="1"/>
    <col min="5" max="5" width="17.8515625" style="1" hidden="1" customWidth="1"/>
    <col min="6" max="6" width="20.421875" style="1" hidden="1" customWidth="1"/>
    <col min="7" max="7" width="20.7109375" style="1" hidden="1" customWidth="1"/>
    <col min="8" max="8" width="19.57421875" style="1" hidden="1" customWidth="1"/>
    <col min="9" max="9" width="21.7109375" style="1" customWidth="1"/>
    <col min="10" max="10" width="18.7109375" style="1" hidden="1" customWidth="1"/>
    <col min="11" max="11" width="20.8515625" style="1" hidden="1" customWidth="1"/>
    <col min="12" max="12" width="20.421875" style="1" hidden="1" customWidth="1"/>
    <col min="13" max="13" width="19.00390625" style="1" hidden="1" customWidth="1"/>
    <col min="14" max="14" width="23.8515625" style="1" hidden="1" customWidth="1"/>
    <col min="15" max="15" width="19.5742187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1" width="21.8515625" style="1" hidden="1" customWidth="1"/>
    <col min="22" max="22" width="21.8515625" style="1" customWidth="1"/>
    <col min="23" max="23" width="20.57421875" style="1" hidden="1" customWidth="1"/>
    <col min="24" max="24" width="22.421875" style="1" hidden="1" customWidth="1"/>
    <col min="25" max="25" width="17.57421875" style="1" hidden="1" customWidth="1"/>
    <col min="26" max="26" width="20.8515625" style="1" hidden="1" customWidth="1"/>
    <col min="27" max="27" width="24.00390625" style="1" hidden="1" customWidth="1"/>
    <col min="28" max="28" width="23.00390625" style="1" hidden="1" customWidth="1"/>
    <col min="29" max="29" width="21.421875" style="1" customWidth="1"/>
    <col min="30" max="30" width="20.8515625" style="1" bestFit="1" customWidth="1"/>
    <col min="31" max="16384" width="11.421875" style="1" customWidth="1"/>
  </cols>
  <sheetData>
    <row r="1" spans="1:29" ht="18">
      <c r="A1" s="220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169"/>
    </row>
    <row r="2" spans="1:29" ht="15.75">
      <c r="A2" s="170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2"/>
    </row>
    <row r="3" spans="1:29" ht="18">
      <c r="A3" s="222" t="s">
        <v>51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4"/>
    </row>
    <row r="4" spans="1:29" ht="15.75">
      <c r="A4" s="170" t="s">
        <v>53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2"/>
    </row>
    <row r="5" spans="1:29" ht="20.25">
      <c r="A5" s="225" t="s">
        <v>3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7"/>
    </row>
    <row r="6" spans="1:30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8"/>
      <c r="V6" s="52"/>
      <c r="W6" s="52"/>
      <c r="X6" s="52"/>
      <c r="Y6" s="52"/>
      <c r="Z6" s="52"/>
      <c r="AA6" s="52"/>
      <c r="AB6" s="52"/>
      <c r="AC6" s="53"/>
      <c r="AD6" s="38"/>
    </row>
    <row r="7" spans="1:30" ht="15.75">
      <c r="A7" s="239" t="s">
        <v>4</v>
      </c>
      <c r="B7" s="240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69" t="s">
        <v>128</v>
      </c>
      <c r="Q7" s="71"/>
      <c r="R7" s="71"/>
      <c r="S7" s="71"/>
      <c r="T7" s="71"/>
      <c r="U7" s="58"/>
      <c r="V7" s="71"/>
      <c r="W7" s="71"/>
      <c r="X7" s="71"/>
      <c r="Y7" s="71"/>
      <c r="Z7" s="71"/>
      <c r="AA7" s="71"/>
      <c r="AB7" s="71"/>
      <c r="AC7" s="74" t="s">
        <v>139</v>
      </c>
      <c r="AD7" s="5"/>
    </row>
    <row r="8" spans="1:30" ht="15.75">
      <c r="A8" s="239" t="s">
        <v>5</v>
      </c>
      <c r="B8" s="240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9" t="s">
        <v>9</v>
      </c>
      <c r="Q8" s="71"/>
      <c r="R8" s="71"/>
      <c r="S8" s="71"/>
      <c r="T8" s="71"/>
      <c r="U8" s="58"/>
      <c r="V8" s="71"/>
      <c r="W8" s="71"/>
      <c r="X8" s="71"/>
      <c r="Y8" s="71"/>
      <c r="Z8" s="71"/>
      <c r="AA8" s="71"/>
      <c r="AB8" s="71"/>
      <c r="AC8" s="70">
        <v>2009</v>
      </c>
      <c r="AD8" s="41"/>
    </row>
    <row r="9" spans="1:29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</row>
    <row r="10" spans="1:29" ht="12.75">
      <c r="A10" s="106"/>
      <c r="B10" s="107"/>
      <c r="C10" s="107" t="s">
        <v>54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</row>
    <row r="11" spans="1:29" ht="12.75">
      <c r="A11" s="108" t="s">
        <v>40</v>
      </c>
      <c r="B11" s="108" t="s">
        <v>42</v>
      </c>
      <c r="C11" s="108" t="s">
        <v>55</v>
      </c>
      <c r="D11" s="108" t="s">
        <v>45</v>
      </c>
      <c r="E11" s="108" t="s">
        <v>45</v>
      </c>
      <c r="F11" s="108" t="s">
        <v>45</v>
      </c>
      <c r="G11" s="108" t="s">
        <v>45</v>
      </c>
      <c r="H11" s="108" t="s">
        <v>45</v>
      </c>
      <c r="I11" s="108" t="s">
        <v>45</v>
      </c>
      <c r="J11" s="108" t="s">
        <v>45</v>
      </c>
      <c r="K11" s="108" t="s">
        <v>45</v>
      </c>
      <c r="L11" s="108" t="s">
        <v>45</v>
      </c>
      <c r="M11" s="108" t="s">
        <v>45</v>
      </c>
      <c r="N11" s="108" t="s">
        <v>45</v>
      </c>
      <c r="O11" s="108" t="s">
        <v>45</v>
      </c>
      <c r="P11" s="108" t="s">
        <v>45</v>
      </c>
      <c r="Q11" s="108" t="s">
        <v>46</v>
      </c>
      <c r="R11" s="108" t="s">
        <v>46</v>
      </c>
      <c r="S11" s="108" t="s">
        <v>46</v>
      </c>
      <c r="T11" s="108" t="s">
        <v>46</v>
      </c>
      <c r="U11" s="108" t="s">
        <v>46</v>
      </c>
      <c r="V11" s="108" t="s">
        <v>46</v>
      </c>
      <c r="W11" s="108" t="s">
        <v>46</v>
      </c>
      <c r="X11" s="108" t="s">
        <v>46</v>
      </c>
      <c r="Y11" s="108" t="s">
        <v>46</v>
      </c>
      <c r="Z11" s="108" t="s">
        <v>46</v>
      </c>
      <c r="AA11" s="108" t="s">
        <v>46</v>
      </c>
      <c r="AB11" s="108" t="s">
        <v>46</v>
      </c>
      <c r="AC11" s="108" t="s">
        <v>46</v>
      </c>
    </row>
    <row r="12" spans="1:29" ht="13.5" thickBot="1">
      <c r="A12" s="109" t="s">
        <v>41</v>
      </c>
      <c r="B12" s="109"/>
      <c r="C12" s="109" t="s">
        <v>89</v>
      </c>
      <c r="D12" s="109" t="s">
        <v>13</v>
      </c>
      <c r="E12" s="109" t="s">
        <v>14</v>
      </c>
      <c r="F12" s="109" t="s">
        <v>15</v>
      </c>
      <c r="G12" s="109" t="s">
        <v>16</v>
      </c>
      <c r="H12" s="109" t="s">
        <v>28</v>
      </c>
      <c r="I12" s="109" t="s">
        <v>29</v>
      </c>
      <c r="J12" s="109" t="s">
        <v>30</v>
      </c>
      <c r="K12" s="109" t="s">
        <v>20</v>
      </c>
      <c r="L12" s="109" t="s">
        <v>91</v>
      </c>
      <c r="M12" s="109" t="s">
        <v>31</v>
      </c>
      <c r="N12" s="109" t="s">
        <v>23</v>
      </c>
      <c r="O12" s="109" t="s">
        <v>24</v>
      </c>
      <c r="P12" s="109" t="s">
        <v>47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91</v>
      </c>
      <c r="Z12" s="109" t="s">
        <v>31</v>
      </c>
      <c r="AA12" s="109" t="s">
        <v>23</v>
      </c>
      <c r="AB12" s="109" t="s">
        <v>24</v>
      </c>
      <c r="AC12" s="109" t="s">
        <v>25</v>
      </c>
    </row>
    <row r="13" spans="1:29" ht="13.5" thickBot="1">
      <c r="A13" s="110">
        <v>1</v>
      </c>
      <c r="B13" s="111">
        <v>2</v>
      </c>
      <c r="C13" s="111"/>
      <c r="D13" s="111"/>
      <c r="E13" s="111"/>
      <c r="F13" s="111">
        <v>5</v>
      </c>
      <c r="G13" s="111">
        <v>5</v>
      </c>
      <c r="H13" s="111">
        <v>5</v>
      </c>
      <c r="I13" s="111">
        <v>5</v>
      </c>
      <c r="J13" s="111">
        <v>5</v>
      </c>
      <c r="K13" s="111">
        <v>5</v>
      </c>
      <c r="L13" s="111">
        <v>5</v>
      </c>
      <c r="M13" s="111">
        <v>5</v>
      </c>
      <c r="N13" s="111">
        <v>5</v>
      </c>
      <c r="O13" s="111">
        <v>5</v>
      </c>
      <c r="P13" s="111">
        <v>6</v>
      </c>
      <c r="Q13" s="111"/>
      <c r="R13" s="111"/>
      <c r="S13" s="111">
        <v>7</v>
      </c>
      <c r="T13" s="111">
        <v>7</v>
      </c>
      <c r="U13" s="111">
        <v>7</v>
      </c>
      <c r="V13" s="111">
        <v>7</v>
      </c>
      <c r="W13" s="111">
        <v>7</v>
      </c>
      <c r="X13" s="111">
        <v>7</v>
      </c>
      <c r="Y13" s="111">
        <v>7</v>
      </c>
      <c r="Z13" s="111">
        <v>7</v>
      </c>
      <c r="AA13" s="111">
        <v>7</v>
      </c>
      <c r="AB13" s="111">
        <v>7</v>
      </c>
      <c r="AC13" s="112">
        <v>8</v>
      </c>
    </row>
    <row r="14" spans="1:30" s="30" customFormat="1" ht="16.5" thickBot="1">
      <c r="A14" s="32"/>
      <c r="B14" s="72" t="s">
        <v>61</v>
      </c>
      <c r="C14" s="33">
        <f>C15</f>
        <v>6997011.35</v>
      </c>
      <c r="D14" s="33">
        <f aca="true" t="shared" si="0" ref="D14:AB14">D15</f>
        <v>0</v>
      </c>
      <c r="E14" s="33">
        <f t="shared" si="0"/>
        <v>239594.56</v>
      </c>
      <c r="F14" s="33">
        <f t="shared" si="0"/>
        <v>0</v>
      </c>
      <c r="G14" s="33">
        <f t="shared" si="0"/>
        <v>5679680.02</v>
      </c>
      <c r="H14" s="33">
        <f t="shared" si="0"/>
        <v>120480</v>
      </c>
      <c r="I14" s="33">
        <f t="shared" si="0"/>
        <v>602400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>P15</f>
        <v>6642154.579999999</v>
      </c>
      <c r="Q14" s="33">
        <f t="shared" si="0"/>
        <v>0</v>
      </c>
      <c r="R14" s="33">
        <f t="shared" si="0"/>
        <v>239594.56</v>
      </c>
      <c r="S14" s="33">
        <f t="shared" si="0"/>
        <v>0</v>
      </c>
      <c r="T14" s="33">
        <f t="shared" si="0"/>
        <v>5679680.02</v>
      </c>
      <c r="U14" s="33">
        <f t="shared" si="0"/>
        <v>120480</v>
      </c>
      <c r="V14" s="33">
        <f t="shared" si="0"/>
        <v>602400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>AC15</f>
        <v>6642154.579999999</v>
      </c>
      <c r="AD14" s="1"/>
    </row>
    <row r="15" spans="1:30" s="12" customFormat="1" ht="16.5" thickBot="1">
      <c r="A15" s="75"/>
      <c r="B15" s="73" t="s">
        <v>64</v>
      </c>
      <c r="C15" s="44">
        <f>SUM(C18+C16)</f>
        <v>6997011.35</v>
      </c>
      <c r="D15" s="44">
        <f>SUM(D19:D20)</f>
        <v>0</v>
      </c>
      <c r="E15" s="44">
        <f>SUM(E19:E20)</f>
        <v>239594.56</v>
      </c>
      <c r="F15" s="44">
        <f>SUM(F19:F20)</f>
        <v>0</v>
      </c>
      <c r="G15" s="44">
        <f>G18+G16</f>
        <v>5679680.02</v>
      </c>
      <c r="H15" s="44">
        <f>H18</f>
        <v>120480</v>
      </c>
      <c r="I15" s="44">
        <f aca="true" t="shared" si="1" ref="I15:O15">SUM(I19:I20)</f>
        <v>602400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>SUM(P18+P16)</f>
        <v>6642154.579999999</v>
      </c>
      <c r="Q15" s="44">
        <f>SUM(Q19:Q20)</f>
        <v>0</v>
      </c>
      <c r="R15" s="44">
        <f>SUM(R19:R20)</f>
        <v>239594.56</v>
      </c>
      <c r="S15" s="44">
        <f>SUM(S19:S20)</f>
        <v>0</v>
      </c>
      <c r="T15" s="44">
        <f>T18+T16</f>
        <v>5679680.02</v>
      </c>
      <c r="U15" s="44">
        <f>U18</f>
        <v>120480</v>
      </c>
      <c r="V15" s="44">
        <f aca="true" t="shared" si="2" ref="V15:AB15">SUM(V19:V20)</f>
        <v>602400</v>
      </c>
      <c r="W15" s="44">
        <f t="shared" si="2"/>
        <v>0</v>
      </c>
      <c r="X15" s="44">
        <f t="shared" si="2"/>
        <v>0</v>
      </c>
      <c r="Y15" s="44">
        <f t="shared" si="2"/>
        <v>0</v>
      </c>
      <c r="Z15" s="44">
        <f t="shared" si="2"/>
        <v>0</v>
      </c>
      <c r="AA15" s="44">
        <f t="shared" si="2"/>
        <v>0</v>
      </c>
      <c r="AB15" s="44">
        <f t="shared" si="2"/>
        <v>0</v>
      </c>
      <c r="AC15" s="44">
        <f>SUM(AC18+AC16)</f>
        <v>6642154.579999999</v>
      </c>
      <c r="AD15" s="1"/>
    </row>
    <row r="16" spans="1:30" s="12" customFormat="1" ht="15.75">
      <c r="A16" s="45" t="s">
        <v>129</v>
      </c>
      <c r="B16" s="128" t="s">
        <v>58</v>
      </c>
      <c r="C16" s="144">
        <f>C17</f>
        <v>685.81</v>
      </c>
      <c r="D16" s="144">
        <f>SUM(D17:D18)</f>
        <v>0</v>
      </c>
      <c r="E16" s="144">
        <f>E17</f>
        <v>0</v>
      </c>
      <c r="F16" s="144">
        <f aca="true" t="shared" si="3" ref="F16:AC16">F17</f>
        <v>0</v>
      </c>
      <c r="G16" s="144">
        <f t="shared" si="3"/>
        <v>685.81</v>
      </c>
      <c r="H16" s="144">
        <f t="shared" si="3"/>
        <v>0</v>
      </c>
      <c r="I16" s="144">
        <f t="shared" si="3"/>
        <v>0</v>
      </c>
      <c r="J16" s="144">
        <f t="shared" si="3"/>
        <v>0</v>
      </c>
      <c r="K16" s="144">
        <f t="shared" si="3"/>
        <v>0</v>
      </c>
      <c r="L16" s="144">
        <f t="shared" si="3"/>
        <v>0</v>
      </c>
      <c r="M16" s="144">
        <f t="shared" si="3"/>
        <v>0</v>
      </c>
      <c r="N16" s="144">
        <f t="shared" si="3"/>
        <v>0</v>
      </c>
      <c r="O16" s="144">
        <f t="shared" si="3"/>
        <v>0</v>
      </c>
      <c r="P16" s="144">
        <f t="shared" si="3"/>
        <v>685.81</v>
      </c>
      <c r="Q16" s="144">
        <f t="shared" si="3"/>
        <v>0</v>
      </c>
      <c r="R16" s="144">
        <f t="shared" si="3"/>
        <v>0</v>
      </c>
      <c r="S16" s="144">
        <f t="shared" si="3"/>
        <v>0</v>
      </c>
      <c r="T16" s="144">
        <f t="shared" si="3"/>
        <v>685.81</v>
      </c>
      <c r="U16" s="144">
        <f t="shared" si="3"/>
        <v>0</v>
      </c>
      <c r="V16" s="144">
        <f t="shared" si="3"/>
        <v>0</v>
      </c>
      <c r="W16" s="144">
        <f t="shared" si="3"/>
        <v>0</v>
      </c>
      <c r="X16" s="144">
        <f t="shared" si="3"/>
        <v>0</v>
      </c>
      <c r="Y16" s="144">
        <f t="shared" si="3"/>
        <v>0</v>
      </c>
      <c r="Z16" s="144">
        <f t="shared" si="3"/>
        <v>0</v>
      </c>
      <c r="AA16" s="144">
        <f t="shared" si="3"/>
        <v>0</v>
      </c>
      <c r="AB16" s="144">
        <f t="shared" si="3"/>
        <v>0</v>
      </c>
      <c r="AC16" s="149">
        <f t="shared" si="3"/>
        <v>685.81</v>
      </c>
      <c r="AD16" s="1"/>
    </row>
    <row r="17" spans="1:30" s="148" customFormat="1" ht="15">
      <c r="A17" s="45" t="s">
        <v>130</v>
      </c>
      <c r="B17" s="21" t="s">
        <v>111</v>
      </c>
      <c r="C17" s="22">
        <v>685.81</v>
      </c>
      <c r="D17" s="22">
        <v>0</v>
      </c>
      <c r="E17" s="22">
        <v>0</v>
      </c>
      <c r="F17" s="22"/>
      <c r="G17" s="22">
        <v>685.81</v>
      </c>
      <c r="H17" s="22"/>
      <c r="I17" s="22"/>
      <c r="J17" s="22"/>
      <c r="K17" s="22"/>
      <c r="L17" s="22"/>
      <c r="M17" s="22"/>
      <c r="N17" s="22"/>
      <c r="O17" s="22"/>
      <c r="P17" s="23">
        <f>SUM(D17:O17)</f>
        <v>685.81</v>
      </c>
      <c r="Q17" s="22">
        <v>0</v>
      </c>
      <c r="R17" s="22">
        <v>0</v>
      </c>
      <c r="S17" s="22"/>
      <c r="T17" s="22">
        <v>685.81</v>
      </c>
      <c r="U17" s="22"/>
      <c r="V17" s="22"/>
      <c r="W17" s="22"/>
      <c r="X17" s="22"/>
      <c r="Y17" s="22"/>
      <c r="Z17" s="22"/>
      <c r="AA17" s="22"/>
      <c r="AB17" s="22"/>
      <c r="AC17" s="24">
        <f>SUM(Q17:AB17)</f>
        <v>685.81</v>
      </c>
      <c r="AD17" s="12"/>
    </row>
    <row r="18" spans="1:30" s="12" customFormat="1" ht="15.75">
      <c r="A18" s="84" t="s">
        <v>97</v>
      </c>
      <c r="B18" s="147" t="s">
        <v>96</v>
      </c>
      <c r="C18" s="144">
        <f aca="true" t="shared" si="4" ref="C18:AC18">SUM(C19:C20)</f>
        <v>6996325.54</v>
      </c>
      <c r="D18" s="144">
        <f t="shared" si="4"/>
        <v>0</v>
      </c>
      <c r="E18" s="144">
        <f t="shared" si="4"/>
        <v>239594.56</v>
      </c>
      <c r="F18" s="144">
        <f t="shared" si="4"/>
        <v>0</v>
      </c>
      <c r="G18" s="144">
        <f t="shared" si="4"/>
        <v>5678994.21</v>
      </c>
      <c r="H18" s="144">
        <f t="shared" si="4"/>
        <v>120480</v>
      </c>
      <c r="I18" s="144">
        <f t="shared" si="4"/>
        <v>602400</v>
      </c>
      <c r="J18" s="144">
        <f t="shared" si="4"/>
        <v>0</v>
      </c>
      <c r="K18" s="144">
        <f t="shared" si="4"/>
        <v>0</v>
      </c>
      <c r="L18" s="144">
        <f t="shared" si="4"/>
        <v>0</v>
      </c>
      <c r="M18" s="144">
        <f t="shared" si="4"/>
        <v>0</v>
      </c>
      <c r="N18" s="144">
        <f t="shared" si="4"/>
        <v>0</v>
      </c>
      <c r="O18" s="144">
        <f t="shared" si="4"/>
        <v>0</v>
      </c>
      <c r="P18" s="144">
        <f t="shared" si="4"/>
        <v>6641468.77</v>
      </c>
      <c r="Q18" s="144">
        <f t="shared" si="4"/>
        <v>0</v>
      </c>
      <c r="R18" s="144">
        <f t="shared" si="4"/>
        <v>239594.56</v>
      </c>
      <c r="S18" s="144">
        <f t="shared" si="4"/>
        <v>0</v>
      </c>
      <c r="T18" s="144">
        <f t="shared" si="4"/>
        <v>5678994.21</v>
      </c>
      <c r="U18" s="144">
        <f t="shared" si="4"/>
        <v>120480</v>
      </c>
      <c r="V18" s="144">
        <f t="shared" si="4"/>
        <v>602400</v>
      </c>
      <c r="W18" s="144">
        <f t="shared" si="4"/>
        <v>0</v>
      </c>
      <c r="X18" s="144">
        <f t="shared" si="4"/>
        <v>0</v>
      </c>
      <c r="Y18" s="144">
        <f t="shared" si="4"/>
        <v>0</v>
      </c>
      <c r="Z18" s="144">
        <f t="shared" si="4"/>
        <v>0</v>
      </c>
      <c r="AA18" s="144">
        <f t="shared" si="4"/>
        <v>0</v>
      </c>
      <c r="AB18" s="144">
        <f t="shared" si="4"/>
        <v>0</v>
      </c>
      <c r="AC18" s="145">
        <f t="shared" si="4"/>
        <v>6641468.77</v>
      </c>
      <c r="AD18" s="1"/>
    </row>
    <row r="19" spans="1:30" s="148" customFormat="1" ht="15">
      <c r="A19" s="45" t="s">
        <v>106</v>
      </c>
      <c r="B19" s="21" t="s">
        <v>100</v>
      </c>
      <c r="C19" s="22">
        <v>5163125.96</v>
      </c>
      <c r="D19" s="22">
        <v>0</v>
      </c>
      <c r="E19" s="22">
        <v>239594.56</v>
      </c>
      <c r="F19" s="22"/>
      <c r="G19" s="22">
        <v>4474194.21</v>
      </c>
      <c r="H19" s="22">
        <v>120480</v>
      </c>
      <c r="I19" s="22">
        <v>0</v>
      </c>
      <c r="J19" s="22"/>
      <c r="K19" s="22">
        <v>0</v>
      </c>
      <c r="L19" s="22"/>
      <c r="M19" s="22">
        <v>0</v>
      </c>
      <c r="N19" s="22"/>
      <c r="O19" s="22">
        <v>0</v>
      </c>
      <c r="P19" s="23">
        <f>SUM(D19:O19)</f>
        <v>4834268.77</v>
      </c>
      <c r="Q19" s="22">
        <v>0</v>
      </c>
      <c r="R19" s="22">
        <v>239594.56</v>
      </c>
      <c r="S19" s="22"/>
      <c r="T19" s="22">
        <v>4474194.21</v>
      </c>
      <c r="U19" s="22">
        <v>120480</v>
      </c>
      <c r="V19" s="22">
        <v>0</v>
      </c>
      <c r="W19" s="22"/>
      <c r="X19" s="22">
        <v>0</v>
      </c>
      <c r="Y19" s="22">
        <v>0</v>
      </c>
      <c r="Z19" s="22"/>
      <c r="AA19" s="22"/>
      <c r="AB19" s="22">
        <v>0</v>
      </c>
      <c r="AC19" s="24">
        <f>SUM(Q19:AB19)</f>
        <v>4834268.77</v>
      </c>
      <c r="AD19" s="12"/>
    </row>
    <row r="20" spans="1:29" s="12" customFormat="1" ht="15.75" thickBot="1">
      <c r="A20" s="48" t="s">
        <v>107</v>
      </c>
      <c r="B20" s="26" t="s">
        <v>131</v>
      </c>
      <c r="C20" s="27">
        <v>1833199.58</v>
      </c>
      <c r="D20" s="27">
        <v>0</v>
      </c>
      <c r="E20" s="27">
        <v>0</v>
      </c>
      <c r="F20" s="27"/>
      <c r="G20" s="27">
        <v>1204800</v>
      </c>
      <c r="H20" s="27">
        <v>0</v>
      </c>
      <c r="I20" s="27">
        <v>602400</v>
      </c>
      <c r="J20" s="27"/>
      <c r="K20" s="27">
        <v>0</v>
      </c>
      <c r="L20" s="27"/>
      <c r="M20" s="27">
        <v>0</v>
      </c>
      <c r="N20" s="27"/>
      <c r="O20" s="27">
        <v>0</v>
      </c>
      <c r="P20" s="28">
        <f>SUM(D20:O20)</f>
        <v>1807200</v>
      </c>
      <c r="Q20" s="27">
        <v>0</v>
      </c>
      <c r="R20" s="27">
        <v>0</v>
      </c>
      <c r="S20" s="27"/>
      <c r="T20" s="27">
        <v>1204800</v>
      </c>
      <c r="U20" s="27">
        <v>0</v>
      </c>
      <c r="V20" s="27">
        <v>602400</v>
      </c>
      <c r="W20" s="27"/>
      <c r="X20" s="27">
        <v>0</v>
      </c>
      <c r="Y20" s="27">
        <v>0</v>
      </c>
      <c r="Z20" s="27"/>
      <c r="AA20" s="27"/>
      <c r="AB20" s="27">
        <v>0</v>
      </c>
      <c r="AC20" s="29">
        <f>SUM(Q20:AB20)</f>
        <v>1807200</v>
      </c>
    </row>
    <row r="21" spans="1:30" s="30" customFormat="1" ht="16.5" thickBot="1">
      <c r="A21" s="85"/>
      <c r="B21" s="73" t="s">
        <v>62</v>
      </c>
      <c r="C21" s="34">
        <f aca="true" t="shared" si="5" ref="C21:AC21">SUM(C22:C22)</f>
        <v>273744594.39</v>
      </c>
      <c r="D21" s="34">
        <f t="shared" si="5"/>
        <v>0</v>
      </c>
      <c r="E21" s="34">
        <f t="shared" si="5"/>
        <v>40427023.85</v>
      </c>
      <c r="F21" s="34">
        <f t="shared" si="5"/>
        <v>233317570.54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  <c r="N21" s="34">
        <f t="shared" si="5"/>
        <v>0</v>
      </c>
      <c r="O21" s="34">
        <f t="shared" si="5"/>
        <v>0</v>
      </c>
      <c r="P21" s="34">
        <f t="shared" si="5"/>
        <v>273744594.39</v>
      </c>
      <c r="Q21" s="34">
        <f t="shared" si="5"/>
        <v>0</v>
      </c>
      <c r="R21" s="34">
        <f t="shared" si="5"/>
        <v>40427023.85</v>
      </c>
      <c r="S21" s="34">
        <f t="shared" si="5"/>
        <v>233317570.54</v>
      </c>
      <c r="T21" s="34">
        <f t="shared" si="5"/>
        <v>0</v>
      </c>
      <c r="U21" s="34">
        <f t="shared" si="5"/>
        <v>0</v>
      </c>
      <c r="V21" s="34">
        <f t="shared" si="5"/>
        <v>0</v>
      </c>
      <c r="W21" s="34">
        <f t="shared" si="5"/>
        <v>0</v>
      </c>
      <c r="X21" s="34">
        <f t="shared" si="5"/>
        <v>0</v>
      </c>
      <c r="Y21" s="34">
        <f t="shared" si="5"/>
        <v>0</v>
      </c>
      <c r="Z21" s="34">
        <f t="shared" si="5"/>
        <v>0</v>
      </c>
      <c r="AA21" s="34">
        <f t="shared" si="5"/>
        <v>0</v>
      </c>
      <c r="AB21" s="34">
        <f t="shared" si="5"/>
        <v>0</v>
      </c>
      <c r="AC21" s="35">
        <f t="shared" si="5"/>
        <v>273744594.39</v>
      </c>
      <c r="AD21" s="1"/>
    </row>
    <row r="22" spans="1:30" s="30" customFormat="1" ht="16.5" thickBot="1">
      <c r="A22" s="48" t="s">
        <v>80</v>
      </c>
      <c r="B22" s="26" t="s">
        <v>60</v>
      </c>
      <c r="C22" s="138">
        <v>273744594.39</v>
      </c>
      <c r="D22" s="137">
        <v>0</v>
      </c>
      <c r="E22" s="138">
        <v>40427023.85</v>
      </c>
      <c r="F22" s="138">
        <v>233317570.54</v>
      </c>
      <c r="G22" s="49">
        <v>0</v>
      </c>
      <c r="H22" s="49"/>
      <c r="I22" s="137"/>
      <c r="J22" s="137"/>
      <c r="K22" s="138"/>
      <c r="L22" s="138"/>
      <c r="M22" s="137"/>
      <c r="N22" s="137"/>
      <c r="O22" s="137"/>
      <c r="P22" s="28">
        <f>SUM(D22:O22)</f>
        <v>273744594.39</v>
      </c>
      <c r="Q22" s="137">
        <v>0</v>
      </c>
      <c r="R22" s="138">
        <v>40427023.85</v>
      </c>
      <c r="S22" s="138">
        <v>233317570.54</v>
      </c>
      <c r="T22" s="49"/>
      <c r="U22" s="49"/>
      <c r="V22" s="137">
        <v>0</v>
      </c>
      <c r="W22" s="137"/>
      <c r="X22" s="27">
        <v>0</v>
      </c>
      <c r="Y22" s="137"/>
      <c r="Z22" s="137"/>
      <c r="AA22" s="137"/>
      <c r="AB22" s="137">
        <v>0</v>
      </c>
      <c r="AC22" s="146">
        <f>SUM(Q22:AB22)</f>
        <v>273744594.39</v>
      </c>
      <c r="AD22" s="1"/>
    </row>
    <row r="23" spans="1:30" s="25" customFormat="1" ht="18.75" thickBot="1">
      <c r="A23" s="241" t="s">
        <v>50</v>
      </c>
      <c r="B23" s="242"/>
      <c r="C23" s="31">
        <f aca="true" t="shared" si="6" ref="C23:AC23">SUM(C14+C21)</f>
        <v>280741605.74</v>
      </c>
      <c r="D23" s="31">
        <f t="shared" si="6"/>
        <v>0</v>
      </c>
      <c r="E23" s="31">
        <f t="shared" si="6"/>
        <v>40666618.410000004</v>
      </c>
      <c r="F23" s="31">
        <f t="shared" si="6"/>
        <v>233317570.54</v>
      </c>
      <c r="G23" s="31">
        <f t="shared" si="6"/>
        <v>5679680.02</v>
      </c>
      <c r="H23" s="31">
        <f t="shared" si="6"/>
        <v>120480</v>
      </c>
      <c r="I23" s="31">
        <f t="shared" si="6"/>
        <v>602400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t="shared" si="6"/>
        <v>0</v>
      </c>
      <c r="P23" s="31">
        <f t="shared" si="6"/>
        <v>280386748.96999997</v>
      </c>
      <c r="Q23" s="31">
        <f t="shared" si="6"/>
        <v>0</v>
      </c>
      <c r="R23" s="31">
        <f t="shared" si="6"/>
        <v>40666618.410000004</v>
      </c>
      <c r="S23" s="31">
        <f t="shared" si="6"/>
        <v>233317570.54</v>
      </c>
      <c r="T23" s="31">
        <f t="shared" si="6"/>
        <v>5679680.02</v>
      </c>
      <c r="U23" s="31">
        <f t="shared" si="6"/>
        <v>120480</v>
      </c>
      <c r="V23" s="31">
        <f t="shared" si="6"/>
        <v>602400</v>
      </c>
      <c r="W23" s="31">
        <f t="shared" si="6"/>
        <v>0</v>
      </c>
      <c r="X23" s="31">
        <f t="shared" si="6"/>
        <v>0</v>
      </c>
      <c r="Y23" s="31">
        <f t="shared" si="6"/>
        <v>0</v>
      </c>
      <c r="Z23" s="31">
        <f t="shared" si="6"/>
        <v>0</v>
      </c>
      <c r="AA23" s="31">
        <f t="shared" si="6"/>
        <v>0</v>
      </c>
      <c r="AB23" s="31">
        <f t="shared" si="6"/>
        <v>0</v>
      </c>
      <c r="AC23" s="81">
        <f t="shared" si="6"/>
        <v>280386748.96999997</v>
      </c>
      <c r="AD23" s="1"/>
    </row>
    <row r="24" spans="1:29" ht="12.75">
      <c r="A24" s="114" t="s">
        <v>113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1"/>
    </row>
    <row r="25" spans="1:29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</row>
    <row r="26" spans="1:29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6"/>
    </row>
    <row r="27" spans="1:30" ht="15">
      <c r="A27" s="46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  <c r="AD27" s="42"/>
    </row>
    <row r="28" spans="1:29" ht="12.75">
      <c r="A28" s="63">
        <f ca="1">TODAY()</f>
        <v>40015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</row>
    <row r="29" spans="1:29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</row>
    <row r="30" spans="1:29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</row>
    <row r="31" spans="1:29" ht="13.5" thickBot="1">
      <c r="A31" s="4"/>
      <c r="B31" s="77" t="s">
        <v>86</v>
      </c>
      <c r="C31" s="2"/>
      <c r="D31" s="5" t="s">
        <v>87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78" t="s">
        <v>126</v>
      </c>
      <c r="C32" s="3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43"/>
    </row>
    <row r="33" spans="1:29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2.75">
      <c r="A34" s="3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</row>
    <row r="35" spans="1:29" ht="13.5" thickBo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9"/>
    </row>
  </sheetData>
  <mergeCells count="10">
    <mergeCell ref="Q32:AC32"/>
    <mergeCell ref="A1:AC1"/>
    <mergeCell ref="A2:AC2"/>
    <mergeCell ref="A3:AC3"/>
    <mergeCell ref="A4:AC4"/>
    <mergeCell ref="A5:AC5"/>
    <mergeCell ref="A7:B7"/>
    <mergeCell ref="A8:B8"/>
    <mergeCell ref="A23:B23"/>
    <mergeCell ref="D32:P32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&amp;CHACIENDA 2009</oddHeader>
    <oddFooter>&amp;CPágina 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34"/>
  <sheetViews>
    <sheetView zoomScale="75" zoomScaleNormal="75" workbookViewId="0" topLeftCell="AC11">
      <pane ySplit="645" topLeftCell="BM3" activePane="bottomLeft" state="split"/>
      <selection pane="topLeft" activeCell="AJ11" sqref="AJ1:AO16384"/>
      <selection pane="bottomLeft" activeCell="AR16" sqref="AR16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9" width="19.140625" style="1" customWidth="1"/>
    <col min="10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19.57421875" style="1" hidden="1" customWidth="1"/>
    <col min="22" max="22" width="21.7109375" style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8" width="21.00390625" style="1" hidden="1" customWidth="1"/>
    <col min="29" max="29" width="21.57421875" style="1" bestFit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4" width="21.8515625" style="1" hidden="1" customWidth="1"/>
    <col min="35" max="35" width="21.8515625" style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28125" style="1" bestFit="1" customWidth="1"/>
    <col min="43" max="43" width="21.28125" style="116" bestFit="1" customWidth="1"/>
    <col min="44" max="44" width="19.57421875" style="116" customWidth="1"/>
    <col min="45" max="45" width="17.7109375" style="142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220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169"/>
    </row>
    <row r="2" spans="1:42" ht="15.75">
      <c r="A2" s="170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2"/>
    </row>
    <row r="3" spans="1:42" ht="18">
      <c r="A3" s="222" t="s">
        <v>51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4"/>
    </row>
    <row r="4" spans="1:42" ht="15.75">
      <c r="A4" s="170" t="s">
        <v>52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2"/>
    </row>
    <row r="5" spans="1:42" ht="20.25">
      <c r="A5" s="225" t="s">
        <v>3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7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7"/>
    </row>
    <row r="7" spans="1:43" ht="15.75">
      <c r="A7" s="239" t="s">
        <v>4</v>
      </c>
      <c r="B7" s="240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139</v>
      </c>
      <c r="AQ7" s="118"/>
    </row>
    <row r="8" spans="1:43" ht="20.25">
      <c r="A8" s="239" t="s">
        <v>5</v>
      </c>
      <c r="B8" s="240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2009</v>
      </c>
      <c r="AQ8" s="41"/>
    </row>
    <row r="9" spans="1:42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</row>
    <row r="10" spans="1:42" ht="1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</row>
    <row r="11" spans="1:42" ht="15">
      <c r="A11" s="108" t="s">
        <v>40</v>
      </c>
      <c r="B11" s="108" t="s">
        <v>42</v>
      </c>
      <c r="C11" s="108" t="s">
        <v>43</v>
      </c>
      <c r="D11" s="108" t="s">
        <v>44</v>
      </c>
      <c r="E11" s="108" t="s">
        <v>44</v>
      </c>
      <c r="F11" s="108" t="s">
        <v>44</v>
      </c>
      <c r="G11" s="108" t="s">
        <v>44</v>
      </c>
      <c r="H11" s="108" t="s">
        <v>44</v>
      </c>
      <c r="I11" s="108" t="s">
        <v>44</v>
      </c>
      <c r="J11" s="108" t="s">
        <v>44</v>
      </c>
      <c r="K11" s="108" t="s">
        <v>44</v>
      </c>
      <c r="L11" s="108" t="s">
        <v>44</v>
      </c>
      <c r="M11" s="108" t="s">
        <v>44</v>
      </c>
      <c r="N11" s="108" t="s">
        <v>44</v>
      </c>
      <c r="O11" s="108" t="s">
        <v>44</v>
      </c>
      <c r="P11" s="108" t="s">
        <v>44</v>
      </c>
      <c r="Q11" s="108" t="s">
        <v>45</v>
      </c>
      <c r="R11" s="108" t="s">
        <v>45</v>
      </c>
      <c r="S11" s="108" t="s">
        <v>45</v>
      </c>
      <c r="T11" s="108" t="s">
        <v>45</v>
      </c>
      <c r="U11" s="108" t="s">
        <v>45</v>
      </c>
      <c r="V11" s="108" t="s">
        <v>45</v>
      </c>
      <c r="W11" s="108" t="s">
        <v>45</v>
      </c>
      <c r="X11" s="108" t="s">
        <v>45</v>
      </c>
      <c r="Y11" s="108" t="s">
        <v>45</v>
      </c>
      <c r="Z11" s="108" t="s">
        <v>45</v>
      </c>
      <c r="AA11" s="108" t="s">
        <v>45</v>
      </c>
      <c r="AB11" s="108" t="s">
        <v>45</v>
      </c>
      <c r="AC11" s="108" t="s">
        <v>45</v>
      </c>
      <c r="AD11" s="108" t="s">
        <v>46</v>
      </c>
      <c r="AE11" s="108" t="s">
        <v>46</v>
      </c>
      <c r="AF11" s="108" t="s">
        <v>46</v>
      </c>
      <c r="AG11" s="108" t="s">
        <v>46</v>
      </c>
      <c r="AH11" s="108" t="s">
        <v>46</v>
      </c>
      <c r="AI11" s="108" t="s">
        <v>46</v>
      </c>
      <c r="AJ11" s="108" t="s">
        <v>46</v>
      </c>
      <c r="AK11" s="108" t="s">
        <v>46</v>
      </c>
      <c r="AL11" s="108" t="s">
        <v>46</v>
      </c>
      <c r="AM11" s="108" t="s">
        <v>46</v>
      </c>
      <c r="AN11" s="108" t="s">
        <v>46</v>
      </c>
      <c r="AO11" s="108" t="s">
        <v>46</v>
      </c>
      <c r="AP11" s="108" t="s">
        <v>46</v>
      </c>
    </row>
    <row r="12" spans="1:45" ht="15.75" thickBot="1">
      <c r="A12" s="109" t="s">
        <v>41</v>
      </c>
      <c r="B12" s="109"/>
      <c r="C12" s="109" t="s">
        <v>12</v>
      </c>
      <c r="D12" s="109" t="s">
        <v>13</v>
      </c>
      <c r="E12" s="109" t="s">
        <v>14</v>
      </c>
      <c r="F12" s="109" t="s">
        <v>15</v>
      </c>
      <c r="G12" s="109" t="s">
        <v>83</v>
      </c>
      <c r="H12" s="109" t="s">
        <v>17</v>
      </c>
      <c r="I12" s="109" t="s">
        <v>18</v>
      </c>
      <c r="J12" s="109" t="s">
        <v>19</v>
      </c>
      <c r="K12" s="109" t="s">
        <v>20</v>
      </c>
      <c r="L12" s="109" t="s">
        <v>21</v>
      </c>
      <c r="M12" s="109" t="s">
        <v>22</v>
      </c>
      <c r="N12" s="109" t="s">
        <v>23</v>
      </c>
      <c r="O12" s="109" t="s">
        <v>24</v>
      </c>
      <c r="P12" s="109" t="s">
        <v>25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21</v>
      </c>
      <c r="Z12" s="109" t="s">
        <v>31</v>
      </c>
      <c r="AA12" s="109" t="s">
        <v>23</v>
      </c>
      <c r="AB12" s="109" t="s">
        <v>24</v>
      </c>
      <c r="AC12" s="109" t="s">
        <v>47</v>
      </c>
      <c r="AD12" s="109" t="s">
        <v>13</v>
      </c>
      <c r="AE12" s="109" t="s">
        <v>14</v>
      </c>
      <c r="AF12" s="109" t="s">
        <v>15</v>
      </c>
      <c r="AG12" s="109" t="s">
        <v>16</v>
      </c>
      <c r="AH12" s="109" t="s">
        <v>28</v>
      </c>
      <c r="AI12" s="109" t="s">
        <v>29</v>
      </c>
      <c r="AJ12" s="109" t="s">
        <v>30</v>
      </c>
      <c r="AK12" s="109" t="s">
        <v>20</v>
      </c>
      <c r="AL12" s="109" t="s">
        <v>21</v>
      </c>
      <c r="AM12" s="109" t="s">
        <v>31</v>
      </c>
      <c r="AN12" s="109" t="s">
        <v>23</v>
      </c>
      <c r="AO12" s="109" t="s">
        <v>24</v>
      </c>
      <c r="AP12" s="109" t="s">
        <v>25</v>
      </c>
      <c r="AQ12" s="119"/>
      <c r="AR12" s="119"/>
      <c r="AS12" s="143"/>
    </row>
    <row r="13" spans="1:45" ht="15.75" thickBot="1">
      <c r="A13" s="110">
        <v>1</v>
      </c>
      <c r="B13" s="111">
        <v>2</v>
      </c>
      <c r="C13" s="111"/>
      <c r="D13" s="111"/>
      <c r="E13" s="111"/>
      <c r="F13" s="111">
        <v>3</v>
      </c>
      <c r="G13" s="111">
        <v>3</v>
      </c>
      <c r="H13" s="111">
        <v>3</v>
      </c>
      <c r="I13" s="111">
        <v>3</v>
      </c>
      <c r="J13" s="111">
        <v>3</v>
      </c>
      <c r="K13" s="111">
        <v>3</v>
      </c>
      <c r="L13" s="111">
        <v>3</v>
      </c>
      <c r="M13" s="111">
        <v>3</v>
      </c>
      <c r="N13" s="111">
        <v>3</v>
      </c>
      <c r="O13" s="111">
        <v>3</v>
      </c>
      <c r="P13" s="111">
        <v>4</v>
      </c>
      <c r="Q13" s="111"/>
      <c r="R13" s="111"/>
      <c r="S13" s="111">
        <v>5</v>
      </c>
      <c r="T13" s="111">
        <v>5</v>
      </c>
      <c r="U13" s="111">
        <v>5</v>
      </c>
      <c r="V13" s="111">
        <v>5</v>
      </c>
      <c r="W13" s="111">
        <v>5</v>
      </c>
      <c r="X13" s="111">
        <v>5</v>
      </c>
      <c r="Y13" s="111">
        <v>5</v>
      </c>
      <c r="Z13" s="111">
        <v>5</v>
      </c>
      <c r="AA13" s="111">
        <v>5</v>
      </c>
      <c r="AB13" s="111">
        <v>5</v>
      </c>
      <c r="AC13" s="111">
        <v>6</v>
      </c>
      <c r="AD13" s="111"/>
      <c r="AE13" s="111"/>
      <c r="AF13" s="111">
        <v>7</v>
      </c>
      <c r="AG13" s="111">
        <v>7</v>
      </c>
      <c r="AH13" s="111">
        <v>7</v>
      </c>
      <c r="AI13" s="111">
        <v>7</v>
      </c>
      <c r="AJ13" s="111">
        <v>7</v>
      </c>
      <c r="AK13" s="111">
        <v>7</v>
      </c>
      <c r="AL13" s="111">
        <v>7</v>
      </c>
      <c r="AM13" s="111">
        <v>7</v>
      </c>
      <c r="AN13" s="111">
        <v>7</v>
      </c>
      <c r="AO13" s="111">
        <v>7</v>
      </c>
      <c r="AP13" s="112">
        <v>8</v>
      </c>
      <c r="AQ13" s="119"/>
      <c r="AR13" s="119"/>
      <c r="AS13" s="143"/>
    </row>
    <row r="14" spans="1:47" s="30" customFormat="1" ht="16.5" thickBot="1">
      <c r="A14" s="32"/>
      <c r="B14" s="72" t="s">
        <v>136</v>
      </c>
      <c r="C14" s="33">
        <f>C16</f>
        <v>126750000</v>
      </c>
      <c r="D14" s="33">
        <f>D16</f>
        <v>0</v>
      </c>
      <c r="E14" s="33">
        <f aca="true" t="shared" si="0" ref="E14:AP14">E16</f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0</v>
      </c>
      <c r="Q14" s="33">
        <f t="shared" si="0"/>
        <v>0</v>
      </c>
      <c r="R14" s="33">
        <f t="shared" si="0"/>
        <v>0</v>
      </c>
      <c r="S14" s="33">
        <f t="shared" si="0"/>
        <v>0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0</v>
      </c>
      <c r="AD14" s="33">
        <f t="shared" si="0"/>
        <v>0</v>
      </c>
      <c r="AE14" s="33">
        <f t="shared" si="0"/>
        <v>0</v>
      </c>
      <c r="AF14" s="33">
        <f t="shared" si="0"/>
        <v>0</v>
      </c>
      <c r="AG14" s="33">
        <f t="shared" si="0"/>
        <v>0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153">
        <f t="shared" si="0"/>
        <v>0</v>
      </c>
      <c r="AQ14" s="119"/>
      <c r="AR14" s="119"/>
      <c r="AS14" s="143"/>
      <c r="AT14" s="122"/>
      <c r="AU14" s="25"/>
    </row>
    <row r="15" spans="1:46" s="47" customFormat="1" ht="16.5" thickBot="1">
      <c r="A15" s="37"/>
      <c r="B15" s="73" t="s">
        <v>85</v>
      </c>
      <c r="C15" s="34">
        <f aca="true" t="shared" si="1" ref="C15:AP15">SUM(C16:C17)</f>
        <v>126750000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5">
        <f t="shared" si="1"/>
        <v>0</v>
      </c>
      <c r="AQ15" s="119"/>
      <c r="AR15" s="119"/>
      <c r="AS15" s="143"/>
      <c r="AT15" s="122"/>
    </row>
    <row r="16" spans="1:46" s="12" customFormat="1" ht="15.75" thickBot="1">
      <c r="A16" s="84" t="s">
        <v>59</v>
      </c>
      <c r="B16" s="21" t="s">
        <v>133</v>
      </c>
      <c r="C16" s="22">
        <v>126750000</v>
      </c>
      <c r="D16" s="22">
        <v>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>
        <f>SUM(D16:O16)</f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49">
        <v>0</v>
      </c>
      <c r="Y16" s="22"/>
      <c r="Z16" s="22"/>
      <c r="AA16" s="22"/>
      <c r="AB16" s="22">
        <v>0</v>
      </c>
      <c r="AC16" s="23">
        <f>SUM(Q16:AB16)</f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/>
      <c r="AP16" s="24">
        <f>SUM(AD16:AO16)</f>
        <v>0</v>
      </c>
      <c r="AQ16" s="119"/>
      <c r="AR16" s="119"/>
      <c r="AS16" s="143"/>
      <c r="AT16" s="122"/>
    </row>
    <row r="17" spans="1:46" s="12" customFormat="1" ht="15.75" hidden="1" thickBot="1">
      <c r="A17" s="84" t="s">
        <v>94</v>
      </c>
      <c r="B17" s="21" t="s">
        <v>95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23">
        <f>SUM(D17:O17)</f>
        <v>0</v>
      </c>
      <c r="Q17" s="49"/>
      <c r="R17" s="49"/>
      <c r="S17" s="49"/>
      <c r="T17" s="49"/>
      <c r="U17" s="49"/>
      <c r="V17" s="49"/>
      <c r="W17" s="49"/>
      <c r="X17" s="49">
        <v>0</v>
      </c>
      <c r="Y17" s="49"/>
      <c r="Z17" s="49"/>
      <c r="AA17" s="49"/>
      <c r="AB17" s="49"/>
      <c r="AC17" s="23">
        <f>SUM(Q17:AB17)</f>
        <v>0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24">
        <f>SUM(AD17:AO17)</f>
        <v>0</v>
      </c>
      <c r="AQ17" s="119"/>
      <c r="AR17" s="119"/>
      <c r="AS17" s="143"/>
      <c r="AT17" s="122"/>
    </row>
    <row r="18" spans="1:48" s="30" customFormat="1" ht="16.5" thickBot="1">
      <c r="A18" s="85"/>
      <c r="B18" s="73" t="s">
        <v>137</v>
      </c>
      <c r="C18" s="34">
        <f aca="true" t="shared" si="2" ref="C18:AP18">SUM(C19:C20)</f>
        <v>575350000</v>
      </c>
      <c r="D18" s="34">
        <f t="shared" si="2"/>
        <v>575350000</v>
      </c>
      <c r="E18" s="34">
        <f t="shared" si="2"/>
        <v>0</v>
      </c>
      <c r="F18" s="34">
        <f t="shared" si="2"/>
        <v>0</v>
      </c>
      <c r="G18" s="34">
        <f t="shared" si="2"/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4">
        <f t="shared" si="2"/>
        <v>0</v>
      </c>
      <c r="L18" s="34">
        <f t="shared" si="2"/>
        <v>0</v>
      </c>
      <c r="M18" s="34">
        <f t="shared" si="2"/>
        <v>0</v>
      </c>
      <c r="N18" s="34">
        <f t="shared" si="2"/>
        <v>0</v>
      </c>
      <c r="O18" s="34">
        <f t="shared" si="2"/>
        <v>0</v>
      </c>
      <c r="P18" s="34">
        <f t="shared" si="2"/>
        <v>575350000</v>
      </c>
      <c r="Q18" s="34">
        <f t="shared" si="2"/>
        <v>0</v>
      </c>
      <c r="R18" s="34">
        <f t="shared" si="2"/>
        <v>0</v>
      </c>
      <c r="S18" s="34">
        <f t="shared" si="2"/>
        <v>0</v>
      </c>
      <c r="T18" s="34">
        <f t="shared" si="2"/>
        <v>0</v>
      </c>
      <c r="U18" s="34">
        <f t="shared" si="2"/>
        <v>0</v>
      </c>
      <c r="V18" s="34">
        <f t="shared" si="2"/>
        <v>0</v>
      </c>
      <c r="W18" s="34">
        <f t="shared" si="2"/>
        <v>0</v>
      </c>
      <c r="X18" s="34">
        <f t="shared" si="2"/>
        <v>0</v>
      </c>
      <c r="Y18" s="34">
        <f t="shared" si="2"/>
        <v>0</v>
      </c>
      <c r="Z18" s="34">
        <f t="shared" si="2"/>
        <v>0</v>
      </c>
      <c r="AA18" s="34">
        <f t="shared" si="2"/>
        <v>0</v>
      </c>
      <c r="AB18" s="34">
        <f t="shared" si="2"/>
        <v>0</v>
      </c>
      <c r="AC18" s="34">
        <f t="shared" si="2"/>
        <v>0</v>
      </c>
      <c r="AD18" s="34">
        <f t="shared" si="2"/>
        <v>0</v>
      </c>
      <c r="AE18" s="34">
        <f t="shared" si="2"/>
        <v>0</v>
      </c>
      <c r="AF18" s="34">
        <f t="shared" si="2"/>
        <v>0</v>
      </c>
      <c r="AG18" s="34">
        <f t="shared" si="2"/>
        <v>0</v>
      </c>
      <c r="AH18" s="34">
        <f t="shared" si="2"/>
        <v>0</v>
      </c>
      <c r="AI18" s="34">
        <f t="shared" si="2"/>
        <v>0</v>
      </c>
      <c r="AJ18" s="34">
        <f t="shared" si="2"/>
        <v>0</v>
      </c>
      <c r="AK18" s="34">
        <f t="shared" si="2"/>
        <v>0</v>
      </c>
      <c r="AL18" s="34">
        <f t="shared" si="2"/>
        <v>0</v>
      </c>
      <c r="AM18" s="34">
        <f t="shared" si="2"/>
        <v>0</v>
      </c>
      <c r="AN18" s="34">
        <f t="shared" si="2"/>
        <v>0</v>
      </c>
      <c r="AO18" s="34">
        <f t="shared" si="2"/>
        <v>0</v>
      </c>
      <c r="AP18" s="35">
        <f t="shared" si="2"/>
        <v>0</v>
      </c>
      <c r="AQ18" s="119"/>
      <c r="AR18" s="119"/>
      <c r="AS18" s="143"/>
      <c r="AT18" s="122"/>
      <c r="AU18" s="25"/>
      <c r="AV18" s="141"/>
    </row>
    <row r="19" spans="1:46" s="12" customFormat="1" ht="39.75" customHeight="1" thickBot="1">
      <c r="A19" s="48" t="s">
        <v>132</v>
      </c>
      <c r="B19" s="121" t="s">
        <v>134</v>
      </c>
      <c r="C19" s="27">
        <v>575350000</v>
      </c>
      <c r="D19" s="28">
        <v>575350000</v>
      </c>
      <c r="E19" s="27"/>
      <c r="F19" s="27"/>
      <c r="G19" s="27"/>
      <c r="H19" s="28"/>
      <c r="I19" s="27"/>
      <c r="J19" s="27"/>
      <c r="K19" s="133"/>
      <c r="L19" s="27"/>
      <c r="M19" s="27"/>
      <c r="N19" s="27"/>
      <c r="O19" s="28"/>
      <c r="P19" s="23">
        <f>SUM(D19:O19)</f>
        <v>575350000</v>
      </c>
      <c r="Q19" s="22">
        <v>0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3">
        <f>SUM(Q19:AB19)</f>
        <v>0</v>
      </c>
      <c r="AD19" s="22">
        <v>0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4">
        <f>SUM(AD19:AO19)</f>
        <v>0</v>
      </c>
      <c r="AQ19" s="119"/>
      <c r="AR19" s="119"/>
      <c r="AS19" s="143"/>
      <c r="AT19" s="122"/>
    </row>
    <row r="20" spans="1:46" s="12" customFormat="1" ht="31.5" customHeight="1" hidden="1" thickBot="1">
      <c r="A20" s="48" t="s">
        <v>93</v>
      </c>
      <c r="B20" s="121" t="s">
        <v>92</v>
      </c>
      <c r="C20" s="49"/>
      <c r="D20" s="28"/>
      <c r="E20" s="49"/>
      <c r="F20" s="49"/>
      <c r="G20" s="49"/>
      <c r="H20" s="50"/>
      <c r="I20" s="49"/>
      <c r="J20" s="49"/>
      <c r="K20" s="49"/>
      <c r="L20" s="49"/>
      <c r="M20" s="49"/>
      <c r="N20" s="49"/>
      <c r="O20" s="28"/>
      <c r="P20" s="28">
        <f>SUM(D20:O20)</f>
        <v>0</v>
      </c>
      <c r="Q20" s="28"/>
      <c r="R20" s="49"/>
      <c r="S20" s="49"/>
      <c r="T20" s="49"/>
      <c r="U20" s="50"/>
      <c r="V20" s="49"/>
      <c r="W20" s="49"/>
      <c r="X20" s="49"/>
      <c r="Y20" s="49"/>
      <c r="Z20" s="49"/>
      <c r="AA20" s="49"/>
      <c r="AB20" s="49"/>
      <c r="AC20" s="27">
        <f>SUM(Q20:AB20)</f>
        <v>0</v>
      </c>
      <c r="AD20" s="28"/>
      <c r="AE20" s="49"/>
      <c r="AF20" s="49"/>
      <c r="AG20" s="49"/>
      <c r="AH20" s="50"/>
      <c r="AI20" s="49"/>
      <c r="AJ20" s="49"/>
      <c r="AK20" s="49"/>
      <c r="AL20" s="49"/>
      <c r="AM20" s="49"/>
      <c r="AN20" s="49"/>
      <c r="AO20" s="49"/>
      <c r="AP20" s="29">
        <f>SUM(AD20:AO20)</f>
        <v>0</v>
      </c>
      <c r="AQ20" s="119"/>
      <c r="AR20" s="119"/>
      <c r="AS20" s="143"/>
      <c r="AT20" s="122"/>
    </row>
    <row r="21" spans="1:48" s="25" customFormat="1" ht="18.75" thickBot="1">
      <c r="A21" s="241" t="s">
        <v>50</v>
      </c>
      <c r="B21" s="242"/>
      <c r="C21" s="31">
        <f>C14+C18</f>
        <v>702100000</v>
      </c>
      <c r="D21" s="31">
        <f aca="true" t="shared" si="3" ref="D21:AP21">D14+D18</f>
        <v>575350000</v>
      </c>
      <c r="E21" s="31">
        <f t="shared" si="3"/>
        <v>0</v>
      </c>
      <c r="F21" s="31">
        <f t="shared" si="3"/>
        <v>0</v>
      </c>
      <c r="G21" s="31">
        <f t="shared" si="3"/>
        <v>0</v>
      </c>
      <c r="H21" s="31">
        <f t="shared" si="3"/>
        <v>0</v>
      </c>
      <c r="I21" s="31">
        <f t="shared" si="3"/>
        <v>0</v>
      </c>
      <c r="J21" s="31">
        <f t="shared" si="3"/>
        <v>0</v>
      </c>
      <c r="K21" s="31">
        <f t="shared" si="3"/>
        <v>0</v>
      </c>
      <c r="L21" s="31">
        <f t="shared" si="3"/>
        <v>0</v>
      </c>
      <c r="M21" s="31">
        <f t="shared" si="3"/>
        <v>0</v>
      </c>
      <c r="N21" s="31">
        <f t="shared" si="3"/>
        <v>0</v>
      </c>
      <c r="O21" s="31">
        <f t="shared" si="3"/>
        <v>0</v>
      </c>
      <c r="P21" s="31">
        <f t="shared" si="3"/>
        <v>575350000</v>
      </c>
      <c r="Q21" s="31">
        <f t="shared" si="3"/>
        <v>0</v>
      </c>
      <c r="R21" s="31">
        <f t="shared" si="3"/>
        <v>0</v>
      </c>
      <c r="S21" s="31">
        <f t="shared" si="3"/>
        <v>0</v>
      </c>
      <c r="T21" s="31">
        <f t="shared" si="3"/>
        <v>0</v>
      </c>
      <c r="U21" s="31">
        <f t="shared" si="3"/>
        <v>0</v>
      </c>
      <c r="V21" s="31">
        <f t="shared" si="3"/>
        <v>0</v>
      </c>
      <c r="W21" s="31">
        <f t="shared" si="3"/>
        <v>0</v>
      </c>
      <c r="X21" s="31">
        <f t="shared" si="3"/>
        <v>0</v>
      </c>
      <c r="Y21" s="31">
        <f t="shared" si="3"/>
        <v>0</v>
      </c>
      <c r="Z21" s="31">
        <f t="shared" si="3"/>
        <v>0</v>
      </c>
      <c r="AA21" s="31">
        <f t="shared" si="3"/>
        <v>0</v>
      </c>
      <c r="AB21" s="31">
        <f t="shared" si="3"/>
        <v>0</v>
      </c>
      <c r="AC21" s="31">
        <f t="shared" si="3"/>
        <v>0</v>
      </c>
      <c r="AD21" s="31">
        <f t="shared" si="3"/>
        <v>0</v>
      </c>
      <c r="AE21" s="31">
        <f t="shared" si="3"/>
        <v>0</v>
      </c>
      <c r="AF21" s="31">
        <f t="shared" si="3"/>
        <v>0</v>
      </c>
      <c r="AG21" s="31">
        <f t="shared" si="3"/>
        <v>0</v>
      </c>
      <c r="AH21" s="31">
        <f t="shared" si="3"/>
        <v>0</v>
      </c>
      <c r="AI21" s="31">
        <f t="shared" si="3"/>
        <v>0</v>
      </c>
      <c r="AJ21" s="31">
        <f t="shared" si="3"/>
        <v>0</v>
      </c>
      <c r="AK21" s="31">
        <f t="shared" si="3"/>
        <v>0</v>
      </c>
      <c r="AL21" s="31">
        <f t="shared" si="3"/>
        <v>0</v>
      </c>
      <c r="AM21" s="31">
        <f t="shared" si="3"/>
        <v>0</v>
      </c>
      <c r="AN21" s="31">
        <f t="shared" si="3"/>
        <v>0</v>
      </c>
      <c r="AO21" s="31">
        <f t="shared" si="3"/>
        <v>0</v>
      </c>
      <c r="AP21" s="81">
        <f t="shared" si="3"/>
        <v>0</v>
      </c>
      <c r="AQ21" s="119"/>
      <c r="AR21" s="119"/>
      <c r="AS21" s="143"/>
      <c r="AT21" s="122"/>
      <c r="AV21" s="141"/>
    </row>
    <row r="22" spans="1:45" ht="15">
      <c r="A22" s="114" t="s">
        <v>113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1"/>
      <c r="AQ22" s="119"/>
      <c r="AR22" s="119"/>
      <c r="AS22" s="143"/>
    </row>
    <row r="23" spans="1:42" ht="15">
      <c r="A23" s="12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</row>
    <row r="24" spans="1:42" ht="15">
      <c r="A24" s="235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7"/>
    </row>
    <row r="25" spans="1:42" ht="30.75" customHeight="1">
      <c r="A25" s="235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7"/>
    </row>
    <row r="26" spans="1:42" ht="15" hidden="1">
      <c r="A26" s="63">
        <f ca="1">TODAY()</f>
        <v>40015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</row>
    <row r="27" spans="1:42" ht="15" hidden="1">
      <c r="A27" s="6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</row>
    <row r="28" spans="1:42" ht="15" hidden="1">
      <c r="A28" s="6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</row>
    <row r="29" spans="1:42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</row>
    <row r="30" spans="1:42" ht="15.75" thickBot="1">
      <c r="A30" s="4"/>
      <c r="B30" s="77" t="s">
        <v>86</v>
      </c>
      <c r="C30" s="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 t="s">
        <v>87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</row>
    <row r="31" spans="1:42" ht="15.75">
      <c r="A31" s="4"/>
      <c r="B31" s="66"/>
      <c r="C31" s="238" t="s">
        <v>124</v>
      </c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6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</row>
    <row r="32" spans="1:42" ht="1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spans="1:42" ht="15">
      <c r="A33" s="3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6"/>
    </row>
    <row r="34" spans="1:42" ht="15.7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9"/>
    </row>
  </sheetData>
  <mergeCells count="10">
    <mergeCell ref="A1:AP1"/>
    <mergeCell ref="A2:AP2"/>
    <mergeCell ref="A3:AP3"/>
    <mergeCell ref="A4:AP4"/>
    <mergeCell ref="C31:P31"/>
    <mergeCell ref="A5:AP5"/>
    <mergeCell ref="A7:B7"/>
    <mergeCell ref="A8:B8"/>
    <mergeCell ref="A21:B21"/>
    <mergeCell ref="A24:AP25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2009</oddHeader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Q12" sqref="Q12:R31"/>
    </sheetView>
  </sheetViews>
  <sheetFormatPr defaultColWidth="11.421875" defaultRowHeight="12.75"/>
  <cols>
    <col min="1" max="1" width="18.8515625" style="1" customWidth="1"/>
    <col min="2" max="2" width="67.14062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customWidth="1"/>
    <col min="10" max="10" width="22.8515625" style="1" hidden="1" customWidth="1"/>
    <col min="11" max="11" width="23.00390625" style="1" hidden="1" customWidth="1"/>
    <col min="12" max="12" width="22.140625" style="1" hidden="1" customWidth="1"/>
    <col min="13" max="13" width="23.28125" style="1" hidden="1" customWidth="1"/>
    <col min="14" max="14" width="19.8515625" style="1" hidden="1" customWidth="1"/>
    <col min="15" max="15" width="24.00390625" style="1" hidden="1" customWidth="1"/>
    <col min="16" max="16" width="20.28125" style="1" customWidth="1"/>
    <col min="17" max="16384" width="11.421875" style="1" customWidth="1"/>
  </cols>
  <sheetData>
    <row r="1" spans="1:16" s="157" customFormat="1" ht="15">
      <c r="A1" s="253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5"/>
    </row>
    <row r="2" spans="1:16" s="157" customFormat="1" ht="15">
      <c r="A2" s="246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8"/>
    </row>
    <row r="3" spans="1:16" s="157" customFormat="1" ht="15">
      <c r="A3" s="246" t="s">
        <v>51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8"/>
    </row>
    <row r="4" spans="1:16" s="157" customFormat="1" ht="15">
      <c r="A4" s="246" t="s">
        <v>56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/>
    </row>
    <row r="5" spans="1:16" s="157" customFormat="1" ht="15">
      <c r="A5" s="246" t="s">
        <v>142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8"/>
    </row>
    <row r="6" spans="1:16" s="157" customFormat="1" ht="14.25">
      <c r="A6" s="158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60"/>
    </row>
    <row r="7" spans="1:16" s="157" customFormat="1" ht="15">
      <c r="A7" s="249" t="s">
        <v>4</v>
      </c>
      <c r="B7" s="250"/>
      <c r="C7" s="161" t="s">
        <v>48</v>
      </c>
      <c r="D7" s="159"/>
      <c r="E7" s="162" t="s">
        <v>8</v>
      </c>
      <c r="F7" s="159"/>
      <c r="G7" s="159"/>
      <c r="H7" s="159"/>
      <c r="I7" s="159"/>
      <c r="J7" s="159"/>
      <c r="K7" s="159"/>
      <c r="L7" s="159"/>
      <c r="M7" s="159"/>
      <c r="N7" s="159"/>
      <c r="O7" s="162" t="s">
        <v>8</v>
      </c>
      <c r="P7" s="163" t="s">
        <v>143</v>
      </c>
    </row>
    <row r="8" spans="1:16" s="157" customFormat="1" ht="15" customHeight="1" thickBot="1">
      <c r="A8" s="249" t="s">
        <v>5</v>
      </c>
      <c r="B8" s="250"/>
      <c r="C8" s="164" t="s">
        <v>57</v>
      </c>
      <c r="D8" s="159"/>
      <c r="E8" s="162" t="s">
        <v>9</v>
      </c>
      <c r="F8" s="159"/>
      <c r="G8" s="159"/>
      <c r="H8" s="159"/>
      <c r="I8" s="159"/>
      <c r="J8" s="159"/>
      <c r="K8" s="159"/>
      <c r="L8" s="159"/>
      <c r="M8" s="159"/>
      <c r="N8" s="159"/>
      <c r="O8" s="162" t="s">
        <v>9</v>
      </c>
      <c r="P8" s="165">
        <v>2009</v>
      </c>
    </row>
    <row r="9" spans="1:16" s="157" customFormat="1" ht="15" hidden="1" thickBot="1">
      <c r="A9" s="166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8"/>
    </row>
    <row r="10" spans="1:16" s="157" customFormat="1" ht="15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</row>
    <row r="11" spans="1:16" s="157" customFormat="1" ht="15">
      <c r="A11" s="172" t="s">
        <v>40</v>
      </c>
      <c r="B11" s="172" t="s">
        <v>42</v>
      </c>
      <c r="C11" s="172" t="s">
        <v>43</v>
      </c>
      <c r="D11" s="172" t="s">
        <v>46</v>
      </c>
      <c r="E11" s="172" t="s">
        <v>46</v>
      </c>
      <c r="F11" s="172" t="s">
        <v>46</v>
      </c>
      <c r="G11" s="172" t="s">
        <v>46</v>
      </c>
      <c r="H11" s="172" t="s">
        <v>46</v>
      </c>
      <c r="I11" s="172" t="s">
        <v>46</v>
      </c>
      <c r="J11" s="172" t="s">
        <v>46</v>
      </c>
      <c r="K11" s="172" t="s">
        <v>46</v>
      </c>
      <c r="L11" s="172" t="s">
        <v>46</v>
      </c>
      <c r="M11" s="172" t="s">
        <v>46</v>
      </c>
      <c r="N11" s="172" t="s">
        <v>46</v>
      </c>
      <c r="O11" s="172" t="s">
        <v>46</v>
      </c>
      <c r="P11" s="172" t="s">
        <v>46</v>
      </c>
    </row>
    <row r="12" spans="1:16" s="157" customFormat="1" ht="15.75" thickBot="1">
      <c r="A12" s="173" t="s">
        <v>41</v>
      </c>
      <c r="B12" s="173"/>
      <c r="C12" s="173" t="s">
        <v>12</v>
      </c>
      <c r="D12" s="173" t="s">
        <v>13</v>
      </c>
      <c r="E12" s="173" t="s">
        <v>14</v>
      </c>
      <c r="F12" s="173" t="s">
        <v>15</v>
      </c>
      <c r="G12" s="173" t="s">
        <v>16</v>
      </c>
      <c r="H12" s="173" t="s">
        <v>28</v>
      </c>
      <c r="I12" s="173" t="s">
        <v>29</v>
      </c>
      <c r="J12" s="173" t="s">
        <v>30</v>
      </c>
      <c r="K12" s="173" t="s">
        <v>20</v>
      </c>
      <c r="L12" s="173" t="s">
        <v>21</v>
      </c>
      <c r="M12" s="173" t="s">
        <v>31</v>
      </c>
      <c r="N12" s="173" t="s">
        <v>23</v>
      </c>
      <c r="O12" s="173" t="s">
        <v>24</v>
      </c>
      <c r="P12" s="173" t="s">
        <v>25</v>
      </c>
    </row>
    <row r="13" spans="1:16" s="157" customFormat="1" ht="15.75" thickBot="1">
      <c r="A13" s="174">
        <v>1</v>
      </c>
      <c r="B13" s="174">
        <v>2</v>
      </c>
      <c r="C13" s="174"/>
      <c r="D13" s="174">
        <v>7</v>
      </c>
      <c r="E13" s="174">
        <v>7</v>
      </c>
      <c r="F13" s="174">
        <v>7</v>
      </c>
      <c r="G13" s="174">
        <v>7</v>
      </c>
      <c r="H13" s="174">
        <v>7</v>
      </c>
      <c r="I13" s="174">
        <v>7</v>
      </c>
      <c r="J13" s="174">
        <v>7</v>
      </c>
      <c r="K13" s="174">
        <v>7</v>
      </c>
      <c r="L13" s="174">
        <v>7</v>
      </c>
      <c r="M13" s="174">
        <v>7</v>
      </c>
      <c r="N13" s="174">
        <v>7</v>
      </c>
      <c r="O13" s="174">
        <v>7</v>
      </c>
      <c r="P13" s="174">
        <v>8</v>
      </c>
    </row>
    <row r="14" spans="1:16" s="30" customFormat="1" ht="13.5" hidden="1" thickBot="1">
      <c r="A14" s="85"/>
      <c r="B14" s="175" t="s">
        <v>144</v>
      </c>
      <c r="C14" s="176">
        <f aca="true" t="shared" si="0" ref="C14:P14">SUM(C15:C17)</f>
        <v>0</v>
      </c>
      <c r="D14" s="176">
        <f t="shared" si="0"/>
        <v>0</v>
      </c>
      <c r="E14" s="176">
        <f t="shared" si="0"/>
        <v>0</v>
      </c>
      <c r="F14" s="176">
        <f t="shared" si="0"/>
        <v>0</v>
      </c>
      <c r="G14" s="176">
        <f t="shared" si="0"/>
        <v>0</v>
      </c>
      <c r="H14" s="176">
        <f t="shared" si="0"/>
        <v>0</v>
      </c>
      <c r="I14" s="176">
        <f t="shared" si="0"/>
        <v>0</v>
      </c>
      <c r="J14" s="176">
        <f t="shared" si="0"/>
        <v>0</v>
      </c>
      <c r="K14" s="176">
        <f t="shared" si="0"/>
        <v>0</v>
      </c>
      <c r="L14" s="176">
        <f t="shared" si="0"/>
        <v>0</v>
      </c>
      <c r="M14" s="176">
        <f t="shared" si="0"/>
        <v>0</v>
      </c>
      <c r="N14" s="176">
        <f t="shared" si="0"/>
        <v>0</v>
      </c>
      <c r="O14" s="176">
        <f t="shared" si="0"/>
        <v>0</v>
      </c>
      <c r="P14" s="177">
        <f t="shared" si="0"/>
        <v>0</v>
      </c>
    </row>
    <row r="15" spans="1:16" s="184" customFormat="1" ht="13.5" hidden="1" thickBot="1">
      <c r="A15" s="178" t="s">
        <v>145</v>
      </c>
      <c r="B15" s="179" t="s">
        <v>146</v>
      </c>
      <c r="C15" s="180"/>
      <c r="D15" s="181">
        <v>0</v>
      </c>
      <c r="E15" s="182"/>
      <c r="F15" s="181"/>
      <c r="G15" s="181"/>
      <c r="H15" s="181"/>
      <c r="I15" s="181"/>
      <c r="J15" s="181"/>
      <c r="K15" s="181"/>
      <c r="L15" s="180"/>
      <c r="M15" s="182"/>
      <c r="N15" s="181"/>
      <c r="O15" s="181"/>
      <c r="P15" s="183">
        <f>SUM(D15:O15)</f>
        <v>0</v>
      </c>
    </row>
    <row r="16" spans="1:16" s="184" customFormat="1" ht="13.5" hidden="1" thickBot="1">
      <c r="A16" s="45" t="s">
        <v>147</v>
      </c>
      <c r="B16" s="185" t="s">
        <v>148</v>
      </c>
      <c r="C16" s="181"/>
      <c r="D16" s="181">
        <v>0</v>
      </c>
      <c r="E16" s="182"/>
      <c r="F16" s="181"/>
      <c r="G16" s="181"/>
      <c r="H16" s="181"/>
      <c r="I16" s="181"/>
      <c r="J16" s="181"/>
      <c r="K16" s="181"/>
      <c r="L16" s="180"/>
      <c r="M16" s="182"/>
      <c r="N16" s="181"/>
      <c r="O16" s="181"/>
      <c r="P16" s="183">
        <f>SUM(D16:O16)</f>
        <v>0</v>
      </c>
    </row>
    <row r="17" spans="1:16" s="184" customFormat="1" ht="13.5" hidden="1" thickBot="1">
      <c r="A17" s="45" t="s">
        <v>149</v>
      </c>
      <c r="B17" s="185" t="s">
        <v>150</v>
      </c>
      <c r="C17" s="186"/>
      <c r="D17" s="186">
        <v>0</v>
      </c>
      <c r="E17" s="187"/>
      <c r="F17" s="188"/>
      <c r="G17" s="188"/>
      <c r="H17" s="189"/>
      <c r="I17" s="190"/>
      <c r="J17" s="188"/>
      <c r="K17" s="189"/>
      <c r="L17" s="191"/>
      <c r="M17" s="189"/>
      <c r="N17" s="181"/>
      <c r="O17" s="181"/>
      <c r="P17" s="183">
        <f>SUM(D17:O17)</f>
        <v>0</v>
      </c>
    </row>
    <row r="18" spans="1:16" s="30" customFormat="1" ht="18" customHeight="1" thickBot="1">
      <c r="A18" s="85"/>
      <c r="B18" s="175" t="s">
        <v>151</v>
      </c>
      <c r="C18" s="176">
        <f aca="true" t="shared" si="1" ref="C18:P18">SUM(C19:C28)</f>
        <v>5235215431.940001</v>
      </c>
      <c r="D18" s="176">
        <f t="shared" si="1"/>
        <v>255038596</v>
      </c>
      <c r="E18" s="176">
        <f t="shared" si="1"/>
        <v>3701743638.94</v>
      </c>
      <c r="F18" s="176">
        <f t="shared" si="1"/>
        <v>1264010114.5</v>
      </c>
      <c r="G18" s="176">
        <f t="shared" si="1"/>
        <v>13665789</v>
      </c>
      <c r="H18" s="176">
        <f t="shared" si="1"/>
        <v>0</v>
      </c>
      <c r="I18" s="176">
        <f t="shared" si="1"/>
        <v>0</v>
      </c>
      <c r="J18" s="176">
        <f t="shared" si="1"/>
        <v>0</v>
      </c>
      <c r="K18" s="176">
        <f t="shared" si="1"/>
        <v>0</v>
      </c>
      <c r="L18" s="176">
        <f t="shared" si="1"/>
        <v>0</v>
      </c>
      <c r="M18" s="176">
        <f t="shared" si="1"/>
        <v>0</v>
      </c>
      <c r="N18" s="176">
        <f t="shared" si="1"/>
        <v>0</v>
      </c>
      <c r="O18" s="176">
        <f t="shared" si="1"/>
        <v>0</v>
      </c>
      <c r="P18" s="177">
        <f t="shared" si="1"/>
        <v>5234458138.440001</v>
      </c>
    </row>
    <row r="19" spans="1:16" s="12" customFormat="1" ht="12.75">
      <c r="A19" s="45" t="s">
        <v>152</v>
      </c>
      <c r="B19" s="192" t="s">
        <v>153</v>
      </c>
      <c r="C19" s="181">
        <v>2333761233.94</v>
      </c>
      <c r="D19" s="193">
        <v>191144980</v>
      </c>
      <c r="E19" s="181">
        <v>1413640149.94</v>
      </c>
      <c r="F19" s="181">
        <v>715976104</v>
      </c>
      <c r="G19" s="193">
        <v>13000000</v>
      </c>
      <c r="H19" s="193">
        <v>0</v>
      </c>
      <c r="I19" s="193">
        <v>0</v>
      </c>
      <c r="J19" s="193"/>
      <c r="K19" s="181"/>
      <c r="L19" s="181"/>
      <c r="M19" s="181"/>
      <c r="N19" s="181"/>
      <c r="O19" s="193"/>
      <c r="P19" s="183">
        <f aca="true" t="shared" si="2" ref="P19:P28">SUM(D19:O19)</f>
        <v>2333761233.94</v>
      </c>
    </row>
    <row r="20" spans="1:16" s="12" customFormat="1" ht="12.75">
      <c r="A20" s="45" t="s">
        <v>154</v>
      </c>
      <c r="B20" s="192" t="s">
        <v>155</v>
      </c>
      <c r="C20" s="181">
        <v>458605928</v>
      </c>
      <c r="D20" s="193">
        <v>15145435</v>
      </c>
      <c r="E20" s="181">
        <v>404969485</v>
      </c>
      <c r="F20" s="181">
        <v>38491008</v>
      </c>
      <c r="G20" s="193">
        <v>0</v>
      </c>
      <c r="H20" s="193">
        <v>0</v>
      </c>
      <c r="I20" s="193">
        <v>0</v>
      </c>
      <c r="J20" s="193"/>
      <c r="K20" s="181"/>
      <c r="L20" s="181"/>
      <c r="M20" s="181"/>
      <c r="N20" s="181"/>
      <c r="O20" s="193"/>
      <c r="P20" s="183">
        <f t="shared" si="2"/>
        <v>458605928</v>
      </c>
    </row>
    <row r="21" spans="1:16" s="12" customFormat="1" ht="12.75">
      <c r="A21" s="45" t="s">
        <v>156</v>
      </c>
      <c r="B21" s="192" t="s">
        <v>157</v>
      </c>
      <c r="C21" s="181">
        <v>1114144618</v>
      </c>
      <c r="D21" s="193">
        <v>10451061</v>
      </c>
      <c r="E21" s="181">
        <v>854697638</v>
      </c>
      <c r="F21" s="181">
        <v>248025804</v>
      </c>
      <c r="G21" s="193">
        <v>212821</v>
      </c>
      <c r="H21" s="193">
        <v>0</v>
      </c>
      <c r="I21" s="193">
        <v>0</v>
      </c>
      <c r="J21" s="193"/>
      <c r="K21" s="181"/>
      <c r="L21" s="181"/>
      <c r="M21" s="181"/>
      <c r="N21" s="181"/>
      <c r="O21" s="193"/>
      <c r="P21" s="183">
        <f t="shared" si="2"/>
        <v>1113387324</v>
      </c>
    </row>
    <row r="22" spans="1:16" s="12" customFormat="1" ht="12.75">
      <c r="A22" s="45" t="s">
        <v>158</v>
      </c>
      <c r="B22" s="192" t="s">
        <v>159</v>
      </c>
      <c r="C22" s="181">
        <v>154103051</v>
      </c>
      <c r="D22" s="193">
        <v>0</v>
      </c>
      <c r="E22" s="181">
        <v>100802980</v>
      </c>
      <c r="F22" s="181">
        <v>53300071</v>
      </c>
      <c r="G22" s="193">
        <v>0</v>
      </c>
      <c r="H22" s="193">
        <v>0</v>
      </c>
      <c r="I22" s="193">
        <v>0</v>
      </c>
      <c r="J22" s="193"/>
      <c r="K22" s="181"/>
      <c r="L22" s="181"/>
      <c r="M22" s="181"/>
      <c r="N22" s="181"/>
      <c r="O22" s="193"/>
      <c r="P22" s="183">
        <f t="shared" si="2"/>
        <v>154103051</v>
      </c>
    </row>
    <row r="23" spans="1:16" s="12" customFormat="1" ht="12.75">
      <c r="A23" s="45" t="s">
        <v>160</v>
      </c>
      <c r="B23" s="192" t="s">
        <v>161</v>
      </c>
      <c r="C23" s="181">
        <v>55563265</v>
      </c>
      <c r="D23" s="193">
        <v>1207254</v>
      </c>
      <c r="E23" s="181">
        <v>49722820</v>
      </c>
      <c r="F23" s="181">
        <v>4633191</v>
      </c>
      <c r="G23" s="193">
        <v>0</v>
      </c>
      <c r="H23" s="193">
        <v>0</v>
      </c>
      <c r="I23" s="193">
        <v>0</v>
      </c>
      <c r="J23" s="193"/>
      <c r="K23" s="181"/>
      <c r="L23" s="181"/>
      <c r="M23" s="181"/>
      <c r="N23" s="181"/>
      <c r="O23" s="193"/>
      <c r="P23" s="183">
        <f t="shared" si="2"/>
        <v>55563265</v>
      </c>
    </row>
    <row r="24" spans="1:16" s="12" customFormat="1" ht="12.75">
      <c r="A24" s="45" t="s">
        <v>162</v>
      </c>
      <c r="B24" s="192" t="s">
        <v>163</v>
      </c>
      <c r="C24" s="194">
        <f>100739273+1694628</f>
        <v>102433901</v>
      </c>
      <c r="D24" s="193">
        <v>12243629</v>
      </c>
      <c r="E24" s="181">
        <v>49711407</v>
      </c>
      <c r="F24" s="181">
        <v>40478865</v>
      </c>
      <c r="G24" s="193">
        <v>0</v>
      </c>
      <c r="H24" s="193">
        <v>0</v>
      </c>
      <c r="I24" s="193">
        <v>0</v>
      </c>
      <c r="J24" s="193"/>
      <c r="K24" s="181"/>
      <c r="L24" s="181"/>
      <c r="M24" s="181"/>
      <c r="N24" s="181"/>
      <c r="O24" s="193"/>
      <c r="P24" s="183">
        <f t="shared" si="2"/>
        <v>102433901</v>
      </c>
    </row>
    <row r="25" spans="1:16" s="12" customFormat="1" ht="12.75">
      <c r="A25" s="45" t="s">
        <v>164</v>
      </c>
      <c r="B25" s="192" t="s">
        <v>165</v>
      </c>
      <c r="C25" s="181">
        <v>241530300</v>
      </c>
      <c r="D25" s="193">
        <v>11987001</v>
      </c>
      <c r="E25" s="181">
        <v>203257110</v>
      </c>
      <c r="F25" s="181">
        <v>26286189</v>
      </c>
      <c r="G25" s="193">
        <v>0</v>
      </c>
      <c r="H25" s="193">
        <v>0</v>
      </c>
      <c r="I25" s="193">
        <v>0</v>
      </c>
      <c r="J25" s="193"/>
      <c r="K25" s="181"/>
      <c r="L25" s="181"/>
      <c r="M25" s="181"/>
      <c r="N25" s="181"/>
      <c r="O25" s="193"/>
      <c r="P25" s="183">
        <f t="shared" si="2"/>
        <v>241530300</v>
      </c>
    </row>
    <row r="26" spans="1:16" s="12" customFormat="1" ht="12.75">
      <c r="A26" s="45" t="s">
        <v>166</v>
      </c>
      <c r="B26" s="192" t="s">
        <v>167</v>
      </c>
      <c r="C26" s="181">
        <v>445476641</v>
      </c>
      <c r="D26" s="193">
        <v>3638466</v>
      </c>
      <c r="E26" s="181">
        <v>341066128</v>
      </c>
      <c r="F26" s="181">
        <v>100772047</v>
      </c>
      <c r="G26" s="193">
        <v>0</v>
      </c>
      <c r="H26" s="193">
        <v>0</v>
      </c>
      <c r="I26" s="193">
        <v>0</v>
      </c>
      <c r="J26" s="193"/>
      <c r="K26" s="181"/>
      <c r="L26" s="181"/>
      <c r="M26" s="181"/>
      <c r="N26" s="181"/>
      <c r="O26" s="193"/>
      <c r="P26" s="183">
        <f t="shared" si="2"/>
        <v>445476641</v>
      </c>
    </row>
    <row r="27" spans="1:16" s="12" customFormat="1" ht="12.75">
      <c r="A27" s="45" t="s">
        <v>168</v>
      </c>
      <c r="B27" s="192" t="s">
        <v>169</v>
      </c>
      <c r="C27" s="181">
        <v>165907136</v>
      </c>
      <c r="D27" s="193">
        <v>9220770</v>
      </c>
      <c r="E27" s="181">
        <v>120186563</v>
      </c>
      <c r="F27" s="181">
        <v>36046835.5</v>
      </c>
      <c r="G27" s="193">
        <v>452968</v>
      </c>
      <c r="H27" s="193">
        <v>0</v>
      </c>
      <c r="I27" s="193">
        <v>0</v>
      </c>
      <c r="J27" s="193"/>
      <c r="K27" s="181"/>
      <c r="L27" s="181"/>
      <c r="M27" s="181"/>
      <c r="N27" s="181"/>
      <c r="O27" s="193"/>
      <c r="P27" s="183">
        <f t="shared" si="2"/>
        <v>165907136.5</v>
      </c>
    </row>
    <row r="28" spans="1:16" s="12" customFormat="1" ht="13.5" thickBot="1">
      <c r="A28" s="45" t="s">
        <v>170</v>
      </c>
      <c r="B28" s="192" t="s">
        <v>171</v>
      </c>
      <c r="C28" s="181">
        <v>163689358</v>
      </c>
      <c r="D28" s="193">
        <v>0</v>
      </c>
      <c r="E28" s="181">
        <v>163689358</v>
      </c>
      <c r="F28" s="181">
        <v>0</v>
      </c>
      <c r="G28" s="193">
        <v>0</v>
      </c>
      <c r="H28" s="193">
        <v>0</v>
      </c>
      <c r="I28" s="193">
        <v>0</v>
      </c>
      <c r="J28" s="193"/>
      <c r="K28" s="181"/>
      <c r="L28" s="181"/>
      <c r="M28" s="181"/>
      <c r="N28" s="195"/>
      <c r="O28" s="193"/>
      <c r="P28" s="183">
        <f t="shared" si="2"/>
        <v>163689358</v>
      </c>
    </row>
    <row r="29" spans="1:16" s="141" customFormat="1" ht="13.5" thickBot="1">
      <c r="A29" s="251" t="s">
        <v>50</v>
      </c>
      <c r="B29" s="252"/>
      <c r="C29" s="176">
        <f aca="true" t="shared" si="3" ref="C29:P29">SUM(C18)</f>
        <v>5235215431.940001</v>
      </c>
      <c r="D29" s="176">
        <f t="shared" si="3"/>
        <v>255038596</v>
      </c>
      <c r="E29" s="176">
        <f t="shared" si="3"/>
        <v>3701743638.94</v>
      </c>
      <c r="F29" s="176">
        <f t="shared" si="3"/>
        <v>1264010114.5</v>
      </c>
      <c r="G29" s="176">
        <f t="shared" si="3"/>
        <v>13665789</v>
      </c>
      <c r="H29" s="176">
        <f t="shared" si="3"/>
        <v>0</v>
      </c>
      <c r="I29" s="176">
        <f t="shared" si="3"/>
        <v>0</v>
      </c>
      <c r="J29" s="176">
        <f t="shared" si="3"/>
        <v>0</v>
      </c>
      <c r="K29" s="176">
        <f t="shared" si="3"/>
        <v>0</v>
      </c>
      <c r="L29" s="176">
        <f t="shared" si="3"/>
        <v>0</v>
      </c>
      <c r="M29" s="176">
        <f t="shared" si="3"/>
        <v>0</v>
      </c>
      <c r="N29" s="176">
        <f t="shared" si="3"/>
        <v>0</v>
      </c>
      <c r="O29" s="176">
        <f t="shared" si="3"/>
        <v>0</v>
      </c>
      <c r="P29" s="177">
        <f t="shared" si="3"/>
        <v>5234458138.440001</v>
      </c>
    </row>
    <row r="30" spans="1:16" ht="12.75">
      <c r="A30" s="196" t="s">
        <v>172</v>
      </c>
      <c r="B30" s="1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1"/>
    </row>
    <row r="31" spans="1:16" ht="12.75">
      <c r="A31" s="9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ht="12.75">
      <c r="A32" s="94"/>
      <c r="B32" s="19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5.75" thickBot="1">
      <c r="A36" s="4"/>
      <c r="B36" s="8"/>
      <c r="C36" s="3"/>
      <c r="D36" s="244"/>
      <c r="E36" s="244"/>
      <c r="F36" s="244"/>
      <c r="G36" s="244"/>
      <c r="H36" s="244"/>
      <c r="I36" s="244"/>
      <c r="J36" s="244"/>
      <c r="K36" s="5"/>
      <c r="L36" s="5"/>
      <c r="M36" s="5"/>
      <c r="N36" s="5"/>
      <c r="O36" s="5"/>
      <c r="P36" s="5"/>
    </row>
    <row r="37" spans="1:16" ht="15" customHeight="1">
      <c r="A37" s="4"/>
      <c r="B37" s="198" t="s">
        <v>125</v>
      </c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5"/>
    </row>
    <row r="38" spans="1:16" ht="0.75" customHeight="1" thickBot="1">
      <c r="A38" s="19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</row>
  </sheetData>
  <mergeCells count="10">
    <mergeCell ref="A1:P1"/>
    <mergeCell ref="A2:P2"/>
    <mergeCell ref="A3:P3"/>
    <mergeCell ref="A4:P4"/>
    <mergeCell ref="D36:J36"/>
    <mergeCell ref="C37:P37"/>
    <mergeCell ref="A5:P5"/>
    <mergeCell ref="A7:B7"/>
    <mergeCell ref="A8:B8"/>
    <mergeCell ref="A29:B29"/>
  </mergeCells>
  <printOptions/>
  <pageMargins left="0.984251968503937" right="0.75" top="1.5748031496062993" bottom="1" header="0" footer="0"/>
  <pageSetup horizontalDpi="600" verticalDpi="600" orientation="landscape" scale="75" r:id="rId1"/>
  <headerFooter alignWithMargins="0">
    <oddFooter>&amp;CHACIENDA2009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47"/>
  <sheetViews>
    <sheetView zoomScale="75" zoomScaleNormal="75" workbookViewId="0" topLeftCell="A1">
      <pane xSplit="14790" ySplit="7500" topLeftCell="AD44" activePane="topLeft" state="split"/>
      <selection pane="topLeft" activeCell="A37" sqref="A37"/>
      <selection pane="topRight" activeCell="Y6" sqref="Y1:AB16384"/>
      <selection pane="bottomLeft" activeCell="A41" sqref="A41"/>
      <selection pane="bottomRight" activeCell="B1" sqref="B1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hidden="1" customWidth="1"/>
    <col min="5" max="6" width="20.28125" style="1" hidden="1" customWidth="1"/>
    <col min="7" max="7" width="23.8515625" style="1" hidden="1" customWidth="1"/>
    <col min="8" max="8" width="21.28125" style="1" hidden="1" customWidth="1"/>
    <col min="9" max="9" width="19.140625" style="1" customWidth="1"/>
    <col min="10" max="11" width="20.7109375" style="1" hidden="1" customWidth="1"/>
    <col min="12" max="13" width="21.00390625" style="1" hidden="1" customWidth="1"/>
    <col min="14" max="14" width="19.140625" style="1" hidden="1" customWidth="1"/>
    <col min="15" max="15" width="21.00390625" style="1" hidden="1" customWidth="1"/>
    <col min="16" max="16" width="19.00390625" style="1" customWidth="1"/>
    <col min="17" max="17" width="20.00390625" style="1" hidden="1" customWidth="1"/>
    <col min="18" max="18" width="19.421875" style="1" hidden="1" customWidth="1"/>
    <col min="19" max="19" width="20.28125" style="1" hidden="1" customWidth="1"/>
    <col min="20" max="20" width="22.140625" style="1" hidden="1" customWidth="1"/>
    <col min="21" max="21" width="21.57421875" style="1" hidden="1" customWidth="1"/>
    <col min="22" max="22" width="20.140625" style="1" customWidth="1"/>
    <col min="23" max="23" width="22.8515625" style="1" hidden="1" customWidth="1"/>
    <col min="24" max="24" width="23.00390625" style="1" hidden="1" customWidth="1"/>
    <col min="25" max="25" width="22.140625" style="1" hidden="1" customWidth="1"/>
    <col min="26" max="26" width="23.28125" style="1" hidden="1" customWidth="1"/>
    <col min="27" max="27" width="19.8515625" style="1" hidden="1" customWidth="1"/>
    <col min="28" max="28" width="24.00390625" style="1" hidden="1" customWidth="1"/>
    <col min="29" max="29" width="20.28125" style="1" customWidth="1"/>
    <col min="30" max="16384" width="11.421875" style="1" customWidth="1"/>
  </cols>
  <sheetData>
    <row r="1" spans="1:29" s="157" customFormat="1" ht="15">
      <c r="A1" s="253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5"/>
    </row>
    <row r="2" spans="1:29" s="157" customFormat="1" ht="15">
      <c r="A2" s="246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8"/>
    </row>
    <row r="3" spans="1:29" s="157" customFormat="1" ht="15">
      <c r="A3" s="246" t="s">
        <v>51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8"/>
    </row>
    <row r="4" spans="1:29" s="157" customFormat="1" ht="15">
      <c r="A4" s="246" t="s">
        <v>53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8"/>
    </row>
    <row r="5" spans="1:29" s="157" customFormat="1" ht="15">
      <c r="A5" s="246" t="s">
        <v>173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8"/>
    </row>
    <row r="6" spans="1:29" s="157" customFormat="1" ht="14.25">
      <c r="A6" s="158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60"/>
    </row>
    <row r="7" spans="1:29" s="157" customFormat="1" ht="15">
      <c r="A7" s="264" t="s">
        <v>4</v>
      </c>
      <c r="B7" s="265"/>
      <c r="C7" s="161" t="s">
        <v>48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62" t="s">
        <v>8</v>
      </c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63" t="s">
        <v>139</v>
      </c>
    </row>
    <row r="8" spans="1:29" s="157" customFormat="1" ht="15" customHeight="1" thickBot="1">
      <c r="A8" s="264" t="s">
        <v>5</v>
      </c>
      <c r="B8" s="265"/>
      <c r="C8" s="164" t="s">
        <v>57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62" t="s">
        <v>9</v>
      </c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65">
        <v>2009</v>
      </c>
    </row>
    <row r="9" spans="1:29" s="157" customFormat="1" ht="15" hidden="1" thickBot="1">
      <c r="A9" s="166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8"/>
    </row>
    <row r="10" spans="1:29" s="157" customFormat="1" ht="15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</row>
    <row r="11" spans="1:29" s="157" customFormat="1" ht="15">
      <c r="A11" s="172" t="s">
        <v>40</v>
      </c>
      <c r="B11" s="172" t="s">
        <v>42</v>
      </c>
      <c r="C11" s="172" t="s">
        <v>43</v>
      </c>
      <c r="D11" s="172" t="s">
        <v>45</v>
      </c>
      <c r="E11" s="172" t="s">
        <v>45</v>
      </c>
      <c r="F11" s="172" t="s">
        <v>45</v>
      </c>
      <c r="G11" s="172" t="s">
        <v>45</v>
      </c>
      <c r="H11" s="172" t="s">
        <v>45</v>
      </c>
      <c r="I11" s="172" t="s">
        <v>45</v>
      </c>
      <c r="J11" s="172" t="s">
        <v>45</v>
      </c>
      <c r="K11" s="172" t="s">
        <v>45</v>
      </c>
      <c r="L11" s="172" t="s">
        <v>45</v>
      </c>
      <c r="M11" s="172" t="s">
        <v>45</v>
      </c>
      <c r="N11" s="172" t="s">
        <v>45</v>
      </c>
      <c r="O11" s="172" t="s">
        <v>45</v>
      </c>
      <c r="P11" s="172" t="s">
        <v>45</v>
      </c>
      <c r="Q11" s="172" t="s">
        <v>46</v>
      </c>
      <c r="R11" s="172" t="s">
        <v>46</v>
      </c>
      <c r="S11" s="172" t="s">
        <v>46</v>
      </c>
      <c r="T11" s="172" t="s">
        <v>46</v>
      </c>
      <c r="U11" s="172" t="s">
        <v>46</v>
      </c>
      <c r="V11" s="172" t="s">
        <v>46</v>
      </c>
      <c r="W11" s="172" t="s">
        <v>46</v>
      </c>
      <c r="X11" s="172" t="s">
        <v>46</v>
      </c>
      <c r="Y11" s="172" t="s">
        <v>46</v>
      </c>
      <c r="Z11" s="172" t="s">
        <v>46</v>
      </c>
      <c r="AA11" s="172" t="s">
        <v>46</v>
      </c>
      <c r="AB11" s="172" t="s">
        <v>46</v>
      </c>
      <c r="AC11" s="172" t="s">
        <v>46</v>
      </c>
    </row>
    <row r="12" spans="1:29" s="157" customFormat="1" ht="15.75" thickBot="1">
      <c r="A12" s="173" t="s">
        <v>41</v>
      </c>
      <c r="B12" s="173"/>
      <c r="C12" s="173" t="s">
        <v>12</v>
      </c>
      <c r="D12" s="173" t="s">
        <v>13</v>
      </c>
      <c r="E12" s="173" t="s">
        <v>14</v>
      </c>
      <c r="F12" s="173" t="s">
        <v>15</v>
      </c>
      <c r="G12" s="173" t="s">
        <v>16</v>
      </c>
      <c r="H12" s="173" t="s">
        <v>28</v>
      </c>
      <c r="I12" s="173" t="s">
        <v>29</v>
      </c>
      <c r="J12" s="173" t="s">
        <v>30</v>
      </c>
      <c r="K12" s="173" t="s">
        <v>20</v>
      </c>
      <c r="L12" s="173" t="s">
        <v>21</v>
      </c>
      <c r="M12" s="173" t="s">
        <v>31</v>
      </c>
      <c r="N12" s="173" t="s">
        <v>23</v>
      </c>
      <c r="O12" s="173" t="s">
        <v>24</v>
      </c>
      <c r="P12" s="173" t="s">
        <v>47</v>
      </c>
      <c r="Q12" s="173" t="s">
        <v>13</v>
      </c>
      <c r="R12" s="173" t="s">
        <v>14</v>
      </c>
      <c r="S12" s="173" t="s">
        <v>15</v>
      </c>
      <c r="T12" s="173" t="s">
        <v>16</v>
      </c>
      <c r="U12" s="173" t="s">
        <v>28</v>
      </c>
      <c r="V12" s="173" t="s">
        <v>29</v>
      </c>
      <c r="W12" s="173" t="s">
        <v>30</v>
      </c>
      <c r="X12" s="173" t="s">
        <v>20</v>
      </c>
      <c r="Y12" s="173" t="s">
        <v>21</v>
      </c>
      <c r="Z12" s="173" t="s">
        <v>31</v>
      </c>
      <c r="AA12" s="173" t="s">
        <v>23</v>
      </c>
      <c r="AB12" s="173" t="s">
        <v>24</v>
      </c>
      <c r="AC12" s="173" t="s">
        <v>25</v>
      </c>
    </row>
    <row r="13" spans="1:29" s="157" customFormat="1" ht="15.75" thickBot="1">
      <c r="A13" s="174">
        <v>1</v>
      </c>
      <c r="B13" s="174">
        <v>2</v>
      </c>
      <c r="C13" s="174"/>
      <c r="D13" s="174">
        <v>5</v>
      </c>
      <c r="E13" s="174">
        <v>5</v>
      </c>
      <c r="F13" s="174">
        <v>5</v>
      </c>
      <c r="G13" s="174">
        <v>5</v>
      </c>
      <c r="H13" s="174">
        <v>5</v>
      </c>
      <c r="I13" s="174">
        <v>5</v>
      </c>
      <c r="J13" s="174">
        <v>5</v>
      </c>
      <c r="K13" s="174">
        <v>5</v>
      </c>
      <c r="L13" s="174">
        <v>5</v>
      </c>
      <c r="M13" s="174">
        <v>5</v>
      </c>
      <c r="N13" s="174">
        <v>5</v>
      </c>
      <c r="O13" s="174">
        <v>5</v>
      </c>
      <c r="P13" s="174">
        <v>6</v>
      </c>
      <c r="Q13" s="174">
        <v>7</v>
      </c>
      <c r="R13" s="174">
        <v>7</v>
      </c>
      <c r="S13" s="174">
        <v>7</v>
      </c>
      <c r="T13" s="174">
        <v>7</v>
      </c>
      <c r="U13" s="174">
        <v>7</v>
      </c>
      <c r="V13" s="174">
        <v>7</v>
      </c>
      <c r="W13" s="174">
        <v>7</v>
      </c>
      <c r="X13" s="174">
        <v>7</v>
      </c>
      <c r="Y13" s="174">
        <v>7</v>
      </c>
      <c r="Z13" s="174">
        <v>7</v>
      </c>
      <c r="AA13" s="174">
        <v>7</v>
      </c>
      <c r="AB13" s="174">
        <v>7</v>
      </c>
      <c r="AC13" s="174">
        <v>8</v>
      </c>
    </row>
    <row r="14" spans="1:29" s="30" customFormat="1" ht="13.5" hidden="1" thickBot="1">
      <c r="A14" s="200"/>
      <c r="B14" s="201" t="s">
        <v>174</v>
      </c>
      <c r="C14" s="202">
        <f aca="true" t="shared" si="0" ref="C14:AB14">SUM(C15,C17,C19)</f>
        <v>0</v>
      </c>
      <c r="D14" s="202">
        <f t="shared" si="0"/>
        <v>0</v>
      </c>
      <c r="E14" s="202">
        <f t="shared" si="0"/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  <c r="R14" s="202">
        <f t="shared" si="0"/>
        <v>0</v>
      </c>
      <c r="S14" s="202">
        <f t="shared" si="0"/>
        <v>0</v>
      </c>
      <c r="T14" s="202">
        <f t="shared" si="0"/>
        <v>0</v>
      </c>
      <c r="U14" s="202">
        <f t="shared" si="0"/>
        <v>0</v>
      </c>
      <c r="V14" s="202">
        <f t="shared" si="0"/>
        <v>0</v>
      </c>
      <c r="W14" s="202">
        <f t="shared" si="0"/>
        <v>0</v>
      </c>
      <c r="X14" s="202">
        <f t="shared" si="0"/>
        <v>0</v>
      </c>
      <c r="Y14" s="202">
        <f t="shared" si="0"/>
        <v>0</v>
      </c>
      <c r="Z14" s="202">
        <f t="shared" si="0"/>
        <v>0</v>
      </c>
      <c r="AA14" s="202">
        <f t="shared" si="0"/>
        <v>0</v>
      </c>
      <c r="AB14" s="202">
        <f t="shared" si="0"/>
        <v>0</v>
      </c>
      <c r="AC14" s="203">
        <f>SUM(AC15,AC17)</f>
        <v>0</v>
      </c>
    </row>
    <row r="15" spans="1:29" s="30" customFormat="1" ht="13.5" hidden="1" thickBot="1">
      <c r="A15" s="200"/>
      <c r="B15" s="201" t="s">
        <v>63</v>
      </c>
      <c r="C15" s="202">
        <f aca="true" t="shared" si="1" ref="C15:AC15">SUM(C16:C16)</f>
        <v>0</v>
      </c>
      <c r="D15" s="202">
        <f t="shared" si="1"/>
        <v>0</v>
      </c>
      <c r="E15" s="202">
        <f t="shared" si="1"/>
        <v>0</v>
      </c>
      <c r="F15" s="202">
        <f t="shared" si="1"/>
        <v>0</v>
      </c>
      <c r="G15" s="202">
        <f t="shared" si="1"/>
        <v>0</v>
      </c>
      <c r="H15" s="202">
        <f t="shared" si="1"/>
        <v>0</v>
      </c>
      <c r="I15" s="202">
        <f t="shared" si="1"/>
        <v>0</v>
      </c>
      <c r="J15" s="202">
        <f t="shared" si="1"/>
        <v>0</v>
      </c>
      <c r="K15" s="202">
        <f t="shared" si="1"/>
        <v>0</v>
      </c>
      <c r="L15" s="202">
        <f t="shared" si="1"/>
        <v>0</v>
      </c>
      <c r="M15" s="202">
        <f t="shared" si="1"/>
        <v>0</v>
      </c>
      <c r="N15" s="202">
        <f t="shared" si="1"/>
        <v>0</v>
      </c>
      <c r="O15" s="202">
        <f t="shared" si="1"/>
        <v>0</v>
      </c>
      <c r="P15" s="202">
        <f t="shared" si="1"/>
        <v>0</v>
      </c>
      <c r="Q15" s="202">
        <f t="shared" si="1"/>
        <v>0</v>
      </c>
      <c r="R15" s="202">
        <f t="shared" si="1"/>
        <v>0</v>
      </c>
      <c r="S15" s="202">
        <f t="shared" si="1"/>
        <v>0</v>
      </c>
      <c r="T15" s="202">
        <f t="shared" si="1"/>
        <v>0</v>
      </c>
      <c r="U15" s="202">
        <f t="shared" si="1"/>
        <v>0</v>
      </c>
      <c r="V15" s="202">
        <f t="shared" si="1"/>
        <v>0</v>
      </c>
      <c r="W15" s="202">
        <f t="shared" si="1"/>
        <v>0</v>
      </c>
      <c r="X15" s="202">
        <f t="shared" si="1"/>
        <v>0</v>
      </c>
      <c r="Y15" s="202">
        <f t="shared" si="1"/>
        <v>0</v>
      </c>
      <c r="Z15" s="202">
        <f t="shared" si="1"/>
        <v>0</v>
      </c>
      <c r="AA15" s="202">
        <f t="shared" si="1"/>
        <v>0</v>
      </c>
      <c r="AB15" s="202">
        <f t="shared" si="1"/>
        <v>0</v>
      </c>
      <c r="AC15" s="203">
        <f t="shared" si="1"/>
        <v>0</v>
      </c>
    </row>
    <row r="16" spans="1:29" s="184" customFormat="1" ht="13.5" hidden="1" thickBot="1">
      <c r="A16" s="45" t="s">
        <v>175</v>
      </c>
      <c r="B16" s="185" t="s">
        <v>49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2">
        <f>SUM(D16:O16)</f>
        <v>0</v>
      </c>
      <c r="Q16" s="181"/>
      <c r="R16" s="182"/>
      <c r="S16" s="181"/>
      <c r="T16" s="181"/>
      <c r="U16" s="181"/>
      <c r="V16" s="181"/>
      <c r="W16" s="181"/>
      <c r="X16" s="181"/>
      <c r="Y16" s="181"/>
      <c r="Z16" s="181"/>
      <c r="AA16" s="204"/>
      <c r="AB16" s="181"/>
      <c r="AC16" s="205">
        <f>SUM(Q16:AB16)</f>
        <v>0</v>
      </c>
    </row>
    <row r="17" spans="1:29" s="30" customFormat="1" ht="13.5" hidden="1" thickBot="1">
      <c r="A17" s="85"/>
      <c r="B17" s="175" t="s">
        <v>64</v>
      </c>
      <c r="C17" s="176">
        <f aca="true" t="shared" si="2" ref="C17:Z17">SUM(C18:C18)</f>
        <v>0</v>
      </c>
      <c r="D17" s="176">
        <f t="shared" si="2"/>
        <v>0</v>
      </c>
      <c r="E17" s="176">
        <f t="shared" si="2"/>
        <v>0</v>
      </c>
      <c r="F17" s="176">
        <f t="shared" si="2"/>
        <v>0</v>
      </c>
      <c r="G17" s="176">
        <f t="shared" si="2"/>
        <v>0</v>
      </c>
      <c r="H17" s="176">
        <f t="shared" si="2"/>
        <v>0</v>
      </c>
      <c r="I17" s="176">
        <f t="shared" si="2"/>
        <v>0</v>
      </c>
      <c r="J17" s="176">
        <f t="shared" si="2"/>
        <v>0</v>
      </c>
      <c r="K17" s="176">
        <f t="shared" si="2"/>
        <v>0</v>
      </c>
      <c r="L17" s="176">
        <f t="shared" si="2"/>
        <v>0</v>
      </c>
      <c r="M17" s="176">
        <f t="shared" si="2"/>
        <v>0</v>
      </c>
      <c r="N17" s="176">
        <f t="shared" si="2"/>
        <v>0</v>
      </c>
      <c r="O17" s="176">
        <f t="shared" si="2"/>
        <v>0</v>
      </c>
      <c r="P17" s="176">
        <f t="shared" si="2"/>
        <v>0</v>
      </c>
      <c r="Q17" s="176">
        <f t="shared" si="2"/>
        <v>0</v>
      </c>
      <c r="R17" s="176">
        <f t="shared" si="2"/>
        <v>0</v>
      </c>
      <c r="S17" s="176">
        <f t="shared" si="2"/>
        <v>0</v>
      </c>
      <c r="T17" s="176">
        <f t="shared" si="2"/>
        <v>0</v>
      </c>
      <c r="U17" s="176">
        <f t="shared" si="2"/>
        <v>0</v>
      </c>
      <c r="V17" s="176">
        <f t="shared" si="2"/>
        <v>0</v>
      </c>
      <c r="W17" s="176">
        <f t="shared" si="2"/>
        <v>0</v>
      </c>
      <c r="X17" s="176">
        <f t="shared" si="2"/>
        <v>0</v>
      </c>
      <c r="Y17" s="176">
        <f t="shared" si="2"/>
        <v>0</v>
      </c>
      <c r="Z17" s="176">
        <f t="shared" si="2"/>
        <v>0</v>
      </c>
      <c r="AA17" s="206">
        <v>0</v>
      </c>
      <c r="AB17" s="176">
        <f>SUM(AB18:AB18)</f>
        <v>0</v>
      </c>
      <c r="AC17" s="177">
        <f>SUM(AC18:AC18)</f>
        <v>0</v>
      </c>
    </row>
    <row r="18" spans="1:29" s="184" customFormat="1" ht="13.5" hidden="1" thickBot="1">
      <c r="A18" s="48" t="s">
        <v>176</v>
      </c>
      <c r="B18" s="207" t="s">
        <v>177</v>
      </c>
      <c r="C18" s="193"/>
      <c r="D18" s="193"/>
      <c r="E18" s="182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86"/>
      <c r="Q18" s="193"/>
      <c r="R18" s="182"/>
      <c r="S18" s="193"/>
      <c r="T18" s="193"/>
      <c r="U18" s="193"/>
      <c r="V18" s="193"/>
      <c r="W18" s="193"/>
      <c r="X18" s="193"/>
      <c r="Y18" s="193"/>
      <c r="Z18" s="193"/>
      <c r="AA18" s="208"/>
      <c r="AB18" s="193"/>
      <c r="AC18" s="209">
        <f>SUM(Q18:AB18)</f>
        <v>0</v>
      </c>
    </row>
    <row r="19" spans="1:29" s="30" customFormat="1" ht="13.5" hidden="1" thickBot="1">
      <c r="A19" s="85"/>
      <c r="B19" s="175" t="s">
        <v>144</v>
      </c>
      <c r="C19" s="176">
        <f aca="true" t="shared" si="3" ref="C19:Z19">SUM(C20:C22)</f>
        <v>0</v>
      </c>
      <c r="D19" s="176">
        <f t="shared" si="3"/>
        <v>0</v>
      </c>
      <c r="E19" s="176">
        <f t="shared" si="3"/>
        <v>0</v>
      </c>
      <c r="F19" s="176">
        <f t="shared" si="3"/>
        <v>0</v>
      </c>
      <c r="G19" s="176">
        <f t="shared" si="3"/>
        <v>0</v>
      </c>
      <c r="H19" s="176">
        <f t="shared" si="3"/>
        <v>0</v>
      </c>
      <c r="I19" s="176">
        <f t="shared" si="3"/>
        <v>0</v>
      </c>
      <c r="J19" s="176">
        <f t="shared" si="3"/>
        <v>0</v>
      </c>
      <c r="K19" s="176">
        <f t="shared" si="3"/>
        <v>0</v>
      </c>
      <c r="L19" s="176">
        <f t="shared" si="3"/>
        <v>0</v>
      </c>
      <c r="M19" s="176">
        <f t="shared" si="3"/>
        <v>0</v>
      </c>
      <c r="N19" s="176">
        <f t="shared" si="3"/>
        <v>0</v>
      </c>
      <c r="O19" s="176">
        <f t="shared" si="3"/>
        <v>0</v>
      </c>
      <c r="P19" s="176">
        <f t="shared" si="3"/>
        <v>0</v>
      </c>
      <c r="Q19" s="176">
        <f t="shared" si="3"/>
        <v>0</v>
      </c>
      <c r="R19" s="176">
        <f t="shared" si="3"/>
        <v>0</v>
      </c>
      <c r="S19" s="176">
        <f t="shared" si="3"/>
        <v>0</v>
      </c>
      <c r="T19" s="176">
        <f t="shared" si="3"/>
        <v>0</v>
      </c>
      <c r="U19" s="176">
        <f t="shared" si="3"/>
        <v>0</v>
      </c>
      <c r="V19" s="176">
        <f t="shared" si="3"/>
        <v>0</v>
      </c>
      <c r="W19" s="176">
        <f t="shared" si="3"/>
        <v>0</v>
      </c>
      <c r="X19" s="176">
        <f t="shared" si="3"/>
        <v>0</v>
      </c>
      <c r="Y19" s="176">
        <f t="shared" si="3"/>
        <v>0</v>
      </c>
      <c r="Z19" s="176">
        <f t="shared" si="3"/>
        <v>0</v>
      </c>
      <c r="AA19" s="181">
        <v>0</v>
      </c>
      <c r="AB19" s="176">
        <f>SUM(AB20:AB22)</f>
        <v>0</v>
      </c>
      <c r="AC19" s="177">
        <f>SUM(AC20:AC22)</f>
        <v>0</v>
      </c>
    </row>
    <row r="20" spans="1:29" s="184" customFormat="1" ht="13.5" hidden="1" thickBot="1">
      <c r="A20" s="178" t="s">
        <v>145</v>
      </c>
      <c r="B20" s="179" t="s">
        <v>146</v>
      </c>
      <c r="C20" s="180"/>
      <c r="D20" s="181"/>
      <c r="E20" s="210"/>
      <c r="F20" s="182"/>
      <c r="G20" s="180"/>
      <c r="H20" s="182"/>
      <c r="I20" s="181"/>
      <c r="J20" s="181"/>
      <c r="K20" s="181"/>
      <c r="L20" s="181"/>
      <c r="M20" s="181"/>
      <c r="N20" s="181"/>
      <c r="O20" s="181"/>
      <c r="P20" s="182">
        <f>SUM(D20:O20)</f>
        <v>0</v>
      </c>
      <c r="Q20" s="181">
        <v>0</v>
      </c>
      <c r="R20" s="182"/>
      <c r="S20" s="181"/>
      <c r="T20" s="181"/>
      <c r="U20" s="181"/>
      <c r="V20" s="181"/>
      <c r="W20" s="181"/>
      <c r="X20" s="181"/>
      <c r="Y20" s="180"/>
      <c r="Z20" s="182"/>
      <c r="AA20" s="176">
        <f>SUM(AA21:AA23)</f>
        <v>0</v>
      </c>
      <c r="AB20" s="181"/>
      <c r="AC20" s="183">
        <f>SUM(Q20:AB20)</f>
        <v>0</v>
      </c>
    </row>
    <row r="21" spans="1:29" s="184" customFormat="1" ht="13.5" hidden="1" thickBot="1">
      <c r="A21" s="45" t="s">
        <v>147</v>
      </c>
      <c r="B21" s="185" t="s">
        <v>148</v>
      </c>
      <c r="C21" s="181"/>
      <c r="D21" s="181"/>
      <c r="E21" s="210"/>
      <c r="F21" s="182"/>
      <c r="G21" s="181"/>
      <c r="H21" s="182"/>
      <c r="I21" s="181"/>
      <c r="J21" s="181"/>
      <c r="K21" s="181"/>
      <c r="L21" s="181"/>
      <c r="M21" s="181"/>
      <c r="N21" s="181"/>
      <c r="O21" s="181"/>
      <c r="P21" s="182">
        <f>SUM(D21:O21)</f>
        <v>0</v>
      </c>
      <c r="Q21" s="181">
        <v>0</v>
      </c>
      <c r="R21" s="182"/>
      <c r="S21" s="181"/>
      <c r="T21" s="181"/>
      <c r="U21" s="181"/>
      <c r="V21" s="181"/>
      <c r="W21" s="181"/>
      <c r="X21" s="181"/>
      <c r="Y21" s="180"/>
      <c r="Z21" s="182"/>
      <c r="AA21" s="181"/>
      <c r="AB21" s="181"/>
      <c r="AC21" s="183">
        <f>SUM(Q21:AB21)</f>
        <v>0</v>
      </c>
    </row>
    <row r="22" spans="1:29" s="184" customFormat="1" ht="13.5" hidden="1" thickBot="1">
      <c r="A22" s="45" t="s">
        <v>149</v>
      </c>
      <c r="B22" s="185" t="s">
        <v>150</v>
      </c>
      <c r="C22" s="186"/>
      <c r="D22" s="182"/>
      <c r="E22" s="187"/>
      <c r="F22" s="182"/>
      <c r="G22" s="189"/>
      <c r="H22" s="182"/>
      <c r="I22" s="190"/>
      <c r="J22" s="189"/>
      <c r="K22" s="189"/>
      <c r="L22" s="211"/>
      <c r="M22" s="189"/>
      <c r="N22" s="193"/>
      <c r="O22" s="181"/>
      <c r="P22" s="186">
        <f>SUM(D22:O22)</f>
        <v>0</v>
      </c>
      <c r="Q22" s="186">
        <v>0</v>
      </c>
      <c r="R22" s="187"/>
      <c r="S22" s="188"/>
      <c r="T22" s="188"/>
      <c r="U22" s="189"/>
      <c r="V22" s="190"/>
      <c r="W22" s="188"/>
      <c r="X22" s="189"/>
      <c r="Y22" s="191"/>
      <c r="Z22" s="189"/>
      <c r="AA22" s="181"/>
      <c r="AB22" s="181"/>
      <c r="AC22" s="183">
        <f>SUM(Q22:AB22)</f>
        <v>0</v>
      </c>
    </row>
    <row r="23" spans="1:29" s="30" customFormat="1" ht="18" customHeight="1" thickBot="1">
      <c r="A23" s="85"/>
      <c r="B23" s="175" t="s">
        <v>151</v>
      </c>
      <c r="C23" s="176">
        <f aca="true" t="shared" si="4" ref="C23:AC23">SUM(C24:C33)</f>
        <v>5776219486.13</v>
      </c>
      <c r="D23" s="176">
        <f t="shared" si="4"/>
        <v>0</v>
      </c>
      <c r="E23" s="176">
        <f t="shared" si="4"/>
        <v>1221697602</v>
      </c>
      <c r="F23" s="176">
        <f t="shared" si="4"/>
        <v>2402571460.13</v>
      </c>
      <c r="G23" s="176">
        <f t="shared" si="4"/>
        <v>455017480</v>
      </c>
      <c r="H23" s="176">
        <f t="shared" si="4"/>
        <v>174976064</v>
      </c>
      <c r="I23" s="176">
        <f t="shared" si="4"/>
        <v>272655850</v>
      </c>
      <c r="J23" s="176">
        <f t="shared" si="4"/>
        <v>0</v>
      </c>
      <c r="K23" s="176">
        <f t="shared" si="4"/>
        <v>0</v>
      </c>
      <c r="L23" s="176">
        <f t="shared" si="4"/>
        <v>0</v>
      </c>
      <c r="M23" s="176">
        <f t="shared" si="4"/>
        <v>0</v>
      </c>
      <c r="N23" s="176">
        <f t="shared" si="4"/>
        <v>0</v>
      </c>
      <c r="O23" s="176">
        <f t="shared" si="4"/>
        <v>0</v>
      </c>
      <c r="P23" s="176">
        <f t="shared" si="4"/>
        <v>4526918456.13</v>
      </c>
      <c r="Q23" s="176">
        <f t="shared" si="4"/>
        <v>0</v>
      </c>
      <c r="R23" s="176">
        <f t="shared" si="4"/>
        <v>1035629326</v>
      </c>
      <c r="S23" s="176">
        <f t="shared" si="4"/>
        <v>2560730220.13</v>
      </c>
      <c r="T23" s="176">
        <f t="shared" si="4"/>
        <v>442723976</v>
      </c>
      <c r="U23" s="176">
        <f t="shared" si="4"/>
        <v>163772173</v>
      </c>
      <c r="V23" s="176">
        <f t="shared" si="4"/>
        <v>320025559</v>
      </c>
      <c r="W23" s="176">
        <f t="shared" si="4"/>
        <v>0</v>
      </c>
      <c r="X23" s="176">
        <f t="shared" si="4"/>
        <v>0</v>
      </c>
      <c r="Y23" s="176">
        <f t="shared" si="4"/>
        <v>0</v>
      </c>
      <c r="Z23" s="176">
        <f t="shared" si="4"/>
        <v>0</v>
      </c>
      <c r="AA23" s="176">
        <f t="shared" si="4"/>
        <v>0</v>
      </c>
      <c r="AB23" s="176">
        <f t="shared" si="4"/>
        <v>0</v>
      </c>
      <c r="AC23" s="177">
        <f t="shared" si="4"/>
        <v>4522881254.13</v>
      </c>
    </row>
    <row r="24" spans="1:29" s="12" customFormat="1" ht="13.5" thickBot="1">
      <c r="A24" s="45" t="s">
        <v>152</v>
      </c>
      <c r="B24" s="192" t="s">
        <v>153</v>
      </c>
      <c r="C24" s="193">
        <f>3034111476.01-7077564</f>
        <v>3027033912.01</v>
      </c>
      <c r="D24" s="193">
        <v>0</v>
      </c>
      <c r="E24" s="193">
        <v>704136220</v>
      </c>
      <c r="F24" s="193">
        <v>929359556.01</v>
      </c>
      <c r="G24" s="193">
        <v>379780402</v>
      </c>
      <c r="H24" s="193">
        <v>112053236</v>
      </c>
      <c r="I24" s="193">
        <v>40429429</v>
      </c>
      <c r="J24" s="193"/>
      <c r="K24" s="193"/>
      <c r="L24" s="193"/>
      <c r="M24" s="193"/>
      <c r="N24" s="181"/>
      <c r="O24" s="193"/>
      <c r="P24" s="183">
        <f aca="true" t="shared" si="5" ref="P24:P33">SUM(D24:O24)</f>
        <v>2165758843.01</v>
      </c>
      <c r="Q24" s="193">
        <v>0</v>
      </c>
      <c r="R24" s="186">
        <v>538253800</v>
      </c>
      <c r="S24" s="193">
        <v>1072315460.01</v>
      </c>
      <c r="T24" s="193">
        <v>395703898</v>
      </c>
      <c r="U24" s="193">
        <v>110024003</v>
      </c>
      <c r="V24" s="193">
        <v>49461682</v>
      </c>
      <c r="W24" s="193"/>
      <c r="X24" s="193"/>
      <c r="Y24" s="193"/>
      <c r="Z24" s="193"/>
      <c r="AA24" s="208"/>
      <c r="AB24" s="193"/>
      <c r="AC24" s="183">
        <f aca="true" t="shared" si="6" ref="AC24:AC33">SUM(Q24:AB24)</f>
        <v>2165758843.01</v>
      </c>
    </row>
    <row r="25" spans="1:29" s="12" customFormat="1" ht="12.75">
      <c r="A25" s="45" t="s">
        <v>154</v>
      </c>
      <c r="B25" s="192" t="s">
        <v>155</v>
      </c>
      <c r="C25" s="193">
        <v>741487366</v>
      </c>
      <c r="D25" s="193">
        <v>0</v>
      </c>
      <c r="E25" s="193">
        <v>92231593</v>
      </c>
      <c r="F25" s="193">
        <v>628625493</v>
      </c>
      <c r="G25" s="193">
        <v>0</v>
      </c>
      <c r="H25" s="193">
        <v>20130996</v>
      </c>
      <c r="I25" s="193">
        <v>0</v>
      </c>
      <c r="J25" s="193"/>
      <c r="K25" s="193"/>
      <c r="L25" s="193"/>
      <c r="M25" s="193"/>
      <c r="N25" s="181"/>
      <c r="O25" s="193"/>
      <c r="P25" s="183">
        <f t="shared" si="5"/>
        <v>740988082</v>
      </c>
      <c r="Q25" s="193">
        <v>0</v>
      </c>
      <c r="R25" s="193">
        <v>92231593</v>
      </c>
      <c r="S25" s="193">
        <v>628625493</v>
      </c>
      <c r="T25" s="193">
        <v>0</v>
      </c>
      <c r="U25" s="193">
        <v>6574007</v>
      </c>
      <c r="V25" s="193">
        <v>13556989</v>
      </c>
      <c r="W25" s="193"/>
      <c r="X25" s="193"/>
      <c r="Y25" s="193"/>
      <c r="Z25" s="193"/>
      <c r="AA25" s="212"/>
      <c r="AB25" s="193"/>
      <c r="AC25" s="183">
        <f t="shared" si="6"/>
        <v>740988082</v>
      </c>
    </row>
    <row r="26" spans="1:29" s="12" customFormat="1" ht="12.75">
      <c r="A26" s="45" t="s">
        <v>156</v>
      </c>
      <c r="B26" s="192" t="s">
        <v>157</v>
      </c>
      <c r="C26" s="193">
        <v>677863223</v>
      </c>
      <c r="D26" s="193">
        <v>0</v>
      </c>
      <c r="E26" s="193">
        <v>71771622</v>
      </c>
      <c r="F26" s="193">
        <v>409200498</v>
      </c>
      <c r="G26" s="193">
        <v>3634186</v>
      </c>
      <c r="H26" s="193">
        <v>0</v>
      </c>
      <c r="I26" s="193">
        <v>50000000</v>
      </c>
      <c r="J26" s="193"/>
      <c r="K26" s="193"/>
      <c r="L26" s="193"/>
      <c r="M26" s="193"/>
      <c r="N26" s="181"/>
      <c r="O26" s="193"/>
      <c r="P26" s="183">
        <f t="shared" si="5"/>
        <v>534606306</v>
      </c>
      <c r="Q26" s="193">
        <v>0</v>
      </c>
      <c r="R26" s="193">
        <v>71771622</v>
      </c>
      <c r="S26" s="193">
        <v>409200498</v>
      </c>
      <c r="T26" s="193">
        <v>3634186</v>
      </c>
      <c r="U26" s="193">
        <v>0</v>
      </c>
      <c r="V26" s="193">
        <v>50000000</v>
      </c>
      <c r="W26" s="193"/>
      <c r="X26" s="193"/>
      <c r="Y26" s="193"/>
      <c r="Z26" s="193"/>
      <c r="AA26" s="212"/>
      <c r="AB26" s="193"/>
      <c r="AC26" s="183">
        <f t="shared" si="6"/>
        <v>534606306</v>
      </c>
    </row>
    <row r="27" spans="1:29" s="12" customFormat="1" ht="12.75">
      <c r="A27" s="45" t="s">
        <v>158</v>
      </c>
      <c r="B27" s="192" t="s">
        <v>159</v>
      </c>
      <c r="C27" s="193">
        <f>139334507-1350726</f>
        <v>137983781</v>
      </c>
      <c r="D27" s="193">
        <v>0</v>
      </c>
      <c r="E27" s="193">
        <v>85116040</v>
      </c>
      <c r="F27" s="193">
        <v>13306229</v>
      </c>
      <c r="G27" s="193">
        <v>0</v>
      </c>
      <c r="H27" s="193">
        <v>29561512</v>
      </c>
      <c r="I27" s="193">
        <v>0</v>
      </c>
      <c r="J27" s="193"/>
      <c r="K27" s="193"/>
      <c r="L27" s="193"/>
      <c r="M27" s="193"/>
      <c r="N27" s="181"/>
      <c r="O27" s="193"/>
      <c r="P27" s="183">
        <f t="shared" si="5"/>
        <v>127983781</v>
      </c>
      <c r="Q27" s="193">
        <v>0</v>
      </c>
      <c r="R27" s="193">
        <v>85116040</v>
      </c>
      <c r="S27" s="193">
        <v>13306229</v>
      </c>
      <c r="T27" s="193">
        <v>0</v>
      </c>
      <c r="U27" s="193">
        <v>9653650</v>
      </c>
      <c r="V27" s="193">
        <v>19907862</v>
      </c>
      <c r="W27" s="193"/>
      <c r="X27" s="193"/>
      <c r="Y27" s="193"/>
      <c r="Z27" s="193"/>
      <c r="AA27" s="212"/>
      <c r="AB27" s="193"/>
      <c r="AC27" s="183">
        <f t="shared" si="6"/>
        <v>127983781</v>
      </c>
    </row>
    <row r="28" spans="1:29" s="12" customFormat="1" ht="12.75">
      <c r="A28" s="45" t="s">
        <v>160</v>
      </c>
      <c r="B28" s="192" t="s">
        <v>161</v>
      </c>
      <c r="C28" s="193">
        <v>45684056</v>
      </c>
      <c r="D28" s="193">
        <v>0</v>
      </c>
      <c r="E28" s="193">
        <v>0</v>
      </c>
      <c r="F28" s="193">
        <v>26184056</v>
      </c>
      <c r="G28" s="193">
        <v>0</v>
      </c>
      <c r="H28" s="193">
        <v>0</v>
      </c>
      <c r="I28" s="193">
        <v>0</v>
      </c>
      <c r="J28" s="193"/>
      <c r="K28" s="193"/>
      <c r="L28" s="193"/>
      <c r="M28" s="193"/>
      <c r="N28" s="181"/>
      <c r="O28" s="193"/>
      <c r="P28" s="183">
        <f t="shared" si="5"/>
        <v>26184056</v>
      </c>
      <c r="Q28" s="193">
        <v>0</v>
      </c>
      <c r="R28" s="193">
        <v>0</v>
      </c>
      <c r="S28" s="193">
        <v>26184056</v>
      </c>
      <c r="T28" s="193">
        <v>0</v>
      </c>
      <c r="U28" s="193">
        <v>0</v>
      </c>
      <c r="V28" s="193">
        <v>0</v>
      </c>
      <c r="W28" s="193"/>
      <c r="X28" s="193"/>
      <c r="Y28" s="193"/>
      <c r="Z28" s="193"/>
      <c r="AA28" s="212"/>
      <c r="AB28" s="193"/>
      <c r="AC28" s="183">
        <f t="shared" si="6"/>
        <v>26184056</v>
      </c>
    </row>
    <row r="29" spans="1:29" s="12" customFormat="1" ht="12.75">
      <c r="A29" s="45" t="s">
        <v>162</v>
      </c>
      <c r="B29" s="192" t="s">
        <v>163</v>
      </c>
      <c r="C29" s="193">
        <v>310703876</v>
      </c>
      <c r="D29" s="193">
        <v>0</v>
      </c>
      <c r="E29" s="193">
        <v>64272721</v>
      </c>
      <c r="F29" s="193">
        <v>155036211</v>
      </c>
      <c r="G29" s="193">
        <v>34794944</v>
      </c>
      <c r="H29" s="193">
        <v>0</v>
      </c>
      <c r="I29" s="193">
        <v>36600000</v>
      </c>
      <c r="J29" s="193"/>
      <c r="K29" s="193"/>
      <c r="L29" s="193"/>
      <c r="M29" s="193"/>
      <c r="N29" s="181"/>
      <c r="O29" s="193"/>
      <c r="P29" s="183">
        <f t="shared" si="5"/>
        <v>290703876</v>
      </c>
      <c r="Q29" s="193">
        <v>0</v>
      </c>
      <c r="R29" s="193">
        <v>62279041</v>
      </c>
      <c r="S29" s="193">
        <v>157029891</v>
      </c>
      <c r="T29" s="193">
        <v>1594944</v>
      </c>
      <c r="U29" s="193">
        <v>33200000</v>
      </c>
      <c r="V29" s="193">
        <v>36600000</v>
      </c>
      <c r="W29" s="193"/>
      <c r="X29" s="193"/>
      <c r="Y29" s="193"/>
      <c r="Z29" s="193"/>
      <c r="AA29" s="212"/>
      <c r="AB29" s="193"/>
      <c r="AC29" s="183">
        <f t="shared" si="6"/>
        <v>290703876</v>
      </c>
    </row>
    <row r="30" spans="1:29" s="12" customFormat="1" ht="12.75">
      <c r="A30" s="45" t="s">
        <v>164</v>
      </c>
      <c r="B30" s="192" t="s">
        <v>165</v>
      </c>
      <c r="C30" s="193">
        <v>327655260</v>
      </c>
      <c r="D30" s="193">
        <v>0</v>
      </c>
      <c r="E30" s="193">
        <v>60022289</v>
      </c>
      <c r="F30" s="193">
        <v>138623105</v>
      </c>
      <c r="G30" s="193">
        <v>1807948</v>
      </c>
      <c r="H30" s="193">
        <v>4814549</v>
      </c>
      <c r="I30" s="193">
        <v>56315753</v>
      </c>
      <c r="J30" s="193"/>
      <c r="K30" s="193"/>
      <c r="L30" s="193"/>
      <c r="M30" s="193"/>
      <c r="N30" s="181"/>
      <c r="O30" s="193"/>
      <c r="P30" s="183">
        <f t="shared" si="5"/>
        <v>261583644</v>
      </c>
      <c r="Q30" s="193">
        <v>0</v>
      </c>
      <c r="R30" s="193">
        <v>60022289</v>
      </c>
      <c r="S30" s="193">
        <v>133640105</v>
      </c>
      <c r="T30" s="193">
        <v>6790948</v>
      </c>
      <c r="U30" s="193">
        <v>1572246</v>
      </c>
      <c r="V30" s="193">
        <v>59558056</v>
      </c>
      <c r="W30" s="193"/>
      <c r="X30" s="193"/>
      <c r="Y30" s="193"/>
      <c r="Z30" s="193"/>
      <c r="AA30" s="212"/>
      <c r="AB30" s="193"/>
      <c r="AC30" s="183">
        <f t="shared" si="6"/>
        <v>261583644</v>
      </c>
    </row>
    <row r="31" spans="1:29" s="12" customFormat="1" ht="12.75">
      <c r="A31" s="45" t="s">
        <v>166</v>
      </c>
      <c r="B31" s="192" t="s">
        <v>167</v>
      </c>
      <c r="C31" s="193">
        <v>195542738.12</v>
      </c>
      <c r="D31" s="193">
        <v>0</v>
      </c>
      <c r="E31" s="193">
        <v>58624013</v>
      </c>
      <c r="F31" s="193">
        <v>70391640.12</v>
      </c>
      <c r="G31" s="193">
        <v>0</v>
      </c>
      <c r="H31" s="193">
        <v>4027085</v>
      </c>
      <c r="I31" s="193">
        <v>60000000</v>
      </c>
      <c r="J31" s="193"/>
      <c r="K31" s="193"/>
      <c r="L31" s="193"/>
      <c r="M31" s="193"/>
      <c r="N31" s="181"/>
      <c r="O31" s="193"/>
      <c r="P31" s="183">
        <f t="shared" si="5"/>
        <v>193042738.12</v>
      </c>
      <c r="Q31" s="193">
        <v>0</v>
      </c>
      <c r="R31" s="193">
        <v>58624013</v>
      </c>
      <c r="S31" s="193">
        <v>70391640.12</v>
      </c>
      <c r="T31" s="193">
        <v>0</v>
      </c>
      <c r="U31" s="193">
        <v>1315091</v>
      </c>
      <c r="V31" s="193">
        <v>62711994</v>
      </c>
      <c r="W31" s="193"/>
      <c r="X31" s="193"/>
      <c r="Y31" s="193"/>
      <c r="Z31" s="193"/>
      <c r="AA31" s="212"/>
      <c r="AB31" s="193"/>
      <c r="AC31" s="183">
        <f t="shared" si="6"/>
        <v>193042738.12</v>
      </c>
    </row>
    <row r="32" spans="1:29" s="12" customFormat="1" ht="12.75">
      <c r="A32" s="45" t="s">
        <v>168</v>
      </c>
      <c r="B32" s="192" t="s">
        <v>169</v>
      </c>
      <c r="C32" s="193">
        <v>152413716</v>
      </c>
      <c r="D32" s="193">
        <v>0</v>
      </c>
      <c r="E32" s="193">
        <v>77425023</v>
      </c>
      <c r="F32" s="193">
        <v>31844672</v>
      </c>
      <c r="G32" s="193">
        <v>0</v>
      </c>
      <c r="H32" s="193">
        <v>4388686</v>
      </c>
      <c r="I32" s="193">
        <v>4037202</v>
      </c>
      <c r="J32" s="193"/>
      <c r="K32" s="193"/>
      <c r="L32" s="193"/>
      <c r="M32" s="193"/>
      <c r="N32" s="181"/>
      <c r="O32" s="193"/>
      <c r="P32" s="183">
        <f t="shared" si="5"/>
        <v>117695583</v>
      </c>
      <c r="Q32" s="193">
        <v>0</v>
      </c>
      <c r="R32" s="193">
        <v>59232847</v>
      </c>
      <c r="S32" s="193">
        <v>50036848</v>
      </c>
      <c r="T32" s="193">
        <v>0</v>
      </c>
      <c r="U32" s="193">
        <v>1433176</v>
      </c>
      <c r="V32" s="193">
        <v>2955510</v>
      </c>
      <c r="W32" s="193"/>
      <c r="X32" s="193"/>
      <c r="Y32" s="193"/>
      <c r="Z32" s="193"/>
      <c r="AA32" s="181"/>
      <c r="AB32" s="193"/>
      <c r="AC32" s="183">
        <f t="shared" si="6"/>
        <v>113658381</v>
      </c>
    </row>
    <row r="33" spans="1:29" s="12" customFormat="1" ht="13.5" thickBot="1">
      <c r="A33" s="45" t="s">
        <v>170</v>
      </c>
      <c r="B33" s="192" t="s">
        <v>171</v>
      </c>
      <c r="C33" s="193">
        <v>159851558</v>
      </c>
      <c r="D33" s="193">
        <v>0</v>
      </c>
      <c r="E33" s="193">
        <v>8098081</v>
      </c>
      <c r="F33" s="193">
        <v>0</v>
      </c>
      <c r="G33" s="193">
        <v>35000000</v>
      </c>
      <c r="H33" s="193">
        <v>0</v>
      </c>
      <c r="I33" s="193">
        <v>25273466</v>
      </c>
      <c r="J33" s="193"/>
      <c r="K33" s="193"/>
      <c r="L33" s="193"/>
      <c r="M33" s="193"/>
      <c r="N33" s="193"/>
      <c r="O33" s="193"/>
      <c r="P33" s="183">
        <f t="shared" si="5"/>
        <v>68371547</v>
      </c>
      <c r="Q33" s="193">
        <v>0</v>
      </c>
      <c r="R33" s="193">
        <v>8098081</v>
      </c>
      <c r="S33" s="193">
        <v>0</v>
      </c>
      <c r="T33" s="193">
        <v>35000000</v>
      </c>
      <c r="U33" s="193">
        <v>0</v>
      </c>
      <c r="V33" s="193">
        <v>25273466</v>
      </c>
      <c r="W33" s="193"/>
      <c r="X33" s="193"/>
      <c r="Y33" s="193"/>
      <c r="Z33" s="193"/>
      <c r="AA33" s="181"/>
      <c r="AB33" s="193"/>
      <c r="AC33" s="183">
        <f t="shared" si="6"/>
        <v>68371547</v>
      </c>
    </row>
    <row r="34" spans="1:29" s="141" customFormat="1" ht="13.5" thickBot="1">
      <c r="A34" s="251" t="s">
        <v>50</v>
      </c>
      <c r="B34" s="252"/>
      <c r="C34" s="176">
        <f>SUM(C23)</f>
        <v>5776219486.13</v>
      </c>
      <c r="D34" s="176">
        <f>SUM(D23)</f>
        <v>0</v>
      </c>
      <c r="E34" s="176">
        <f>SUM(E23)</f>
        <v>1221697602</v>
      </c>
      <c r="F34" s="176">
        <f aca="true" t="shared" si="7" ref="F34:O34">SUM(F15+F17+F19+F23)</f>
        <v>2402571460.13</v>
      </c>
      <c r="G34" s="176">
        <f t="shared" si="7"/>
        <v>455017480</v>
      </c>
      <c r="H34" s="176">
        <f t="shared" si="7"/>
        <v>174976064</v>
      </c>
      <c r="I34" s="176">
        <f t="shared" si="7"/>
        <v>272655850</v>
      </c>
      <c r="J34" s="176">
        <f t="shared" si="7"/>
        <v>0</v>
      </c>
      <c r="K34" s="176">
        <f t="shared" si="7"/>
        <v>0</v>
      </c>
      <c r="L34" s="176">
        <f t="shared" si="7"/>
        <v>0</v>
      </c>
      <c r="M34" s="176">
        <f t="shared" si="7"/>
        <v>0</v>
      </c>
      <c r="N34" s="176">
        <f t="shared" si="7"/>
        <v>0</v>
      </c>
      <c r="O34" s="176">
        <f t="shared" si="7"/>
        <v>0</v>
      </c>
      <c r="P34" s="176">
        <f>SUM(P23)</f>
        <v>4526918456.13</v>
      </c>
      <c r="Q34" s="176">
        <f>SUM(Q23)</f>
        <v>0</v>
      </c>
      <c r="R34" s="176">
        <f>SUM(R23)</f>
        <v>1035629326</v>
      </c>
      <c r="S34" s="176">
        <f aca="true" t="shared" si="8" ref="S34:AB34">SUM(S15+S17+S19+S23)</f>
        <v>2560730220.13</v>
      </c>
      <c r="T34" s="176">
        <f t="shared" si="8"/>
        <v>442723976</v>
      </c>
      <c r="U34" s="176">
        <f t="shared" si="8"/>
        <v>163772173</v>
      </c>
      <c r="V34" s="176">
        <f t="shared" si="8"/>
        <v>320025559</v>
      </c>
      <c r="W34" s="176">
        <f t="shared" si="8"/>
        <v>0</v>
      </c>
      <c r="X34" s="176">
        <f t="shared" si="8"/>
        <v>0</v>
      </c>
      <c r="Y34" s="176">
        <f t="shared" si="8"/>
        <v>0</v>
      </c>
      <c r="Z34" s="176">
        <f t="shared" si="8"/>
        <v>0</v>
      </c>
      <c r="AA34" s="176">
        <f t="shared" si="8"/>
        <v>0</v>
      </c>
      <c r="AB34" s="176">
        <f t="shared" si="8"/>
        <v>0</v>
      </c>
      <c r="AC34" s="177">
        <f>SUM(AC23)</f>
        <v>4522881254.13</v>
      </c>
    </row>
    <row r="35" spans="1:29" ht="12.75">
      <c r="A35" s="196" t="s">
        <v>172</v>
      </c>
      <c r="B35" s="1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1"/>
    </row>
    <row r="36" spans="1:29" ht="12.75">
      <c r="A36" s="9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</row>
    <row r="37" spans="1:29" ht="12.75">
      <c r="A37" s="94"/>
      <c r="B37" s="19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/>
    </row>
    <row r="38" spans="1:29" ht="15.75" thickBot="1">
      <c r="A38" s="5"/>
      <c r="B38" s="5"/>
      <c r="C38" s="3"/>
      <c r="D38" s="5"/>
      <c r="E38" s="5"/>
      <c r="F38" s="5"/>
      <c r="G38" s="5"/>
      <c r="H38" s="5"/>
      <c r="I38" s="5"/>
      <c r="J38" s="5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5"/>
      <c r="Y38" s="5"/>
      <c r="Z38" s="5"/>
      <c r="AA38" s="5"/>
      <c r="AB38" s="5"/>
      <c r="AC38" s="5"/>
    </row>
    <row r="39" spans="1:29" ht="15.75">
      <c r="A39" s="4"/>
      <c r="B39" s="150" t="s">
        <v>125</v>
      </c>
      <c r="C39" s="5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7"/>
    </row>
    <row r="40" spans="1:29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6"/>
    </row>
    <row r="41" spans="1:29" ht="15" customHeight="1">
      <c r="A41" s="258"/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60"/>
    </row>
    <row r="42" spans="1:29" ht="8.25" customHeight="1" thickBot="1">
      <c r="A42" s="261"/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3"/>
    </row>
    <row r="43" spans="1:29" ht="0.75" customHeight="1" hidden="1" thickBot="1">
      <c r="A43" s="3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6"/>
    </row>
    <row r="44" spans="1:29" ht="0.75" customHeight="1" thickBot="1">
      <c r="A44" s="213"/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5"/>
    </row>
    <row r="45" spans="1:29" ht="0.75" customHeight="1" thickBot="1">
      <c r="A45" s="5"/>
      <c r="B45" s="216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</row>
    <row r="46" spans="1:29" ht="18" customHeight="1">
      <c r="A46" s="218"/>
      <c r="B46" s="218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</row>
    <row r="47" spans="1:29" ht="12.75">
      <c r="A47" s="219"/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</row>
  </sheetData>
  <mergeCells count="11">
    <mergeCell ref="A4:AC4"/>
    <mergeCell ref="A1:AC1"/>
    <mergeCell ref="A2:AC2"/>
    <mergeCell ref="A3:AC3"/>
    <mergeCell ref="K38:W38"/>
    <mergeCell ref="D39:AC39"/>
    <mergeCell ref="A41:AC42"/>
    <mergeCell ref="A5:AC5"/>
    <mergeCell ref="A7:B7"/>
    <mergeCell ref="A8:B8"/>
    <mergeCell ref="A34:B34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rhescobarm</cp:lastModifiedBy>
  <cp:lastPrinted>2009-07-16T21:10:42Z</cp:lastPrinted>
  <dcterms:created xsi:type="dcterms:W3CDTF">1999-04-05T19:37:02Z</dcterms:created>
  <dcterms:modified xsi:type="dcterms:W3CDTF">2009-07-21T20:27:43Z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