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889" activeTab="4"/>
  </bookViews>
  <sheets>
    <sheet name="Ingresos Fond.junio" sheetId="1" r:id="rId1"/>
    <sheet name="Gastos Fond junio" sheetId="2" r:id="rId2"/>
    <sheet name="CXFONDANE JUNIO" sheetId="3" r:id="rId3"/>
    <sheet name="RESERVAS JUNIO" sheetId="4" r:id="rId4"/>
    <sheet name="Inversión APN junio" sheetId="5" r:id="rId5"/>
  </sheets>
  <definedNames>
    <definedName name="_xlnm.Print_Area" localSheetId="1">'Gastos Fond junio'!$A$1:$AP$50</definedName>
  </definedNames>
  <calcPr fullCalcOnLoad="1"/>
</workbook>
</file>

<file path=xl/sharedStrings.xml><?xml version="1.0" encoding="utf-8"?>
<sst xmlns="http://schemas.openxmlformats.org/spreadsheetml/2006/main" count="697" uniqueCount="241">
  <si>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</si>
  <si>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</si>
  <si>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</si>
  <si>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</si>
  <si>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</si>
  <si>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</si>
  <si>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</si>
  <si>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</si>
  <si>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</si>
  <si>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</si>
  <si>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</si>
  <si>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</si>
  <si>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</si>
  <si>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</si>
  <si>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</si>
  <si>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</si>
  <si>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</si>
  <si>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</si>
  <si>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</si>
  <si>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</si>
  <si>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</si>
  <si>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</si>
  <si>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</si>
  <si>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</si>
  <si>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</si>
  <si>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</si>
  <si>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</si>
  <si>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</si>
  <si>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</si>
  <si>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</si>
  <si>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</si>
  <si>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</si>
  <si>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</si>
  <si>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</si>
  <si>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</si>
  <si>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</si>
  <si>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</si>
  <si>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</si>
  <si>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</si>
  <si>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</si>
  <si>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</si>
  <si>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</si>
  <si>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</si>
  <si>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</si>
  <si>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</si>
  <si>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</si>
  <si>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</si>
  <si>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</si>
  <si>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</si>
  <si>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</si>
  <si>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</si>
  <si>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</si>
  <si>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</si>
  <si>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</si>
  <si>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</si>
  <si>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</si>
  <si>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</si>
  <si>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</si>
  <si>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</si>
  <si>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A|3|2|1|1|20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</si>
  <si>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</si>
  <si>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</si>
  <si>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</si>
  <si>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</si>
  <si>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</si>
  <si>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</si>
  <si>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</si>
  <si>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</si>
  <si>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</si>
  <si>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</si>
  <si>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</si>
  <si>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</si>
  <si>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</si>
  <si>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</si>
  <si>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</si>
  <si>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</si>
  <si>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</si>
  <si>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</si>
  <si>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</si>
  <si>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</si>
  <si>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saldo apropiac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</si>
  <si>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</si>
  <si>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</si>
  <si>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</si>
  <si>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</si>
  <si>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</si>
  <si>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</si>
  <si>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</si>
  <si>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</si>
  <si>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</si>
  <si>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</si>
  <si>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</si>
  <si>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</si>
  <si>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</si>
  <si>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</si>
  <si>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</si>
  <si>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</si>
  <si>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</si>
  <si>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</si>
  <si>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</si>
  <si>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</si>
  <si>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</si>
  <si>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</si>
  <si>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</si>
  <si>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</si>
  <si>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</si>
  <si>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A|2|0|4|4|20</t>
  </si>
  <si>
    <t>A|2|0|4|5|20</t>
  </si>
  <si>
    <t>A|2|0|4|6|20</t>
  </si>
  <si>
    <t>A|2|0|4|7|20</t>
  </si>
  <si>
    <t>A|2|0|4|8|20</t>
  </si>
  <si>
    <t>A|2|0|4|9|20</t>
  </si>
  <si>
    <t>IMPUESTOS Y CONTRIBUCIONES</t>
  </si>
  <si>
    <t>A|1|0|2|14|20</t>
  </si>
  <si>
    <t>A|2|0|4|4|21</t>
  </si>
  <si>
    <t>A|2|0|4|5|21</t>
  </si>
  <si>
    <t>A|2|0|4|7|21</t>
  </si>
  <si>
    <t>A|2|0|4|8|21</t>
  </si>
  <si>
    <t>A|2|0|3|50|21</t>
  </si>
  <si>
    <t>A|2|0|3|0|21</t>
  </si>
  <si>
    <t>Elaboró : R.H.E.M</t>
  </si>
  <si>
    <t>MES  1</t>
  </si>
  <si>
    <t>Elaboró :R.H.E.M</t>
  </si>
  <si>
    <t>A|2|0|4|1|20</t>
  </si>
  <si>
    <t>COMPRA DE EQUIPO</t>
  </si>
  <si>
    <t>A|2|0|4|0|21</t>
  </si>
  <si>
    <t>A|1|0|2|14|21</t>
  </si>
  <si>
    <t>A|3|6|1|1|21</t>
  </si>
  <si>
    <t xml:space="preserve">SENTENCIAS Y CONCILIACIONES </t>
  </si>
  <si>
    <t>RECURSOS DE CAPITAL            1|3|2|0|0</t>
  </si>
  <si>
    <t>A|2|0|4|10|20</t>
  </si>
  <si>
    <t>A|2|0|4|11|20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</si>
  <si>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</si>
  <si>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</si>
  <si>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</si>
  <si>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</si>
  <si>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</si>
  <si>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A JUNIO</t>
  </si>
  <si>
    <t>MES: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</si>
  <si>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</si>
  <si>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FONDO ROTATORIO DEL  DANE - FONDANE </t>
  </si>
  <si>
    <t>A  JUNIO</t>
  </si>
  <si>
    <t>GASTOS DE FUNCIONAMIENTO</t>
  </si>
  <si>
    <t>A|1|0|1|1||1|10</t>
  </si>
  <si>
    <t xml:space="preserve">SUELDOS </t>
  </si>
  <si>
    <t>A|1|0|1|1||2|10</t>
  </si>
  <si>
    <t>SUELDOS DE VACACIONES</t>
  </si>
  <si>
    <t>A|1|0|1|1||4|10</t>
  </si>
  <si>
    <t>INCAPACIDADES Y LICENCIAS DE MATERNIDAD</t>
  </si>
  <si>
    <t>A|1|0|1|4||2|10</t>
  </si>
  <si>
    <t>PRIMA TECNICA NO SALARIAL</t>
  </si>
  <si>
    <t>A|1|0|1|5||1|10</t>
  </si>
  <si>
    <t>GASTOS DE REPRESENTACION</t>
  </si>
  <si>
    <t>A|1|0|1|5||12|10</t>
  </si>
  <si>
    <t xml:space="preserve">SUBSIDIO DE ALIMENTACION </t>
  </si>
  <si>
    <t>A|1|0|1|5||13|10</t>
  </si>
  <si>
    <t>SUBSIDIO DE TRANSPORTE</t>
  </si>
  <si>
    <t>A|1|0|1|5||14|10</t>
  </si>
  <si>
    <t>PRIMA DE SERVICIOS</t>
  </si>
  <si>
    <t>A|1|0|1|5||15|10</t>
  </si>
  <si>
    <t>PRIMA DE VACACIONES</t>
  </si>
  <si>
    <t>A|1|0|1|5||16|10</t>
  </si>
  <si>
    <t>PRIMA DE NAVIDAD</t>
  </si>
  <si>
    <t>A|1|0|1|5||19|10</t>
  </si>
  <si>
    <t>PRIMA DE RIESGO</t>
  </si>
  <si>
    <t>A|1|0|1|5||2|10</t>
  </si>
  <si>
    <t>BONIFICACION POR SERVICIOS PRESTADOS</t>
  </si>
  <si>
    <t>A|1|0|1|5||21|10</t>
  </si>
  <si>
    <t>PRIMA DE DIRECCION</t>
  </si>
  <si>
    <t>A|1|0|1|5||47|10</t>
  </si>
  <si>
    <t>PRIMA COORDINACION</t>
  </si>
  <si>
    <t>A|1|0|1|5||5|10</t>
  </si>
  <si>
    <t>BONIFICACION ESPECIAL DE RECREACION</t>
  </si>
  <si>
    <t>A|1|0|1|5||92|10</t>
  </si>
  <si>
    <t>BONIFICACION DE DIRECCION</t>
  </si>
  <si>
    <t>A|1|0|1|9|1|10</t>
  </si>
  <si>
    <t>HORAS EXTRAS, DIAS, FESTIVOS</t>
  </si>
  <si>
    <t>A|1|0|1|9|2|10</t>
  </si>
  <si>
    <t>RECARGOS NOCTURNOS Y FESTIVOS</t>
  </si>
  <si>
    <t>A|1|0|1|9|3|10</t>
  </si>
  <si>
    <t>INDEMNIZACION POR VACACIONES</t>
  </si>
  <si>
    <t>A|1|0|2|12|||10</t>
  </si>
  <si>
    <t>HONORARIOS</t>
  </si>
  <si>
    <t>A|1|0|2|14|||10</t>
  </si>
  <si>
    <t>REMUNERACION SERVICIOS TECNICOS</t>
  </si>
  <si>
    <t>A|1|0|5|1|||10</t>
  </si>
  <si>
    <t>CONTRIB ADMINISTRADAS POR EL SECTOR PRIVADO</t>
  </si>
  <si>
    <t>A|1|0|5|2|||10</t>
  </si>
  <si>
    <t>CONTRIB ADMINISTRADAS POR EL SECTOR PUBLICO</t>
  </si>
  <si>
    <t>A|1|0|5|6|||10</t>
  </si>
  <si>
    <t>APORTES AL ICBF</t>
  </si>
  <si>
    <t>A|1|0|5|7|||10</t>
  </si>
  <si>
    <t>APORTES AL SENA</t>
  </si>
  <si>
    <t>A|1|0|5|8|||10</t>
  </si>
  <si>
    <t>APORTES ALA ESAP</t>
  </si>
  <si>
    <t>A|1|0|5|9|||10</t>
  </si>
  <si>
    <t>APORTES A ESCUELAS INDUSTRIALES E INSTITUTOS TECNICOS</t>
  </si>
  <si>
    <t>A|2|0|4|1|10</t>
  </si>
  <si>
    <t>A|2|0|4|10|10</t>
  </si>
  <si>
    <t>A|2|0|4|11|10</t>
  </si>
  <si>
    <t>A|2|0|4|2|10</t>
  </si>
  <si>
    <t xml:space="preserve">ENSERES Y EQUIPO DE OFICINA </t>
  </si>
  <si>
    <t>A|2|0|4|21|10</t>
  </si>
  <si>
    <t xml:space="preserve">CAPACITACION, BIENESTAR SOCIAL Y ESTIMULOS </t>
  </si>
  <si>
    <t>A|2|0|4|41|10</t>
  </si>
  <si>
    <t xml:space="preserve">OTROS GASTOS POR ADQUISICION DE SERVICIOS </t>
  </si>
  <si>
    <t>A|2|0|4|5|10</t>
  </si>
  <si>
    <t>A|2|0|4|6|10</t>
  </si>
  <si>
    <t>COMUNICACIONES Y TRANSPORTES</t>
  </si>
  <si>
    <t>A|2|0|4|7|10</t>
  </si>
  <si>
    <t>IMPRESOS Y PUBLICACIONES</t>
  </si>
  <si>
    <t>A|2|0|4|8|10</t>
  </si>
  <si>
    <t>A|2|0|4|9|10</t>
  </si>
  <si>
    <t>TRANSFERENCIAS</t>
  </si>
  <si>
    <t>A|3|2|1|1|10</t>
  </si>
  <si>
    <t>CUOTA DE AUDITAJE CONTRANAL</t>
  </si>
  <si>
    <t>A|3|6|1|1|10</t>
  </si>
  <si>
    <t>SENTENCIAS Y CONCILIACION</t>
  </si>
  <si>
    <t>GASTOS DE INVERSION A.P.N.</t>
  </si>
  <si>
    <t>C|430|1000|18|10</t>
  </si>
  <si>
    <t>MEJORAMIENTO DE LA CAPACIDAD TECNICA Y ADMINISTRATIVA</t>
  </si>
  <si>
    <t>C|430|1000|19|10</t>
  </si>
  <si>
    <t>LEV. RECOP Y ACTUAL.  INF CUMPLIMIENTO OBJETIVOS MILENIO NAL.</t>
  </si>
  <si>
    <t>C|430|1000|20|10</t>
  </si>
  <si>
    <t>LEV. RECOP Y ACTUAL.  INF PRODUCCION COMERCIO Y SERVICIOS NAL.</t>
  </si>
  <si>
    <t>C|430|1000|21|11</t>
  </si>
  <si>
    <t>LEV. RECOP Y ACTUAL.  INF SERVICIOS PUBLICOS NAL.</t>
  </si>
  <si>
    <t>C|430|1000|22|11</t>
  </si>
  <si>
    <t>LEV. RECOP Y ACTUAL.  INF PRECIOS NAL.</t>
  </si>
  <si>
    <t>C|430|1000|23|11</t>
  </si>
  <si>
    <t>LEV. RECOP Y ACTUAL.  INF ASPECTOS SOCIODEMOGRAFICOS NAL.</t>
  </si>
  <si>
    <t>C|430|1000|24|11</t>
  </si>
  <si>
    <t>LEV. RECOP Y ACTUAL.  INF TEMAS AMBIENTALES NAL.</t>
  </si>
  <si>
    <t>C|430|1000|25|11</t>
  </si>
  <si>
    <t>LEV. RECOP Y ACTUAL.  INF DATOS ESPACIALES NAL.</t>
  </si>
  <si>
    <t>C|430|1000|26|11</t>
  </si>
  <si>
    <t>LEV. RECOP Y ACTUAL.  INF ASPECTOS CULTURALES Y POLITICOS NAL.</t>
  </si>
  <si>
    <t>C|430|1000|27|11</t>
  </si>
  <si>
    <t>LEV. RECOP Y ACTUAL.  INF CUENTAS NALES Y MACROECONOMIA NAL.</t>
  </si>
  <si>
    <t>Preparó : M.S.R.</t>
  </si>
  <si>
    <t xml:space="preserve">COORDINADOR  PRESUPUESTO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</si>
</sst>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  <numFmt numFmtId="198" formatCode="[$-240A]dddd\,\ dd&quot; de &quot;mmmm&quot; de &quot;yyyy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dashed"/>
    </border>
    <border>
      <left style="thin"/>
      <right style="thin"/>
      <top style="thin"/>
      <bottom style="medium"/>
    </border>
    <border>
      <left style="thin"/>
      <right style="thin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8" xfId="0" applyNumberFormat="1" applyFont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 locked="0"/>
    </xf>
    <xf numFmtId="4" fontId="0" fillId="0" borderId="9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4" fontId="8" fillId="0" borderId="9" xfId="0" applyNumberFormat="1" applyFont="1" applyBorder="1" applyAlignment="1" applyProtection="1">
      <alignment horizontal="left"/>
      <protection locked="0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12" xfId="0" applyNumberFormat="1" applyFont="1" applyBorder="1" applyAlignment="1" applyProtection="1">
      <alignment horizontal="left"/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14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18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19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 horizontal="left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center"/>
    </xf>
    <xf numFmtId="4" fontId="9" fillId="0" borderId="24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right"/>
      <protection/>
    </xf>
    <xf numFmtId="0" fontId="7" fillId="0" borderId="26" xfId="0" applyFont="1" applyBorder="1" applyAlignment="1">
      <alignment horizontal="left"/>
    </xf>
    <xf numFmtId="4" fontId="0" fillId="0" borderId="27" xfId="0" applyNumberFormat="1" applyFont="1" applyFill="1" applyBorder="1" applyAlignment="1">
      <alignment/>
    </xf>
    <xf numFmtId="4" fontId="0" fillId="0" borderId="28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" fontId="2" fillId="0" borderId="0" xfId="0" applyNumberFormat="1" applyFont="1" applyAlignment="1" applyProtection="1">
      <alignment/>
      <protection/>
    </xf>
    <xf numFmtId="14" fontId="8" fillId="0" borderId="1" xfId="0" applyNumberFormat="1" applyFont="1" applyBorder="1" applyAlignment="1">
      <alignment horizontal="left"/>
    </xf>
    <xf numFmtId="40" fontId="9" fillId="0" borderId="12" xfId="0" applyNumberFormat="1" applyFont="1" applyBorder="1" applyAlignment="1" applyProtection="1">
      <alignment horizontal="right"/>
      <protection locked="0"/>
    </xf>
    <xf numFmtId="0" fontId="15" fillId="0" borderId="0" xfId="0" applyFont="1" applyAlignment="1">
      <alignment horizontal="center"/>
    </xf>
    <xf numFmtId="0" fontId="1" fillId="0" borderId="31" xfId="0" applyNumberFormat="1" applyFont="1" applyBorder="1" applyAlignment="1" applyProtection="1">
      <alignment horizontal="center"/>
      <protection locked="0"/>
    </xf>
    <xf numFmtId="4" fontId="1" fillId="0" borderId="19" xfId="0" applyNumberFormat="1" applyFont="1" applyBorder="1" applyAlignment="1" applyProtection="1">
      <alignment/>
      <protection locked="0"/>
    </xf>
    <xf numFmtId="4" fontId="1" fillId="0" borderId="32" xfId="0" applyNumberFormat="1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0" fontId="9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13" fillId="2" borderId="33" xfId="0" applyFont="1" applyFill="1" applyBorder="1" applyAlignment="1">
      <alignment horizontal="center"/>
    </xf>
    <xf numFmtId="0" fontId="14" fillId="2" borderId="33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178" fontId="13" fillId="2" borderId="34" xfId="19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6" xfId="0" applyFont="1" applyFill="1" applyBorder="1" applyAlignment="1" applyProtection="1">
      <alignment horizontal="center"/>
      <protection locked="0"/>
    </xf>
    <xf numFmtId="0" fontId="5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4" fontId="7" fillId="0" borderId="19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/>
    </xf>
    <xf numFmtId="4" fontId="0" fillId="0" borderId="24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0" fontId="2" fillId="0" borderId="14" xfId="0" applyNumberFormat="1" applyFont="1" applyBorder="1" applyAlignment="1">
      <alignment horizontal="right"/>
    </xf>
    <xf numFmtId="4" fontId="8" fillId="0" borderId="12" xfId="0" applyNumberFormat="1" applyFont="1" applyBorder="1" applyAlignment="1" applyProtection="1">
      <alignment horizontal="left" wrapText="1"/>
      <protection locked="0"/>
    </xf>
    <xf numFmtId="10" fontId="1" fillId="0" borderId="0" xfId="21" applyNumberFormat="1" applyFont="1" applyAlignment="1">
      <alignment/>
    </xf>
    <xf numFmtId="4" fontId="2" fillId="0" borderId="37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0" fontId="1" fillId="0" borderId="11" xfId="0" applyNumberFormat="1" applyFont="1" applyBorder="1" applyAlignment="1" applyProtection="1">
      <alignment horizontal="left"/>
      <protection locked="0"/>
    </xf>
    <xf numFmtId="4" fontId="8" fillId="0" borderId="21" xfId="0" applyNumberFormat="1" applyFont="1" applyBorder="1" applyAlignment="1" applyProtection="1">
      <alignment horizontal="left"/>
      <protection locked="0"/>
    </xf>
    <xf numFmtId="40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Border="1" applyAlignment="1" applyProtection="1">
      <alignment horizontal="left"/>
      <protection locked="0"/>
    </xf>
    <xf numFmtId="4" fontId="7" fillId="0" borderId="9" xfId="0" applyNumberFormat="1" applyFont="1" applyBorder="1" applyAlignment="1" applyProtection="1">
      <alignment horizontal="lef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197" fontId="9" fillId="0" borderId="12" xfId="0" applyNumberFormat="1" applyFont="1" applyBorder="1" applyAlignment="1" applyProtection="1">
      <alignment horizontal="right"/>
      <protection locked="0"/>
    </xf>
    <xf numFmtId="197" fontId="2" fillId="0" borderId="14" xfId="0" applyNumberFormat="1" applyFont="1" applyBorder="1" applyAlignment="1">
      <alignment horizontal="right"/>
    </xf>
    <xf numFmtId="197" fontId="9" fillId="0" borderId="21" xfId="0" applyNumberFormat="1" applyFont="1" applyBorder="1" applyAlignment="1" applyProtection="1">
      <alignment horizontal="right"/>
      <protection locked="0"/>
    </xf>
    <xf numFmtId="197" fontId="2" fillId="0" borderId="9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Alignment="1">
      <alignment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2" fillId="0" borderId="21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4" fontId="2" fillId="0" borderId="13" xfId="0" applyNumberFormat="1" applyFont="1" applyBorder="1" applyAlignment="1" applyProtection="1">
      <alignment horizontal="right"/>
      <protection locked="0"/>
    </xf>
    <xf numFmtId="4" fontId="2" fillId="0" borderId="38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Fill="1" applyAlignment="1">
      <alignment/>
    </xf>
    <xf numFmtId="4" fontId="2" fillId="0" borderId="13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2" fillId="0" borderId="16" xfId="0" applyNumberFormat="1" applyFont="1" applyFill="1" applyBorder="1" applyAlignment="1">
      <alignment horizontal="right"/>
    </xf>
    <xf numFmtId="4" fontId="2" fillId="0" borderId="29" xfId="0" applyNumberFormat="1" applyFont="1" applyFill="1" applyBorder="1" applyAlignment="1">
      <alignment horizontal="right"/>
    </xf>
    <xf numFmtId="4" fontId="2" fillId="0" borderId="30" xfId="0" applyNumberFormat="1" applyFont="1" applyFill="1" applyBorder="1" applyAlignment="1">
      <alignment horizontal="right"/>
    </xf>
    <xf numFmtId="4" fontId="2" fillId="0" borderId="0" xfId="0" applyNumberFormat="1" applyFont="1" applyFill="1" applyAlignment="1" applyProtection="1">
      <alignment/>
      <protection/>
    </xf>
    <xf numFmtId="4" fontId="2" fillId="0" borderId="39" xfId="0" applyNumberFormat="1" applyFont="1" applyBorder="1" applyAlignment="1">
      <alignment horizontal="right"/>
    </xf>
    <xf numFmtId="4" fontId="9" fillId="0" borderId="39" xfId="0" applyNumberFormat="1" applyFont="1" applyBorder="1" applyAlignment="1">
      <alignment horizontal="right"/>
    </xf>
    <xf numFmtId="4" fontId="2" fillId="0" borderId="21" xfId="0" applyNumberFormat="1" applyFont="1" applyBorder="1" applyAlignment="1" applyProtection="1">
      <alignment horizontal="right"/>
      <protection locked="0"/>
    </xf>
    <xf numFmtId="4" fontId="9" fillId="0" borderId="40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" fontId="3" fillId="0" borderId="18" xfId="0" applyNumberFormat="1" applyFont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quotePrefix="1">
      <alignment horizontal="left"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4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0" borderId="8" xfId="0" applyNumberFormat="1" applyFont="1" applyBorder="1" applyAlignment="1" applyProtection="1">
      <alignment horizontal="left"/>
      <protection locked="0"/>
    </xf>
    <xf numFmtId="4" fontId="0" fillId="0" borderId="8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 locked="0"/>
    </xf>
    <xf numFmtId="4" fontId="0" fillId="0" borderId="12" xfId="0" applyNumberFormat="1" applyFont="1" applyBorder="1" applyAlignment="1" applyProtection="1">
      <alignment horizontal="left"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9" xfId="0" applyNumberFormat="1" applyFont="1" applyBorder="1" applyAlignment="1" applyProtection="1">
      <alignment horizontal="left"/>
      <protection locked="0"/>
    </xf>
    <xf numFmtId="4" fontId="0" fillId="0" borderId="9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Fill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13" xfId="0" applyNumberFormat="1" applyFont="1" applyBorder="1" applyAlignment="1" applyProtection="1">
      <alignment horizontal="right"/>
      <protection locked="0"/>
    </xf>
    <xf numFmtId="4" fontId="0" fillId="0" borderId="42" xfId="0" applyNumberFormat="1" applyFont="1" applyBorder="1" applyAlignment="1" applyProtection="1">
      <alignment horizontal="right"/>
      <protection locked="0"/>
    </xf>
    <xf numFmtId="4" fontId="0" fillId="0" borderId="15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left"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40" fontId="1" fillId="0" borderId="14" xfId="0" applyNumberFormat="1" applyFont="1" applyBorder="1" applyAlignment="1">
      <alignment horizontal="right"/>
    </xf>
    <xf numFmtId="4" fontId="8" fillId="0" borderId="11" xfId="0" applyNumberFormat="1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/>
      <protection locked="0"/>
    </xf>
    <xf numFmtId="40" fontId="0" fillId="0" borderId="12" xfId="0" applyNumberFormat="1" applyFont="1" applyBorder="1" applyAlignment="1" applyProtection="1">
      <alignment horizontal="right"/>
      <protection locked="0"/>
    </xf>
    <xf numFmtId="4" fontId="5" fillId="0" borderId="18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6"/>
  <sheetViews>
    <sheetView zoomScale="85" zoomScaleNormal="85" workbookViewId="0" topLeftCell="B1">
      <selection activeCell="AC18" sqref="AC18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6.57421875" style="1" customWidth="1"/>
    <col min="4" max="4" width="15.28125" style="1" hidden="1" customWidth="1"/>
    <col min="5" max="5" width="15.00390625" style="1" hidden="1" customWidth="1"/>
    <col min="6" max="6" width="15.421875" style="1" hidden="1" customWidth="1"/>
    <col min="7" max="7" width="15.57421875" style="1" hidden="1" customWidth="1"/>
    <col min="8" max="8" width="16.8515625" style="1" hidden="1" customWidth="1"/>
    <col min="9" max="9" width="15.8515625" style="1" customWidth="1"/>
    <col min="10" max="11" width="15.8515625" style="1" hidden="1" customWidth="1"/>
    <col min="12" max="13" width="15.421875" style="1" hidden="1" customWidth="1"/>
    <col min="14" max="14" width="15.8515625" style="1" hidden="1" customWidth="1"/>
    <col min="15" max="15" width="22.140625" style="1" hidden="1" customWidth="1"/>
    <col min="16" max="16" width="17.421875" style="1" hidden="1" customWidth="1"/>
    <col min="17" max="17" width="17.57421875" style="1" customWidth="1"/>
    <col min="18" max="18" width="16.7109375" style="1" hidden="1" customWidth="1"/>
    <col min="19" max="19" width="15.421875" style="1" hidden="1" customWidth="1"/>
    <col min="20" max="20" width="18.421875" style="1" hidden="1" customWidth="1"/>
    <col min="21" max="21" width="17.28125" style="1" hidden="1" customWidth="1"/>
    <col min="22" max="22" width="17.8515625" style="1" hidden="1" customWidth="1"/>
    <col min="23" max="23" width="16.57421875" style="1" hidden="1" customWidth="1"/>
    <col min="24" max="24" width="18.140625" style="1" hidden="1" customWidth="1"/>
    <col min="25" max="25" width="16.00390625" style="1" hidden="1" customWidth="1"/>
    <col min="26" max="26" width="16.57421875" style="1" hidden="1" customWidth="1"/>
    <col min="27" max="27" width="16.8515625" style="1" hidden="1" customWidth="1"/>
    <col min="28" max="28" width="17.28125" style="1" customWidth="1"/>
    <col min="29" max="29" width="16.421875" style="1" customWidth="1"/>
    <col min="30" max="30" width="18.28125" style="1" hidden="1" customWidth="1"/>
    <col min="31" max="31" width="16.8515625" style="1" hidden="1" customWidth="1"/>
    <col min="32" max="32" width="19.28125" style="1" hidden="1" customWidth="1"/>
    <col min="33" max="33" width="19.7109375" style="1" hidden="1" customWidth="1"/>
    <col min="34" max="34" width="15.8515625" style="1" hidden="1" customWidth="1"/>
    <col min="35" max="35" width="16.57421875" style="1" hidden="1" customWidth="1"/>
    <col min="36" max="36" width="17.8515625" style="1" hidden="1" customWidth="1"/>
    <col min="37" max="37" width="16.00390625" style="1" hidden="1" customWidth="1"/>
    <col min="38" max="38" width="19.8515625" style="1" hidden="1" customWidth="1"/>
    <col min="39" max="40" width="19.421875" style="1" hidden="1" customWidth="1"/>
    <col min="41" max="41" width="16.00390625" style="1" hidden="1" customWidth="1"/>
    <col min="42" max="42" width="15.8515625" style="1" customWidth="1"/>
    <col min="43" max="43" width="13.7109375" style="1" hidden="1" customWidth="1"/>
    <col min="44" max="44" width="14.140625" style="1" hidden="1" customWidth="1"/>
    <col min="45" max="45" width="13.421875" style="1" hidden="1" customWidth="1"/>
    <col min="46" max="46" width="15.00390625" style="1" hidden="1" customWidth="1"/>
    <col min="47" max="47" width="15.8515625" style="1" hidden="1" customWidth="1"/>
    <col min="48" max="48" width="15.421875" style="1" hidden="1" customWidth="1"/>
    <col min="49" max="49" width="13.57421875" style="1" hidden="1" customWidth="1"/>
    <col min="50" max="50" width="15.57421875" style="1" hidden="1" customWidth="1"/>
    <col min="51" max="51" width="13.00390625" style="1" hidden="1" customWidth="1"/>
    <col min="52" max="52" width="11.8515625" style="1" hidden="1" customWidth="1"/>
    <col min="53" max="53" width="13.421875" style="1" hidden="1" customWidth="1"/>
    <col min="54" max="54" width="12.8515625" style="1" hidden="1" customWidth="1"/>
    <col min="55" max="55" width="13.57421875" style="1" customWidth="1"/>
    <col min="56" max="56" width="15.00390625" style="1" customWidth="1"/>
    <col min="57" max="16384" width="11.421875" style="1" customWidth="1"/>
  </cols>
  <sheetData>
    <row r="1" spans="1:56" ht="18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70"/>
    </row>
    <row r="2" spans="1:56" ht="15.75">
      <c r="A2" s="171" t="s">
        <v>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3"/>
    </row>
    <row r="3" spans="1:56" ht="18">
      <c r="A3" s="174" t="s">
        <v>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6"/>
    </row>
    <row r="4" spans="1:56" ht="20.25">
      <c r="A4" s="164" t="s">
        <v>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8"/>
    </row>
    <row r="5" spans="1:56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3"/>
    </row>
    <row r="6" spans="1:56" ht="12.75">
      <c r="A6" s="166" t="s">
        <v>4</v>
      </c>
      <c r="B6" s="167"/>
      <c r="C6" s="59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4" t="s">
        <v>6</v>
      </c>
      <c r="R6" s="54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60" t="s">
        <v>8</v>
      </c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96" t="s">
        <v>137</v>
      </c>
      <c r="BD6" s="53"/>
    </row>
    <row r="7" spans="1:56" ht="12.75">
      <c r="A7" s="166" t="s">
        <v>5</v>
      </c>
      <c r="B7" s="167"/>
      <c r="C7" s="59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4" t="s">
        <v>7</v>
      </c>
      <c r="R7" s="54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60" t="s">
        <v>9</v>
      </c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9">
        <v>2008</v>
      </c>
      <c r="BD7" s="53"/>
    </row>
    <row r="8" spans="1:56" ht="13.5" thickBo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7"/>
    </row>
    <row r="9" spans="1:56" ht="12.75">
      <c r="A9" s="108" t="s">
        <v>79</v>
      </c>
      <c r="B9" s="100"/>
      <c r="C9" s="101" t="s">
        <v>67</v>
      </c>
      <c r="D9" s="100" t="s">
        <v>65</v>
      </c>
      <c r="E9" s="100" t="s">
        <v>65</v>
      </c>
      <c r="F9" s="100" t="s">
        <v>65</v>
      </c>
      <c r="G9" s="100" t="s">
        <v>65</v>
      </c>
      <c r="H9" s="100" t="s">
        <v>65</v>
      </c>
      <c r="I9" s="100" t="s">
        <v>65</v>
      </c>
      <c r="J9" s="100" t="s">
        <v>65</v>
      </c>
      <c r="K9" s="100" t="s">
        <v>65</v>
      </c>
      <c r="L9" s="100" t="s">
        <v>65</v>
      </c>
      <c r="M9" s="100" t="s">
        <v>65</v>
      </c>
      <c r="N9" s="100" t="s">
        <v>65</v>
      </c>
      <c r="O9" s="100" t="s">
        <v>67</v>
      </c>
      <c r="P9" s="100" t="s">
        <v>65</v>
      </c>
      <c r="Q9" s="100" t="s">
        <v>65</v>
      </c>
      <c r="R9" s="101" t="s">
        <v>69</v>
      </c>
      <c r="S9" s="100" t="s">
        <v>26</v>
      </c>
      <c r="T9" s="100" t="s">
        <v>69</v>
      </c>
      <c r="U9" s="100" t="s">
        <v>26</v>
      </c>
      <c r="V9" s="100" t="s">
        <v>69</v>
      </c>
      <c r="W9" s="100" t="s">
        <v>26</v>
      </c>
      <c r="X9" s="100" t="s">
        <v>69</v>
      </c>
      <c r="Y9" s="100" t="s">
        <v>26</v>
      </c>
      <c r="Z9" s="100" t="s">
        <v>69</v>
      </c>
      <c r="AA9" s="100" t="s">
        <v>26</v>
      </c>
      <c r="AB9" s="100" t="s">
        <v>69</v>
      </c>
      <c r="AC9" s="100" t="s">
        <v>26</v>
      </c>
      <c r="AD9" s="100" t="s">
        <v>69</v>
      </c>
      <c r="AE9" s="100" t="s">
        <v>26</v>
      </c>
      <c r="AF9" s="100" t="s">
        <v>69</v>
      </c>
      <c r="AG9" s="100" t="s">
        <v>26</v>
      </c>
      <c r="AH9" s="101" t="s">
        <v>69</v>
      </c>
      <c r="AI9" s="100" t="s">
        <v>26</v>
      </c>
      <c r="AJ9" s="100" t="s">
        <v>69</v>
      </c>
      <c r="AK9" s="100" t="s">
        <v>26</v>
      </c>
      <c r="AL9" s="100" t="s">
        <v>69</v>
      </c>
      <c r="AM9" s="100" t="s">
        <v>26</v>
      </c>
      <c r="AN9" s="100" t="s">
        <v>69</v>
      </c>
      <c r="AO9" s="100" t="s">
        <v>26</v>
      </c>
      <c r="AP9" s="100" t="s">
        <v>32</v>
      </c>
      <c r="AQ9" s="100" t="s">
        <v>34</v>
      </c>
      <c r="AR9" s="100" t="s">
        <v>34</v>
      </c>
      <c r="AS9" s="100" t="s">
        <v>34</v>
      </c>
      <c r="AT9" s="100" t="s">
        <v>34</v>
      </c>
      <c r="AU9" s="100" t="s">
        <v>34</v>
      </c>
      <c r="AV9" s="100" t="s">
        <v>34</v>
      </c>
      <c r="AW9" s="100" t="s">
        <v>34</v>
      </c>
      <c r="AX9" s="100" t="s">
        <v>34</v>
      </c>
      <c r="AY9" s="100" t="s">
        <v>34</v>
      </c>
      <c r="AZ9" s="100" t="s">
        <v>34</v>
      </c>
      <c r="BA9" s="100" t="s">
        <v>34</v>
      </c>
      <c r="BB9" s="100" t="s">
        <v>34</v>
      </c>
      <c r="BC9" s="100" t="s">
        <v>34</v>
      </c>
      <c r="BD9" s="100" t="s">
        <v>37</v>
      </c>
    </row>
    <row r="10" spans="1:56" ht="12.75">
      <c r="A10" s="109" t="s">
        <v>10</v>
      </c>
      <c r="B10" s="102" t="s">
        <v>11</v>
      </c>
      <c r="C10" s="103" t="s">
        <v>68</v>
      </c>
      <c r="D10" s="102" t="s">
        <v>66</v>
      </c>
      <c r="E10" s="102" t="s">
        <v>66</v>
      </c>
      <c r="F10" s="102" t="s">
        <v>66</v>
      </c>
      <c r="G10" s="102" t="s">
        <v>66</v>
      </c>
      <c r="H10" s="102" t="s">
        <v>66</v>
      </c>
      <c r="I10" s="102" t="s">
        <v>66</v>
      </c>
      <c r="J10" s="102" t="s">
        <v>66</v>
      </c>
      <c r="K10" s="102" t="s">
        <v>66</v>
      </c>
      <c r="L10" s="102" t="s">
        <v>66</v>
      </c>
      <c r="M10" s="102" t="s">
        <v>66</v>
      </c>
      <c r="N10" s="102" t="s">
        <v>66</v>
      </c>
      <c r="O10" s="102" t="s">
        <v>68</v>
      </c>
      <c r="P10" s="102" t="s">
        <v>66</v>
      </c>
      <c r="Q10" s="102" t="s">
        <v>66</v>
      </c>
      <c r="R10" s="103" t="s">
        <v>68</v>
      </c>
      <c r="S10" s="102" t="s">
        <v>27</v>
      </c>
      <c r="T10" s="102" t="s">
        <v>68</v>
      </c>
      <c r="U10" s="102" t="s">
        <v>27</v>
      </c>
      <c r="V10" s="102" t="s">
        <v>68</v>
      </c>
      <c r="W10" s="102" t="s">
        <v>27</v>
      </c>
      <c r="X10" s="102" t="s">
        <v>68</v>
      </c>
      <c r="Y10" s="102" t="s">
        <v>27</v>
      </c>
      <c r="Z10" s="102" t="s">
        <v>68</v>
      </c>
      <c r="AA10" s="102" t="s">
        <v>27</v>
      </c>
      <c r="AB10" s="102" t="s">
        <v>68</v>
      </c>
      <c r="AC10" s="102" t="s">
        <v>27</v>
      </c>
      <c r="AD10" s="104" t="s">
        <v>68</v>
      </c>
      <c r="AE10" s="104" t="s">
        <v>27</v>
      </c>
      <c r="AF10" s="102" t="s">
        <v>68</v>
      </c>
      <c r="AG10" s="102" t="s">
        <v>27</v>
      </c>
      <c r="AH10" s="103" t="s">
        <v>68</v>
      </c>
      <c r="AI10" s="102" t="s">
        <v>27</v>
      </c>
      <c r="AJ10" s="102" t="s">
        <v>68</v>
      </c>
      <c r="AK10" s="102" t="s">
        <v>27</v>
      </c>
      <c r="AL10" s="102" t="s">
        <v>68</v>
      </c>
      <c r="AM10" s="102" t="s">
        <v>27</v>
      </c>
      <c r="AN10" s="102" t="s">
        <v>68</v>
      </c>
      <c r="AO10" s="102" t="s">
        <v>27</v>
      </c>
      <c r="AP10" s="102" t="s">
        <v>27</v>
      </c>
      <c r="AQ10" s="102" t="s">
        <v>35</v>
      </c>
      <c r="AR10" s="102" t="s">
        <v>35</v>
      </c>
      <c r="AS10" s="102" t="s">
        <v>35</v>
      </c>
      <c r="AT10" s="102" t="s">
        <v>35</v>
      </c>
      <c r="AU10" s="102" t="s">
        <v>35</v>
      </c>
      <c r="AV10" s="102" t="s">
        <v>35</v>
      </c>
      <c r="AW10" s="102" t="s">
        <v>35</v>
      </c>
      <c r="AX10" s="102" t="s">
        <v>35</v>
      </c>
      <c r="AY10" s="102" t="s">
        <v>35</v>
      </c>
      <c r="AZ10" s="102" t="s">
        <v>35</v>
      </c>
      <c r="BA10" s="102" t="s">
        <v>35</v>
      </c>
      <c r="BB10" s="102" t="s">
        <v>35</v>
      </c>
      <c r="BC10" s="102" t="s">
        <v>36</v>
      </c>
      <c r="BD10" s="102" t="s">
        <v>38</v>
      </c>
    </row>
    <row r="11" spans="1:56" ht="13.5" thickBot="1">
      <c r="A11" s="110"/>
      <c r="B11" s="105" t="s">
        <v>12</v>
      </c>
      <c r="C11" s="105" t="s">
        <v>24</v>
      </c>
      <c r="D11" s="105" t="s">
        <v>13</v>
      </c>
      <c r="E11" s="105" t="s">
        <v>14</v>
      </c>
      <c r="F11" s="105" t="s">
        <v>15</v>
      </c>
      <c r="G11" s="105" t="s">
        <v>16</v>
      </c>
      <c r="H11" s="105" t="s">
        <v>17</v>
      </c>
      <c r="I11" s="105" t="s">
        <v>18</v>
      </c>
      <c r="J11" s="105" t="s">
        <v>19</v>
      </c>
      <c r="K11" s="105" t="s">
        <v>20</v>
      </c>
      <c r="L11" s="105" t="s">
        <v>21</v>
      </c>
      <c r="M11" s="105" t="s">
        <v>22</v>
      </c>
      <c r="N11" s="105" t="s">
        <v>23</v>
      </c>
      <c r="O11" s="105" t="s">
        <v>24</v>
      </c>
      <c r="P11" s="105" t="s">
        <v>24</v>
      </c>
      <c r="Q11" s="105" t="s">
        <v>25</v>
      </c>
      <c r="R11" s="105" t="s">
        <v>121</v>
      </c>
      <c r="S11" s="105" t="s">
        <v>13</v>
      </c>
      <c r="T11" s="105" t="s">
        <v>78</v>
      </c>
      <c r="U11" s="105" t="s">
        <v>14</v>
      </c>
      <c r="V11" s="105" t="s">
        <v>77</v>
      </c>
      <c r="W11" s="105" t="s">
        <v>15</v>
      </c>
      <c r="X11" s="105" t="s">
        <v>76</v>
      </c>
      <c r="Y11" s="105" t="s">
        <v>16</v>
      </c>
      <c r="Z11" s="105" t="s">
        <v>75</v>
      </c>
      <c r="AA11" s="105" t="s">
        <v>28</v>
      </c>
      <c r="AB11" s="105" t="s">
        <v>74</v>
      </c>
      <c r="AC11" s="105" t="s">
        <v>29</v>
      </c>
      <c r="AD11" s="105" t="s">
        <v>19</v>
      </c>
      <c r="AE11" s="105" t="s">
        <v>30</v>
      </c>
      <c r="AF11" s="105" t="s">
        <v>73</v>
      </c>
      <c r="AG11" s="105" t="s">
        <v>20</v>
      </c>
      <c r="AH11" s="105" t="s">
        <v>72</v>
      </c>
      <c r="AI11" s="105" t="s">
        <v>21</v>
      </c>
      <c r="AJ11" s="105" t="s">
        <v>22</v>
      </c>
      <c r="AK11" s="105" t="s">
        <v>31</v>
      </c>
      <c r="AL11" s="105" t="s">
        <v>71</v>
      </c>
      <c r="AM11" s="105" t="s">
        <v>23</v>
      </c>
      <c r="AN11" s="105" t="s">
        <v>70</v>
      </c>
      <c r="AO11" s="105" t="s">
        <v>24</v>
      </c>
      <c r="AP11" s="105" t="s">
        <v>33</v>
      </c>
      <c r="AQ11" s="105" t="s">
        <v>13</v>
      </c>
      <c r="AR11" s="105" t="s">
        <v>14</v>
      </c>
      <c r="AS11" s="105" t="s">
        <v>15</v>
      </c>
      <c r="AT11" s="105" t="s">
        <v>16</v>
      </c>
      <c r="AU11" s="105" t="s">
        <v>28</v>
      </c>
      <c r="AV11" s="105" t="s">
        <v>24</v>
      </c>
      <c r="AW11" s="105" t="s">
        <v>30</v>
      </c>
      <c r="AX11" s="105" t="s">
        <v>23</v>
      </c>
      <c r="AY11" s="105" t="s">
        <v>21</v>
      </c>
      <c r="AZ11" s="105" t="s">
        <v>24</v>
      </c>
      <c r="BA11" s="105" t="s">
        <v>30</v>
      </c>
      <c r="BB11" s="105" t="s">
        <v>24</v>
      </c>
      <c r="BC11" s="105" t="s">
        <v>33</v>
      </c>
      <c r="BD11" s="105" t="s">
        <v>39</v>
      </c>
    </row>
    <row r="12" spans="1:56" ht="13.5" thickBot="1">
      <c r="A12" s="106">
        <v>1</v>
      </c>
      <c r="B12" s="106">
        <v>2</v>
      </c>
      <c r="C12" s="106">
        <v>3</v>
      </c>
      <c r="D12" s="106">
        <v>3</v>
      </c>
      <c r="E12" s="107">
        <v>3</v>
      </c>
      <c r="F12" s="107">
        <v>3</v>
      </c>
      <c r="G12" s="107">
        <v>3</v>
      </c>
      <c r="H12" s="107">
        <v>3</v>
      </c>
      <c r="I12" s="107">
        <v>3</v>
      </c>
      <c r="J12" s="107">
        <v>3</v>
      </c>
      <c r="K12" s="107">
        <v>3</v>
      </c>
      <c r="L12" s="107">
        <v>3</v>
      </c>
      <c r="M12" s="107">
        <v>3</v>
      </c>
      <c r="N12" s="107">
        <v>3</v>
      </c>
      <c r="O12" s="106">
        <v>3</v>
      </c>
      <c r="P12" s="107">
        <v>3</v>
      </c>
      <c r="Q12" s="106">
        <v>4</v>
      </c>
      <c r="R12" s="106">
        <v>5</v>
      </c>
      <c r="S12" s="106">
        <v>5</v>
      </c>
      <c r="T12" s="106">
        <v>5</v>
      </c>
      <c r="U12" s="106">
        <v>5</v>
      </c>
      <c r="V12" s="106">
        <v>5</v>
      </c>
      <c r="W12" s="106">
        <v>5</v>
      </c>
      <c r="X12" s="106">
        <v>5</v>
      </c>
      <c r="Y12" s="106">
        <v>5</v>
      </c>
      <c r="Z12" s="106">
        <v>5</v>
      </c>
      <c r="AA12" s="106">
        <v>5</v>
      </c>
      <c r="AB12" s="106">
        <v>5</v>
      </c>
      <c r="AC12" s="106">
        <v>5</v>
      </c>
      <c r="AD12" s="106">
        <v>5</v>
      </c>
      <c r="AE12" s="106">
        <v>5</v>
      </c>
      <c r="AF12" s="106">
        <v>5</v>
      </c>
      <c r="AG12" s="106">
        <v>5</v>
      </c>
      <c r="AH12" s="106">
        <v>5</v>
      </c>
      <c r="AI12" s="106">
        <v>5</v>
      </c>
      <c r="AJ12" s="106">
        <v>5</v>
      </c>
      <c r="AK12" s="106">
        <v>5</v>
      </c>
      <c r="AL12" s="106">
        <v>5</v>
      </c>
      <c r="AM12" s="106">
        <v>5</v>
      </c>
      <c r="AN12" s="106">
        <v>5</v>
      </c>
      <c r="AO12" s="106">
        <v>5</v>
      </c>
      <c r="AP12" s="106">
        <v>6</v>
      </c>
      <c r="AQ12" s="106">
        <v>7</v>
      </c>
      <c r="AR12" s="106">
        <v>7</v>
      </c>
      <c r="AS12" s="106">
        <v>7</v>
      </c>
      <c r="AT12" s="106">
        <v>7</v>
      </c>
      <c r="AU12" s="106">
        <v>7</v>
      </c>
      <c r="AV12" s="106">
        <v>7</v>
      </c>
      <c r="AW12" s="106">
        <v>7</v>
      </c>
      <c r="AX12" s="106">
        <v>7</v>
      </c>
      <c r="AY12" s="106">
        <v>7</v>
      </c>
      <c r="AZ12" s="106">
        <v>7</v>
      </c>
      <c r="BA12" s="106">
        <v>7</v>
      </c>
      <c r="BB12" s="106">
        <v>7</v>
      </c>
      <c r="BC12" s="106">
        <v>8</v>
      </c>
      <c r="BD12" s="106">
        <v>9</v>
      </c>
    </row>
    <row r="13" spans="1:56" ht="24.75" customHeight="1">
      <c r="A13" s="64" t="s">
        <v>82</v>
      </c>
      <c r="B13" s="18">
        <v>10943450000</v>
      </c>
      <c r="C13" s="18">
        <f>431131969-16883621-62876525</f>
        <v>351371823</v>
      </c>
      <c r="D13" s="18">
        <v>578541009.71</v>
      </c>
      <c r="E13" s="18">
        <v>88114460.34</v>
      </c>
      <c r="F13" s="18">
        <v>156799294.22</v>
      </c>
      <c r="G13" s="18">
        <v>58697992.45</v>
      </c>
      <c r="H13" s="18">
        <v>65349321.28</v>
      </c>
      <c r="I13" s="18">
        <v>45455724.69</v>
      </c>
      <c r="J13" s="18"/>
      <c r="K13" s="18"/>
      <c r="L13" s="18"/>
      <c r="M13" s="18"/>
      <c r="N13" s="18"/>
      <c r="O13" s="18"/>
      <c r="P13" s="18"/>
      <c r="Q13" s="17">
        <f>SUM(C13:P13)</f>
        <v>1344329625.69</v>
      </c>
      <c r="R13" s="16">
        <v>318876723</v>
      </c>
      <c r="S13" s="18">
        <v>466387030.71</v>
      </c>
      <c r="T13" s="18">
        <v>866552</v>
      </c>
      <c r="U13" s="18">
        <v>88393074.34</v>
      </c>
      <c r="V13" s="18">
        <v>4420000</v>
      </c>
      <c r="W13" s="18">
        <v>148642404.22</v>
      </c>
      <c r="X13" s="18">
        <v>506898</v>
      </c>
      <c r="Y13" s="18">
        <v>15054369.45</v>
      </c>
      <c r="Z13" s="18"/>
      <c r="AA13" s="18">
        <v>26305057.28</v>
      </c>
      <c r="AB13" s="18"/>
      <c r="AC13" s="18">
        <v>44600180.69</v>
      </c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4">
        <f>SUM(R13:AO13)</f>
        <v>1114052289.69</v>
      </c>
      <c r="AQ13" s="18">
        <v>0</v>
      </c>
      <c r="AR13" s="18"/>
      <c r="AS13" s="18"/>
      <c r="AT13" s="18"/>
      <c r="AU13" s="18"/>
      <c r="AV13" s="18">
        <v>0</v>
      </c>
      <c r="AW13" s="18"/>
      <c r="AX13" s="18"/>
      <c r="AY13" s="18"/>
      <c r="AZ13" s="18"/>
      <c r="BA13" s="18">
        <v>0</v>
      </c>
      <c r="BB13" s="18">
        <v>0</v>
      </c>
      <c r="BC13" s="13">
        <f>SUM(AQ13:BB13)</f>
        <v>0</v>
      </c>
      <c r="BD13" s="83">
        <f>SUM(Q13-AP13-BC13)</f>
        <v>230277336</v>
      </c>
    </row>
    <row r="14" spans="1:56" ht="24.75" customHeight="1">
      <c r="A14" s="65" t="s">
        <v>83</v>
      </c>
      <c r="B14" s="19"/>
      <c r="C14" s="19">
        <v>716500</v>
      </c>
      <c r="D14" s="19">
        <v>752379</v>
      </c>
      <c r="E14" s="19">
        <v>2073058</v>
      </c>
      <c r="F14" s="19">
        <v>752047</v>
      </c>
      <c r="G14" s="19">
        <v>2435976</v>
      </c>
      <c r="H14" s="19">
        <v>12183877.48</v>
      </c>
      <c r="I14" s="19">
        <v>6001993</v>
      </c>
      <c r="J14" s="19"/>
      <c r="K14" s="19"/>
      <c r="L14" s="19"/>
      <c r="M14" s="19"/>
      <c r="N14" s="19"/>
      <c r="O14" s="19"/>
      <c r="P14" s="19"/>
      <c r="Q14" s="17">
        <f>SUM(C14:P14)</f>
        <v>24915830.48</v>
      </c>
      <c r="R14" s="17"/>
      <c r="S14" s="19">
        <v>752379</v>
      </c>
      <c r="T14" s="19">
        <v>0</v>
      </c>
      <c r="U14" s="19">
        <v>2073058</v>
      </c>
      <c r="V14" s="19">
        <v>0</v>
      </c>
      <c r="W14" s="19">
        <v>752047</v>
      </c>
      <c r="X14" s="19"/>
      <c r="Y14" s="19">
        <v>2435976</v>
      </c>
      <c r="Z14" s="19"/>
      <c r="AA14" s="19">
        <v>12183877.48</v>
      </c>
      <c r="AB14" s="19">
        <v>716500</v>
      </c>
      <c r="AC14" s="19">
        <v>6001993</v>
      </c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79">
        <f>SUM(R14:AO14)</f>
        <v>24915830.48</v>
      </c>
      <c r="AQ14" s="19">
        <v>0</v>
      </c>
      <c r="AR14" s="19"/>
      <c r="AS14" s="19"/>
      <c r="AT14" s="19"/>
      <c r="AU14" s="19"/>
      <c r="AV14" s="19">
        <v>0</v>
      </c>
      <c r="AW14" s="19"/>
      <c r="AX14" s="19"/>
      <c r="AY14" s="19"/>
      <c r="AZ14" s="19"/>
      <c r="BA14" s="19">
        <v>0</v>
      </c>
      <c r="BB14" s="19">
        <v>0</v>
      </c>
      <c r="BC14" s="14">
        <f>SUM(AQ14:BB14)</f>
        <v>0</v>
      </c>
      <c r="BD14" s="15">
        <f>SUM(Q14-AP14-BC14)</f>
        <v>0</v>
      </c>
    </row>
    <row r="15" spans="1:56" ht="25.5" customHeight="1">
      <c r="A15" s="65" t="s">
        <v>129</v>
      </c>
      <c r="B15" s="19">
        <v>152000000</v>
      </c>
      <c r="C15" s="19"/>
      <c r="D15" s="19"/>
      <c r="E15" s="19"/>
      <c r="F15" s="19"/>
      <c r="G15" s="98">
        <v>4894648</v>
      </c>
      <c r="H15" s="19"/>
      <c r="I15" s="19">
        <v>11260952</v>
      </c>
      <c r="J15" s="19"/>
      <c r="K15" s="19"/>
      <c r="L15" s="19"/>
      <c r="M15" s="19"/>
      <c r="N15" s="19"/>
      <c r="O15" s="19"/>
      <c r="P15" s="19"/>
      <c r="Q15" s="17">
        <f>SUM(C15:P15)</f>
        <v>16155600</v>
      </c>
      <c r="R15" s="17"/>
      <c r="S15" s="19"/>
      <c r="T15" s="19"/>
      <c r="U15" s="19"/>
      <c r="V15" s="19"/>
      <c r="W15" s="19"/>
      <c r="X15" s="19"/>
      <c r="Y15" s="19">
        <v>4894648</v>
      </c>
      <c r="Z15" s="19"/>
      <c r="AA15" s="19">
        <v>0</v>
      </c>
      <c r="AB15" s="19"/>
      <c r="AC15" s="19">
        <v>11260952</v>
      </c>
      <c r="AD15" s="19"/>
      <c r="AE15" s="98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79">
        <f>SUM(R15:AO15)</f>
        <v>16155600</v>
      </c>
      <c r="AQ15" s="19">
        <v>0</v>
      </c>
      <c r="AR15" s="19"/>
      <c r="AS15" s="19"/>
      <c r="AT15" s="19"/>
      <c r="AU15" s="19"/>
      <c r="AV15" s="19">
        <v>0</v>
      </c>
      <c r="AW15" s="19"/>
      <c r="AX15" s="19"/>
      <c r="AY15" s="19"/>
      <c r="AZ15" s="19"/>
      <c r="BA15" s="19">
        <v>0</v>
      </c>
      <c r="BB15" s="19">
        <v>0</v>
      </c>
      <c r="BC15" s="14">
        <f>SUM(AQ15:BB15)</f>
        <v>0</v>
      </c>
      <c r="BD15" s="15">
        <f>SUM(Q15-AP15-BC15)</f>
        <v>0</v>
      </c>
    </row>
    <row r="16" spans="1:56" ht="18" customHeight="1">
      <c r="A16" s="13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7"/>
      <c r="R16" s="17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7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4"/>
      <c r="BD16" s="120"/>
    </row>
    <row r="17" spans="1:56" ht="18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7"/>
      <c r="R17" s="17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4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4"/>
      <c r="BD17" s="15"/>
    </row>
    <row r="18" spans="1:56" ht="18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7"/>
      <c r="R18" s="17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4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4"/>
      <c r="BD18" s="15"/>
    </row>
    <row r="19" spans="1:56" ht="18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7"/>
      <c r="R19" s="17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4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4"/>
      <c r="BD19" s="15"/>
    </row>
    <row r="20" spans="1:56" ht="18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7"/>
      <c r="R20" s="17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4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4"/>
      <c r="BD20" s="15"/>
    </row>
    <row r="21" spans="1:56" ht="18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7"/>
      <c r="R21" s="17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4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4"/>
      <c r="BD21" s="15"/>
    </row>
    <row r="22" spans="1:56" ht="18" customHeight="1" thickBot="1">
      <c r="A22" s="93" t="s">
        <v>89</v>
      </c>
      <c r="B22" s="94">
        <f aca="true" t="shared" si="0" ref="B22:AG22">SUM(B13:B21)</f>
        <v>11095450000</v>
      </c>
      <c r="C22" s="94">
        <f t="shared" si="0"/>
        <v>352088323</v>
      </c>
      <c r="D22" s="94">
        <f t="shared" si="0"/>
        <v>579293388.71</v>
      </c>
      <c r="E22" s="94">
        <f t="shared" si="0"/>
        <v>90187518.34</v>
      </c>
      <c r="F22" s="94">
        <f t="shared" si="0"/>
        <v>157551341.22</v>
      </c>
      <c r="G22" s="94">
        <f t="shared" si="0"/>
        <v>66028616.45</v>
      </c>
      <c r="H22" s="94">
        <f t="shared" si="0"/>
        <v>77533198.76</v>
      </c>
      <c r="I22" s="94">
        <f t="shared" si="0"/>
        <v>62718669.69</v>
      </c>
      <c r="J22" s="94">
        <f t="shared" si="0"/>
        <v>0</v>
      </c>
      <c r="K22" s="94">
        <f t="shared" si="0"/>
        <v>0</v>
      </c>
      <c r="L22" s="94">
        <f t="shared" si="0"/>
        <v>0</v>
      </c>
      <c r="M22" s="94">
        <f t="shared" si="0"/>
        <v>0</v>
      </c>
      <c r="N22" s="94">
        <f t="shared" si="0"/>
        <v>0</v>
      </c>
      <c r="O22" s="94">
        <f t="shared" si="0"/>
        <v>0</v>
      </c>
      <c r="P22" s="94">
        <f t="shared" si="0"/>
        <v>0</v>
      </c>
      <c r="Q22" s="94">
        <f t="shared" si="0"/>
        <v>1385401056.17</v>
      </c>
      <c r="R22" s="94">
        <f t="shared" si="0"/>
        <v>318876723</v>
      </c>
      <c r="S22" s="94">
        <f t="shared" si="0"/>
        <v>467139409.71</v>
      </c>
      <c r="T22" s="94">
        <f t="shared" si="0"/>
        <v>866552</v>
      </c>
      <c r="U22" s="94">
        <f t="shared" si="0"/>
        <v>90466132.34</v>
      </c>
      <c r="V22" s="94">
        <f t="shared" si="0"/>
        <v>4420000</v>
      </c>
      <c r="W22" s="94">
        <f t="shared" si="0"/>
        <v>149394451.22</v>
      </c>
      <c r="X22" s="94">
        <f t="shared" si="0"/>
        <v>506898</v>
      </c>
      <c r="Y22" s="94">
        <f t="shared" si="0"/>
        <v>22384993.45</v>
      </c>
      <c r="Z22" s="94">
        <f t="shared" si="0"/>
        <v>0</v>
      </c>
      <c r="AA22" s="94">
        <f t="shared" si="0"/>
        <v>38488934.760000005</v>
      </c>
      <c r="AB22" s="94">
        <f t="shared" si="0"/>
        <v>716500</v>
      </c>
      <c r="AC22" s="94">
        <f t="shared" si="0"/>
        <v>61863125.69</v>
      </c>
      <c r="AD22" s="94">
        <f t="shared" si="0"/>
        <v>0</v>
      </c>
      <c r="AE22" s="94">
        <f t="shared" si="0"/>
        <v>0</v>
      </c>
      <c r="AF22" s="94">
        <f t="shared" si="0"/>
        <v>0</v>
      </c>
      <c r="AG22" s="94">
        <f t="shared" si="0"/>
        <v>0</v>
      </c>
      <c r="AH22" s="94">
        <f aca="true" t="shared" si="1" ref="AH22:BD22">SUM(AH13:AH21)</f>
        <v>0</v>
      </c>
      <c r="AI22" s="94">
        <f t="shared" si="1"/>
        <v>0</v>
      </c>
      <c r="AJ22" s="94">
        <f t="shared" si="1"/>
        <v>0</v>
      </c>
      <c r="AK22" s="94">
        <f t="shared" si="1"/>
        <v>0</v>
      </c>
      <c r="AL22" s="94">
        <f t="shared" si="1"/>
        <v>0</v>
      </c>
      <c r="AM22" s="94">
        <f t="shared" si="1"/>
        <v>0</v>
      </c>
      <c r="AN22" s="94">
        <f t="shared" si="1"/>
        <v>0</v>
      </c>
      <c r="AO22" s="94">
        <f t="shared" si="1"/>
        <v>0</v>
      </c>
      <c r="AP22" s="118">
        <f t="shared" si="1"/>
        <v>1155123720.17</v>
      </c>
      <c r="AQ22" s="94">
        <f t="shared" si="1"/>
        <v>0</v>
      </c>
      <c r="AR22" s="94">
        <f t="shared" si="1"/>
        <v>0</v>
      </c>
      <c r="AS22" s="94">
        <f t="shared" si="1"/>
        <v>0</v>
      </c>
      <c r="AT22" s="94">
        <f t="shared" si="1"/>
        <v>0</v>
      </c>
      <c r="AU22" s="94">
        <f t="shared" si="1"/>
        <v>0</v>
      </c>
      <c r="AV22" s="94">
        <f t="shared" si="1"/>
        <v>0</v>
      </c>
      <c r="AW22" s="94">
        <f t="shared" si="1"/>
        <v>0</v>
      </c>
      <c r="AX22" s="94">
        <f t="shared" si="1"/>
        <v>0</v>
      </c>
      <c r="AY22" s="94">
        <f t="shared" si="1"/>
        <v>0</v>
      </c>
      <c r="AZ22" s="94">
        <f t="shared" si="1"/>
        <v>0</v>
      </c>
      <c r="BA22" s="94">
        <f t="shared" si="1"/>
        <v>0</v>
      </c>
      <c r="BB22" s="94">
        <f t="shared" si="1"/>
        <v>0</v>
      </c>
      <c r="BC22" s="94">
        <f t="shared" si="1"/>
        <v>0</v>
      </c>
      <c r="BD22" s="95">
        <f t="shared" si="1"/>
        <v>230277336</v>
      </c>
    </row>
    <row r="23" spans="1:56" ht="12.75">
      <c r="A23" s="82" t="s">
        <v>122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1"/>
    </row>
    <row r="24" spans="1:56" ht="12.75">
      <c r="A24" s="99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40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6"/>
    </row>
    <row r="25" spans="1:56" ht="12.75">
      <c r="A25" s="182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4"/>
    </row>
    <row r="26" spans="1:56" ht="12.75">
      <c r="A26" s="185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4"/>
    </row>
    <row r="27" spans="1:56" ht="12.75">
      <c r="A27" s="90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6"/>
    </row>
    <row r="28" spans="1:56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6"/>
      <c r="P28" s="5"/>
      <c r="Q28" s="5"/>
      <c r="R28" s="5"/>
      <c r="S28" s="5"/>
      <c r="T28" s="5"/>
      <c r="U28" s="5"/>
      <c r="V28" s="5"/>
      <c r="W28" s="180" t="s">
        <v>139</v>
      </c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1"/>
    </row>
    <row r="29" spans="1:56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6"/>
    </row>
    <row r="30" spans="1:56" ht="13.5" thickBot="1">
      <c r="A30" s="36"/>
      <c r="B30" s="43"/>
      <c r="C30" s="43"/>
      <c r="D30" s="47"/>
      <c r="E30" s="47"/>
      <c r="F30" s="47"/>
      <c r="G30" s="47"/>
      <c r="H30" s="47"/>
      <c r="I30" s="47"/>
      <c r="J30" s="47"/>
      <c r="K30" s="47"/>
      <c r="L30" s="47"/>
      <c r="M30" s="8"/>
      <c r="N30" s="8"/>
      <c r="O30" s="8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2"/>
      <c r="BD30" s="6"/>
    </row>
    <row r="31" spans="1:56" ht="12.75">
      <c r="A31" s="36"/>
      <c r="B31" s="179" t="s">
        <v>134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5"/>
      <c r="BC31" s="2"/>
      <c r="BD31" s="6"/>
    </row>
    <row r="32" spans="1:56" ht="12.75">
      <c r="A32" s="4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66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5"/>
      <c r="BC32" s="5"/>
      <c r="BD32" s="6"/>
    </row>
    <row r="33" spans="1:56" ht="12.75">
      <c r="A33" s="8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6"/>
    </row>
    <row r="34" spans="1:56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9"/>
    </row>
    <row r="36" ht="12.75">
      <c r="B36" s="2"/>
    </row>
  </sheetData>
  <mergeCells count="10">
    <mergeCell ref="B32:N32"/>
    <mergeCell ref="A6:B6"/>
    <mergeCell ref="A7:B7"/>
    <mergeCell ref="A1:BD1"/>
    <mergeCell ref="A2:BD2"/>
    <mergeCell ref="A3:BD3"/>
    <mergeCell ref="A4:BD4"/>
    <mergeCell ref="B31:O31"/>
    <mergeCell ref="W28:BD28"/>
    <mergeCell ref="A25:BD26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Header>&amp;CHACIENDA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50"/>
  <sheetViews>
    <sheetView zoomScale="75" zoomScaleNormal="75" workbookViewId="0" topLeftCell="C11">
      <pane ySplit="645" topLeftCell="BM9" activePane="bottomLeft" state="split"/>
      <selection pane="topLeft" activeCell="AJ11" sqref="AJ1:AO16384"/>
      <selection pane="bottomLeft" activeCell="A40" sqref="A40:AP41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9" width="19.140625" style="1" customWidth="1"/>
    <col min="10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19.57421875" style="1" hidden="1" customWidth="1"/>
    <col min="22" max="22" width="21.7109375" style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8" width="21.00390625" style="1" hidden="1" customWidth="1"/>
    <col min="29" max="29" width="19.421875" style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4" width="21.8515625" style="1" hidden="1" customWidth="1"/>
    <col min="35" max="35" width="21.8515625" style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19.57421875" style="1" customWidth="1"/>
    <col min="43" max="43" width="21.28125" style="121" bestFit="1" customWidth="1"/>
    <col min="44" max="44" width="19.57421875" style="121" customWidth="1"/>
    <col min="45" max="45" width="17.7109375" style="153" customWidth="1"/>
    <col min="46" max="46" width="11.421875" style="1" customWidth="1"/>
    <col min="47" max="47" width="14.140625" style="1" customWidth="1"/>
    <col min="48" max="48" width="14.8515625" style="1" bestFit="1" customWidth="1"/>
    <col min="49" max="16384" width="11.421875" style="1" customWidth="1"/>
  </cols>
  <sheetData>
    <row r="1" spans="1:42" ht="18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70"/>
    </row>
    <row r="2" spans="1:42" ht="15.75">
      <c r="A2" s="171" t="s">
        <v>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3"/>
    </row>
    <row r="3" spans="1:42" ht="18">
      <c r="A3" s="174" t="s">
        <v>51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6"/>
    </row>
    <row r="4" spans="1:42" ht="15.75">
      <c r="A4" s="171" t="s">
        <v>52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3"/>
    </row>
    <row r="5" spans="1:42" ht="20.25">
      <c r="A5" s="164" t="s">
        <v>3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8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22"/>
    </row>
    <row r="7" spans="1:43" ht="15.75">
      <c r="A7" s="187" t="s">
        <v>4</v>
      </c>
      <c r="B7" s="188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137</v>
      </c>
      <c r="AQ7" s="123"/>
    </row>
    <row r="8" spans="1:43" ht="20.25">
      <c r="A8" s="187" t="s">
        <v>5</v>
      </c>
      <c r="B8" s="188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2008</v>
      </c>
      <c r="AQ8" s="41"/>
    </row>
    <row r="9" spans="1:42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</row>
    <row r="10" spans="1:42" ht="15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</row>
    <row r="11" spans="1:42" ht="15">
      <c r="A11" s="113" t="s">
        <v>40</v>
      </c>
      <c r="B11" s="113" t="s">
        <v>42</v>
      </c>
      <c r="C11" s="113" t="s">
        <v>43</v>
      </c>
      <c r="D11" s="113" t="s">
        <v>44</v>
      </c>
      <c r="E11" s="113" t="s">
        <v>44</v>
      </c>
      <c r="F11" s="113" t="s">
        <v>44</v>
      </c>
      <c r="G11" s="113" t="s">
        <v>44</v>
      </c>
      <c r="H11" s="113" t="s">
        <v>44</v>
      </c>
      <c r="I11" s="113" t="s">
        <v>44</v>
      </c>
      <c r="J11" s="113" t="s">
        <v>44</v>
      </c>
      <c r="K11" s="113" t="s">
        <v>44</v>
      </c>
      <c r="L11" s="113" t="s">
        <v>44</v>
      </c>
      <c r="M11" s="113" t="s">
        <v>44</v>
      </c>
      <c r="N11" s="113" t="s">
        <v>44</v>
      </c>
      <c r="O11" s="113" t="s">
        <v>44</v>
      </c>
      <c r="P11" s="113" t="s">
        <v>44</v>
      </c>
      <c r="Q11" s="113" t="s">
        <v>45</v>
      </c>
      <c r="R11" s="113" t="s">
        <v>45</v>
      </c>
      <c r="S11" s="113" t="s">
        <v>45</v>
      </c>
      <c r="T11" s="113" t="s">
        <v>45</v>
      </c>
      <c r="U11" s="113" t="s">
        <v>45</v>
      </c>
      <c r="V11" s="113" t="s">
        <v>45</v>
      </c>
      <c r="W11" s="113" t="s">
        <v>45</v>
      </c>
      <c r="X11" s="113" t="s">
        <v>45</v>
      </c>
      <c r="Y11" s="113" t="s">
        <v>45</v>
      </c>
      <c r="Z11" s="113" t="s">
        <v>45</v>
      </c>
      <c r="AA11" s="113" t="s">
        <v>45</v>
      </c>
      <c r="AB11" s="113" t="s">
        <v>45</v>
      </c>
      <c r="AC11" s="113" t="s">
        <v>45</v>
      </c>
      <c r="AD11" s="113" t="s">
        <v>46</v>
      </c>
      <c r="AE11" s="113" t="s">
        <v>46</v>
      </c>
      <c r="AF11" s="113" t="s">
        <v>46</v>
      </c>
      <c r="AG11" s="113" t="s">
        <v>46</v>
      </c>
      <c r="AH11" s="113" t="s">
        <v>46</v>
      </c>
      <c r="AI11" s="113" t="s">
        <v>46</v>
      </c>
      <c r="AJ11" s="113" t="s">
        <v>46</v>
      </c>
      <c r="AK11" s="113" t="s">
        <v>46</v>
      </c>
      <c r="AL11" s="113" t="s">
        <v>46</v>
      </c>
      <c r="AM11" s="113" t="s">
        <v>46</v>
      </c>
      <c r="AN11" s="113" t="s">
        <v>46</v>
      </c>
      <c r="AO11" s="113" t="s">
        <v>46</v>
      </c>
      <c r="AP11" s="113" t="s">
        <v>46</v>
      </c>
    </row>
    <row r="12" spans="1:45" ht="15.75" thickBot="1">
      <c r="A12" s="114" t="s">
        <v>41</v>
      </c>
      <c r="B12" s="114"/>
      <c r="C12" s="114" t="s">
        <v>12</v>
      </c>
      <c r="D12" s="114" t="s">
        <v>13</v>
      </c>
      <c r="E12" s="114" t="s">
        <v>14</v>
      </c>
      <c r="F12" s="114" t="s">
        <v>15</v>
      </c>
      <c r="G12" s="114" t="s">
        <v>84</v>
      </c>
      <c r="H12" s="114" t="s">
        <v>17</v>
      </c>
      <c r="I12" s="114" t="s">
        <v>18</v>
      </c>
      <c r="J12" s="114" t="s">
        <v>19</v>
      </c>
      <c r="K12" s="114" t="s">
        <v>20</v>
      </c>
      <c r="L12" s="114" t="s">
        <v>21</v>
      </c>
      <c r="M12" s="114" t="s">
        <v>22</v>
      </c>
      <c r="N12" s="114" t="s">
        <v>23</v>
      </c>
      <c r="O12" s="114" t="s">
        <v>24</v>
      </c>
      <c r="P12" s="114" t="s">
        <v>25</v>
      </c>
      <c r="Q12" s="114" t="s">
        <v>13</v>
      </c>
      <c r="R12" s="114" t="s">
        <v>14</v>
      </c>
      <c r="S12" s="114" t="s">
        <v>15</v>
      </c>
      <c r="T12" s="114" t="s">
        <v>16</v>
      </c>
      <c r="U12" s="114" t="s">
        <v>28</v>
      </c>
      <c r="V12" s="114" t="s">
        <v>29</v>
      </c>
      <c r="W12" s="114" t="s">
        <v>30</v>
      </c>
      <c r="X12" s="114" t="s">
        <v>20</v>
      </c>
      <c r="Y12" s="114" t="s">
        <v>21</v>
      </c>
      <c r="Z12" s="114" t="s">
        <v>31</v>
      </c>
      <c r="AA12" s="114" t="s">
        <v>23</v>
      </c>
      <c r="AB12" s="114" t="s">
        <v>24</v>
      </c>
      <c r="AC12" s="114" t="s">
        <v>47</v>
      </c>
      <c r="AD12" s="114" t="s">
        <v>13</v>
      </c>
      <c r="AE12" s="114" t="s">
        <v>14</v>
      </c>
      <c r="AF12" s="114" t="s">
        <v>15</v>
      </c>
      <c r="AG12" s="114" t="s">
        <v>16</v>
      </c>
      <c r="AH12" s="114" t="s">
        <v>28</v>
      </c>
      <c r="AI12" s="114" t="s">
        <v>29</v>
      </c>
      <c r="AJ12" s="114" t="s">
        <v>30</v>
      </c>
      <c r="AK12" s="114" t="s">
        <v>20</v>
      </c>
      <c r="AL12" s="114" t="s">
        <v>21</v>
      </c>
      <c r="AM12" s="114" t="s">
        <v>31</v>
      </c>
      <c r="AN12" s="114" t="s">
        <v>23</v>
      </c>
      <c r="AO12" s="114" t="s">
        <v>24</v>
      </c>
      <c r="AP12" s="114" t="s">
        <v>25</v>
      </c>
      <c r="AQ12" s="124" t="s">
        <v>80</v>
      </c>
      <c r="AR12" s="124" t="s">
        <v>54</v>
      </c>
      <c r="AS12" s="154" t="s">
        <v>91</v>
      </c>
    </row>
    <row r="13" spans="1:42" ht="15.75" thickBot="1">
      <c r="A13" s="115">
        <v>1</v>
      </c>
      <c r="B13" s="116">
        <v>2</v>
      </c>
      <c r="C13" s="116"/>
      <c r="D13" s="116"/>
      <c r="E13" s="116"/>
      <c r="F13" s="116">
        <v>3</v>
      </c>
      <c r="G13" s="116">
        <v>3</v>
      </c>
      <c r="H13" s="116">
        <v>3</v>
      </c>
      <c r="I13" s="116">
        <v>3</v>
      </c>
      <c r="J13" s="116">
        <v>3</v>
      </c>
      <c r="K13" s="116">
        <v>3</v>
      </c>
      <c r="L13" s="116">
        <v>3</v>
      </c>
      <c r="M13" s="116">
        <v>3</v>
      </c>
      <c r="N13" s="116">
        <v>3</v>
      </c>
      <c r="O13" s="116">
        <v>3</v>
      </c>
      <c r="P13" s="116">
        <v>4</v>
      </c>
      <c r="Q13" s="116"/>
      <c r="R13" s="116"/>
      <c r="S13" s="116">
        <v>5</v>
      </c>
      <c r="T13" s="116">
        <v>5</v>
      </c>
      <c r="U13" s="116">
        <v>5</v>
      </c>
      <c r="V13" s="116">
        <v>5</v>
      </c>
      <c r="W13" s="116">
        <v>5</v>
      </c>
      <c r="X13" s="116">
        <v>5</v>
      </c>
      <c r="Y13" s="116">
        <v>5</v>
      </c>
      <c r="Z13" s="116">
        <v>5</v>
      </c>
      <c r="AA13" s="116">
        <v>5</v>
      </c>
      <c r="AB13" s="116">
        <v>5</v>
      </c>
      <c r="AC13" s="116">
        <v>6</v>
      </c>
      <c r="AD13" s="116"/>
      <c r="AE13" s="116"/>
      <c r="AF13" s="116">
        <v>7</v>
      </c>
      <c r="AG13" s="116">
        <v>7</v>
      </c>
      <c r="AH13" s="116">
        <v>7</v>
      </c>
      <c r="AI13" s="116">
        <v>7</v>
      </c>
      <c r="AJ13" s="116">
        <v>7</v>
      </c>
      <c r="AK13" s="116">
        <v>7</v>
      </c>
      <c r="AL13" s="116">
        <v>7</v>
      </c>
      <c r="AM13" s="116">
        <v>7</v>
      </c>
      <c r="AN13" s="116">
        <v>7</v>
      </c>
      <c r="AO13" s="116">
        <v>7</v>
      </c>
      <c r="AP13" s="117">
        <v>8</v>
      </c>
    </row>
    <row r="14" spans="1:47" s="30" customFormat="1" ht="16.5" thickBot="1">
      <c r="A14" s="32"/>
      <c r="B14" s="72" t="s">
        <v>61</v>
      </c>
      <c r="C14" s="33">
        <f aca="true" t="shared" si="0" ref="C14:AS14">SUM(C15,C17,C30)</f>
        <v>1095400000</v>
      </c>
      <c r="D14" s="33">
        <f t="shared" si="0"/>
        <v>54945226</v>
      </c>
      <c r="E14" s="33">
        <f t="shared" si="0"/>
        <v>74584957.61</v>
      </c>
      <c r="F14" s="33">
        <f t="shared" si="0"/>
        <v>68803447.38</v>
      </c>
      <c r="G14" s="33">
        <f t="shared" si="0"/>
        <v>93555493.55</v>
      </c>
      <c r="H14" s="33">
        <f t="shared" si="0"/>
        <v>57237049.099999994</v>
      </c>
      <c r="I14" s="33">
        <f t="shared" si="0"/>
        <v>43129851.45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392256025.09000003</v>
      </c>
      <c r="Q14" s="33">
        <f t="shared" si="0"/>
        <v>34257254.599999994</v>
      </c>
      <c r="R14" s="33">
        <f t="shared" si="0"/>
        <v>34147519.36</v>
      </c>
      <c r="S14" s="33">
        <f t="shared" si="0"/>
        <v>34193595.89</v>
      </c>
      <c r="T14" s="33">
        <f t="shared" si="0"/>
        <v>41901467.00999999</v>
      </c>
      <c r="U14" s="33">
        <f t="shared" si="0"/>
        <v>86540219.33999999</v>
      </c>
      <c r="V14" s="33">
        <f t="shared" si="0"/>
        <v>56886373.06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287926429.26</v>
      </c>
      <c r="AD14" s="33">
        <f t="shared" si="0"/>
        <v>34257254.599999994</v>
      </c>
      <c r="AE14" s="33">
        <f t="shared" si="0"/>
        <v>34058886.239999995</v>
      </c>
      <c r="AF14" s="33">
        <f t="shared" si="0"/>
        <v>34203415.010000005</v>
      </c>
      <c r="AG14" s="33">
        <f t="shared" si="0"/>
        <v>41980281.00999999</v>
      </c>
      <c r="AH14" s="33">
        <f t="shared" si="0"/>
        <v>81844240.25999999</v>
      </c>
      <c r="AI14" s="33">
        <f t="shared" si="0"/>
        <v>31044892.69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33">
        <f t="shared" si="0"/>
        <v>257388969.80999997</v>
      </c>
      <c r="AQ14" s="128">
        <f t="shared" si="0"/>
        <v>703143974.91</v>
      </c>
      <c r="AR14" s="33">
        <f t="shared" si="0"/>
        <v>104103695.83000001</v>
      </c>
      <c r="AS14" s="155">
        <f t="shared" si="0"/>
        <v>30537459.450000018</v>
      </c>
      <c r="AT14" s="127">
        <f aca="true" t="shared" si="1" ref="AT14:AT25">P14/C14</f>
        <v>0.3580938699014059</v>
      </c>
      <c r="AU14" s="25">
        <f>AC14-AP14</f>
        <v>30537459.450000018</v>
      </c>
    </row>
    <row r="15" spans="1:47" s="30" customFormat="1" ht="16.5" thickBot="1">
      <c r="A15" s="75"/>
      <c r="B15" s="73" t="s">
        <v>63</v>
      </c>
      <c r="C15" s="34">
        <f aca="true" t="shared" si="2" ref="C15:AS15">SUM(C16)</f>
        <v>11000000</v>
      </c>
      <c r="D15" s="34">
        <f t="shared" si="2"/>
        <v>0</v>
      </c>
      <c r="E15" s="34">
        <f t="shared" si="2"/>
        <v>0</v>
      </c>
      <c r="F15" s="34">
        <f t="shared" si="2"/>
        <v>0</v>
      </c>
      <c r="G15" s="34">
        <f t="shared" si="2"/>
        <v>0</v>
      </c>
      <c r="H15" s="34">
        <f t="shared" si="2"/>
        <v>10326842.8</v>
      </c>
      <c r="I15" s="34">
        <f t="shared" si="2"/>
        <v>0</v>
      </c>
      <c r="J15" s="34">
        <f t="shared" si="2"/>
        <v>0</v>
      </c>
      <c r="K15" s="34">
        <f t="shared" si="2"/>
        <v>0</v>
      </c>
      <c r="L15" s="34">
        <f t="shared" si="2"/>
        <v>0</v>
      </c>
      <c r="M15" s="34">
        <f t="shared" si="2"/>
        <v>0</v>
      </c>
      <c r="N15" s="34">
        <f t="shared" si="2"/>
        <v>0</v>
      </c>
      <c r="O15" s="34">
        <f t="shared" si="2"/>
        <v>0</v>
      </c>
      <c r="P15" s="34">
        <f t="shared" si="2"/>
        <v>10326842.8</v>
      </c>
      <c r="Q15" s="34">
        <f t="shared" si="2"/>
        <v>0</v>
      </c>
      <c r="R15" s="34">
        <f t="shared" si="2"/>
        <v>0</v>
      </c>
      <c r="S15" s="34">
        <f t="shared" si="2"/>
        <v>0</v>
      </c>
      <c r="T15" s="34">
        <f t="shared" si="2"/>
        <v>0</v>
      </c>
      <c r="U15" s="34">
        <f t="shared" si="2"/>
        <v>0</v>
      </c>
      <c r="V15" s="34">
        <f t="shared" si="2"/>
        <v>897986.64</v>
      </c>
      <c r="W15" s="34">
        <f t="shared" si="2"/>
        <v>0</v>
      </c>
      <c r="X15" s="34">
        <f t="shared" si="2"/>
        <v>0</v>
      </c>
      <c r="Y15" s="34">
        <f t="shared" si="2"/>
        <v>0</v>
      </c>
      <c r="Z15" s="34">
        <f t="shared" si="2"/>
        <v>0</v>
      </c>
      <c r="AA15" s="34">
        <f t="shared" si="2"/>
        <v>0</v>
      </c>
      <c r="AB15" s="34">
        <f t="shared" si="2"/>
        <v>0</v>
      </c>
      <c r="AC15" s="34">
        <f t="shared" si="2"/>
        <v>897986.64</v>
      </c>
      <c r="AD15" s="34">
        <f t="shared" si="2"/>
        <v>0</v>
      </c>
      <c r="AE15" s="34">
        <f t="shared" si="2"/>
        <v>0</v>
      </c>
      <c r="AF15" s="34">
        <f t="shared" si="2"/>
        <v>0</v>
      </c>
      <c r="AG15" s="34">
        <f t="shared" si="2"/>
        <v>0</v>
      </c>
      <c r="AH15" s="34">
        <f t="shared" si="2"/>
        <v>0</v>
      </c>
      <c r="AI15" s="34">
        <f t="shared" si="2"/>
        <v>897986.64</v>
      </c>
      <c r="AJ15" s="34">
        <f t="shared" si="2"/>
        <v>0</v>
      </c>
      <c r="AK15" s="34">
        <f t="shared" si="2"/>
        <v>0</v>
      </c>
      <c r="AL15" s="34">
        <f t="shared" si="2"/>
        <v>0</v>
      </c>
      <c r="AM15" s="34">
        <f t="shared" si="2"/>
        <v>0</v>
      </c>
      <c r="AN15" s="34">
        <f t="shared" si="2"/>
        <v>0</v>
      </c>
      <c r="AO15" s="34">
        <f t="shared" si="2"/>
        <v>0</v>
      </c>
      <c r="AP15" s="35">
        <f t="shared" si="2"/>
        <v>897986.64</v>
      </c>
      <c r="AQ15" s="87">
        <f t="shared" si="2"/>
        <v>673157.1999999993</v>
      </c>
      <c r="AR15" s="87">
        <f t="shared" si="2"/>
        <v>9428856.16</v>
      </c>
      <c r="AS15" s="156">
        <f t="shared" si="2"/>
        <v>0</v>
      </c>
      <c r="AT15" s="127">
        <f t="shared" si="1"/>
        <v>0.938803890909091</v>
      </c>
      <c r="AU15" s="25">
        <f>AC15-AP15</f>
        <v>0</v>
      </c>
    </row>
    <row r="16" spans="1:46" s="12" customFormat="1" ht="15.75" thickBot="1">
      <c r="A16" s="86" t="s">
        <v>113</v>
      </c>
      <c r="B16" s="39" t="s">
        <v>49</v>
      </c>
      <c r="C16" s="49">
        <v>11000000</v>
      </c>
      <c r="D16" s="49">
        <v>0</v>
      </c>
      <c r="E16" s="49">
        <v>0</v>
      </c>
      <c r="F16" s="49">
        <v>0</v>
      </c>
      <c r="G16" s="49">
        <v>0</v>
      </c>
      <c r="H16" s="49">
        <v>10326842.8</v>
      </c>
      <c r="I16" s="49"/>
      <c r="J16" s="49"/>
      <c r="K16" s="49"/>
      <c r="L16" s="49"/>
      <c r="M16" s="49"/>
      <c r="N16" s="49"/>
      <c r="O16" s="49"/>
      <c r="P16" s="28">
        <f>SUM(D16:O16)</f>
        <v>10326842.8</v>
      </c>
      <c r="Q16" s="49"/>
      <c r="R16" s="49">
        <v>0</v>
      </c>
      <c r="S16" s="49"/>
      <c r="T16" s="49">
        <v>0</v>
      </c>
      <c r="U16" s="49">
        <v>0</v>
      </c>
      <c r="V16" s="49">
        <v>897986.64</v>
      </c>
      <c r="W16" s="49"/>
      <c r="X16" s="49"/>
      <c r="Y16" s="49"/>
      <c r="Z16" s="49"/>
      <c r="AA16" s="49"/>
      <c r="AB16" s="49"/>
      <c r="AC16" s="50">
        <f>SUM(Q16:AB16)</f>
        <v>897986.64</v>
      </c>
      <c r="AD16" s="49">
        <v>0</v>
      </c>
      <c r="AE16" s="49">
        <v>0</v>
      </c>
      <c r="AF16" s="49">
        <v>0</v>
      </c>
      <c r="AG16" s="49"/>
      <c r="AH16" s="49">
        <v>0</v>
      </c>
      <c r="AI16" s="49">
        <v>897986.64</v>
      </c>
      <c r="AJ16" s="49">
        <v>0</v>
      </c>
      <c r="AK16" s="49">
        <v>0</v>
      </c>
      <c r="AL16" s="49">
        <v>0</v>
      </c>
      <c r="AM16" s="49">
        <v>0</v>
      </c>
      <c r="AN16" s="49"/>
      <c r="AO16" s="49"/>
      <c r="AP16" s="76">
        <f>SUM(AD16:AO16)</f>
        <v>897986.64</v>
      </c>
      <c r="AQ16" s="42">
        <f>SUM(C16-P16)</f>
        <v>673157.1999999993</v>
      </c>
      <c r="AR16" s="149">
        <f>P16-AC16</f>
        <v>9428856.16</v>
      </c>
      <c r="AS16" s="149">
        <f>AC16-AP16</f>
        <v>0</v>
      </c>
      <c r="AT16" s="127">
        <f t="shared" si="1"/>
        <v>0.938803890909091</v>
      </c>
    </row>
    <row r="17" spans="1:47" s="12" customFormat="1" ht="16.5" thickBot="1">
      <c r="A17" s="75"/>
      <c r="B17" s="73" t="s">
        <v>64</v>
      </c>
      <c r="C17" s="44">
        <f aca="true" t="shared" si="3" ref="C17:AS17">SUM(C18,C28)</f>
        <v>901000000</v>
      </c>
      <c r="D17" s="44">
        <f t="shared" si="3"/>
        <v>54945226</v>
      </c>
      <c r="E17" s="44">
        <f t="shared" si="3"/>
        <v>74584957.61</v>
      </c>
      <c r="F17" s="44">
        <f t="shared" si="3"/>
        <v>68803447.38</v>
      </c>
      <c r="G17" s="44">
        <f t="shared" si="3"/>
        <v>93555493.55</v>
      </c>
      <c r="H17" s="44">
        <f t="shared" si="3"/>
        <v>46910206.3</v>
      </c>
      <c r="I17" s="44">
        <f t="shared" si="3"/>
        <v>43129851.45</v>
      </c>
      <c r="J17" s="44">
        <f t="shared" si="3"/>
        <v>0</v>
      </c>
      <c r="K17" s="44">
        <f t="shared" si="3"/>
        <v>0</v>
      </c>
      <c r="L17" s="44">
        <f t="shared" si="3"/>
        <v>0</v>
      </c>
      <c r="M17" s="44">
        <f t="shared" si="3"/>
        <v>0</v>
      </c>
      <c r="N17" s="44">
        <f t="shared" si="3"/>
        <v>0</v>
      </c>
      <c r="O17" s="44">
        <f t="shared" si="3"/>
        <v>0</v>
      </c>
      <c r="P17" s="44">
        <f t="shared" si="3"/>
        <v>381929182.29</v>
      </c>
      <c r="Q17" s="44">
        <f t="shared" si="3"/>
        <v>34257254.599999994</v>
      </c>
      <c r="R17" s="44">
        <f t="shared" si="3"/>
        <v>34147519.36</v>
      </c>
      <c r="S17" s="44">
        <f t="shared" si="3"/>
        <v>34193595.89</v>
      </c>
      <c r="T17" s="44">
        <f t="shared" si="3"/>
        <v>41901467.00999999</v>
      </c>
      <c r="U17" s="44">
        <f t="shared" si="3"/>
        <v>86540219.33999999</v>
      </c>
      <c r="V17" s="44">
        <f t="shared" si="3"/>
        <v>55988386.42</v>
      </c>
      <c r="W17" s="44">
        <f t="shared" si="3"/>
        <v>0</v>
      </c>
      <c r="X17" s="44">
        <f t="shared" si="3"/>
        <v>0</v>
      </c>
      <c r="Y17" s="44">
        <f t="shared" si="3"/>
        <v>0</v>
      </c>
      <c r="Z17" s="44">
        <f t="shared" si="3"/>
        <v>0</v>
      </c>
      <c r="AA17" s="44">
        <f t="shared" si="3"/>
        <v>0</v>
      </c>
      <c r="AB17" s="44">
        <f t="shared" si="3"/>
        <v>0</v>
      </c>
      <c r="AC17" s="44">
        <f t="shared" si="3"/>
        <v>287028442.62</v>
      </c>
      <c r="AD17" s="44">
        <f t="shared" si="3"/>
        <v>34257254.599999994</v>
      </c>
      <c r="AE17" s="44">
        <f t="shared" si="3"/>
        <v>34058886.239999995</v>
      </c>
      <c r="AF17" s="44">
        <f t="shared" si="3"/>
        <v>34203415.010000005</v>
      </c>
      <c r="AG17" s="44">
        <f t="shared" si="3"/>
        <v>41980281.00999999</v>
      </c>
      <c r="AH17" s="44">
        <f t="shared" si="3"/>
        <v>81844240.25999999</v>
      </c>
      <c r="AI17" s="44">
        <f t="shared" si="3"/>
        <v>30146906.05</v>
      </c>
      <c r="AJ17" s="44">
        <f t="shared" si="3"/>
        <v>0</v>
      </c>
      <c r="AK17" s="44">
        <f t="shared" si="3"/>
        <v>0</v>
      </c>
      <c r="AL17" s="44">
        <f t="shared" si="3"/>
        <v>0</v>
      </c>
      <c r="AM17" s="44">
        <f t="shared" si="3"/>
        <v>0</v>
      </c>
      <c r="AN17" s="44">
        <f t="shared" si="3"/>
        <v>0</v>
      </c>
      <c r="AO17" s="44">
        <f t="shared" si="3"/>
        <v>0</v>
      </c>
      <c r="AP17" s="44">
        <f t="shared" si="3"/>
        <v>256490983.17</v>
      </c>
      <c r="AQ17" s="44">
        <f t="shared" si="3"/>
        <v>519070817.71</v>
      </c>
      <c r="AR17" s="44">
        <f t="shared" si="3"/>
        <v>94674839.67000002</v>
      </c>
      <c r="AS17" s="44">
        <f t="shared" si="3"/>
        <v>30537459.450000018</v>
      </c>
      <c r="AT17" s="127">
        <f t="shared" si="1"/>
        <v>0.42389476391786907</v>
      </c>
      <c r="AU17" s="25">
        <f>AC17-AP17</f>
        <v>30537459.450000018</v>
      </c>
    </row>
    <row r="18" spans="1:47" s="12" customFormat="1" ht="15.75">
      <c r="A18" s="45" t="s">
        <v>98</v>
      </c>
      <c r="B18" s="134" t="s">
        <v>97</v>
      </c>
      <c r="C18" s="138">
        <f>SUM(C19:C27)</f>
        <v>797000000</v>
      </c>
      <c r="D18" s="138">
        <f>SUM(D20:D27)</f>
        <v>51622332.43</v>
      </c>
      <c r="E18" s="138">
        <f>SUM(E19:E27)</f>
        <v>65386729.589999996</v>
      </c>
      <c r="F18" s="138">
        <f>SUM(F20:F25)</f>
        <v>49850081.97</v>
      </c>
      <c r="G18" s="138">
        <f>SUM(G20:G25)</f>
        <v>75282846.25</v>
      </c>
      <c r="H18" s="138">
        <f aca="true" t="shared" si="4" ref="H18:P18">SUM(H19:H27)</f>
        <v>41713415.72</v>
      </c>
      <c r="I18" s="138">
        <f t="shared" si="4"/>
        <v>42980822.5</v>
      </c>
      <c r="J18" s="138">
        <f t="shared" si="4"/>
        <v>0</v>
      </c>
      <c r="K18" s="138">
        <f t="shared" si="4"/>
        <v>0</v>
      </c>
      <c r="L18" s="138">
        <f t="shared" si="4"/>
        <v>0</v>
      </c>
      <c r="M18" s="138">
        <f t="shared" si="4"/>
        <v>0</v>
      </c>
      <c r="N18" s="138">
        <f t="shared" si="4"/>
        <v>0</v>
      </c>
      <c r="O18" s="138">
        <f t="shared" si="4"/>
        <v>0</v>
      </c>
      <c r="P18" s="138">
        <f t="shared" si="4"/>
        <v>326836228.46000004</v>
      </c>
      <c r="Q18" s="138">
        <f>SUM(Q20:Q25)</f>
        <v>30934361.029999997</v>
      </c>
      <c r="R18" s="138">
        <f>SUM(R19:R27)</f>
        <v>25585193.43</v>
      </c>
      <c r="S18" s="138">
        <f>SUM(S20:S27)</f>
        <v>15328752.5</v>
      </c>
      <c r="T18" s="138">
        <f>SUM(T20:T25)</f>
        <v>39087231.599999994</v>
      </c>
      <c r="U18" s="138">
        <f aca="true" t="shared" si="5" ref="U18:AC18">SUM(U19:U27)</f>
        <v>66829732.75999999</v>
      </c>
      <c r="V18" s="138">
        <f t="shared" si="5"/>
        <v>55824358.760000005</v>
      </c>
      <c r="W18" s="138">
        <f t="shared" si="5"/>
        <v>0</v>
      </c>
      <c r="X18" s="138">
        <f t="shared" si="5"/>
        <v>0</v>
      </c>
      <c r="Y18" s="138">
        <f t="shared" si="5"/>
        <v>0</v>
      </c>
      <c r="Z18" s="138">
        <f t="shared" si="5"/>
        <v>0</v>
      </c>
      <c r="AA18" s="138">
        <f t="shared" si="5"/>
        <v>0</v>
      </c>
      <c r="AB18" s="138">
        <f t="shared" si="5"/>
        <v>0</v>
      </c>
      <c r="AC18" s="138">
        <f t="shared" si="5"/>
        <v>233589630.08</v>
      </c>
      <c r="AD18" s="138">
        <f>SUM(AD20:AD25)</f>
        <v>30934361.029999997</v>
      </c>
      <c r="AE18" s="138">
        <f>SUM(AE19:AE27)</f>
        <v>25496560.31</v>
      </c>
      <c r="AF18" s="138">
        <f>SUM(AF20:AF27)</f>
        <v>15338571.620000001</v>
      </c>
      <c r="AG18" s="138">
        <f>SUM(AG20:AG25)</f>
        <v>39166045.599999994</v>
      </c>
      <c r="AH18" s="138">
        <f aca="true" t="shared" si="6" ref="AH18:AQ18">SUM(AH19:AH27)</f>
        <v>62133753.68</v>
      </c>
      <c r="AI18" s="138">
        <f t="shared" si="6"/>
        <v>30118565.240000002</v>
      </c>
      <c r="AJ18" s="138">
        <f t="shared" si="6"/>
        <v>0</v>
      </c>
      <c r="AK18" s="138">
        <f t="shared" si="6"/>
        <v>0</v>
      </c>
      <c r="AL18" s="138">
        <f t="shared" si="6"/>
        <v>0</v>
      </c>
      <c r="AM18" s="138">
        <f t="shared" si="6"/>
        <v>0</v>
      </c>
      <c r="AN18" s="138">
        <f t="shared" si="6"/>
        <v>0</v>
      </c>
      <c r="AO18" s="138">
        <f t="shared" si="6"/>
        <v>0</v>
      </c>
      <c r="AP18" s="138">
        <f t="shared" si="6"/>
        <v>203187857.48</v>
      </c>
      <c r="AQ18" s="147">
        <f t="shared" si="6"/>
        <v>470163771.53999996</v>
      </c>
      <c r="AR18" s="150">
        <f>SUM(AR20:AR25)</f>
        <v>93020698.38000001</v>
      </c>
      <c r="AS18" s="151">
        <f aca="true" t="shared" si="7" ref="AS18:AS29">AC18-AP18</f>
        <v>30401772.600000024</v>
      </c>
      <c r="AT18" s="127">
        <f t="shared" si="1"/>
        <v>0.4100830971894605</v>
      </c>
      <c r="AU18" s="25">
        <f>AC18-AP18</f>
        <v>30401772.600000024</v>
      </c>
    </row>
    <row r="19" spans="1:46" s="12" customFormat="1" ht="15">
      <c r="A19" s="45" t="s">
        <v>123</v>
      </c>
      <c r="B19" s="26" t="s">
        <v>124</v>
      </c>
      <c r="C19" s="144">
        <v>34500000</v>
      </c>
      <c r="D19" s="27">
        <v>0</v>
      </c>
      <c r="E19" s="27">
        <v>3662173.33</v>
      </c>
      <c r="F19" s="27">
        <v>0</v>
      </c>
      <c r="G19" s="144">
        <v>0</v>
      </c>
      <c r="H19" s="27">
        <v>0</v>
      </c>
      <c r="I19" s="27">
        <v>225900</v>
      </c>
      <c r="J19" s="27"/>
      <c r="K19" s="91"/>
      <c r="L19" s="27"/>
      <c r="M19" s="27"/>
      <c r="N19" s="27"/>
      <c r="O19" s="27"/>
      <c r="P19" s="28">
        <f aca="true" t="shared" si="8" ref="P19:P27">SUM(D19:O19)</f>
        <v>3888073.33</v>
      </c>
      <c r="Q19" s="27">
        <v>0</v>
      </c>
      <c r="R19" s="27">
        <v>0</v>
      </c>
      <c r="S19" s="27">
        <v>0</v>
      </c>
      <c r="T19" s="27">
        <v>0</v>
      </c>
      <c r="U19" s="27">
        <v>3662173.33</v>
      </c>
      <c r="V19" s="27">
        <v>0</v>
      </c>
      <c r="W19" s="27"/>
      <c r="X19" s="27"/>
      <c r="Y19" s="27"/>
      <c r="Z19" s="27"/>
      <c r="AA19" s="27"/>
      <c r="AB19" s="27"/>
      <c r="AC19" s="28">
        <f aca="true" t="shared" si="9" ref="AC19:AC27">SUM(Q19:AB19)</f>
        <v>3662173.33</v>
      </c>
      <c r="AD19" s="27">
        <v>0</v>
      </c>
      <c r="AE19" s="27">
        <v>0</v>
      </c>
      <c r="AF19" s="27">
        <v>0</v>
      </c>
      <c r="AG19" s="27">
        <v>0</v>
      </c>
      <c r="AH19" s="27">
        <v>3662173.33</v>
      </c>
      <c r="AI19" s="27">
        <v>0</v>
      </c>
      <c r="AJ19" s="27"/>
      <c r="AK19" s="27"/>
      <c r="AL19" s="27"/>
      <c r="AM19" s="27"/>
      <c r="AN19" s="27"/>
      <c r="AO19" s="27"/>
      <c r="AP19" s="24">
        <f aca="true" t="shared" si="10" ref="AP19:AP27">SUM(AD19:AO19)</f>
        <v>3662173.33</v>
      </c>
      <c r="AQ19" s="42">
        <f aca="true" t="shared" si="11" ref="AQ19:AQ29">SUM(C19-P19)</f>
        <v>30611926.67</v>
      </c>
      <c r="AR19" s="149">
        <f aca="true" t="shared" si="12" ref="AR19:AR29">P19-AC19</f>
        <v>225900</v>
      </c>
      <c r="AS19" s="149">
        <f t="shared" si="7"/>
        <v>0</v>
      </c>
      <c r="AT19" s="127">
        <f t="shared" si="1"/>
        <v>0.11269777768115942</v>
      </c>
    </row>
    <row r="20" spans="1:46" s="12" customFormat="1" ht="15">
      <c r="A20" s="45" t="s">
        <v>106</v>
      </c>
      <c r="B20" s="26" t="s">
        <v>100</v>
      </c>
      <c r="C20" s="144">
        <v>105840000</v>
      </c>
      <c r="D20" s="27">
        <v>3499999.22</v>
      </c>
      <c r="E20" s="27">
        <v>4877413.64</v>
      </c>
      <c r="F20" s="27">
        <v>1399326</v>
      </c>
      <c r="G20" s="144">
        <v>29183993.29</v>
      </c>
      <c r="H20" s="27">
        <v>7458766.8</v>
      </c>
      <c r="I20" s="27">
        <v>3495255.02</v>
      </c>
      <c r="J20" s="27"/>
      <c r="K20" s="91"/>
      <c r="L20" s="27"/>
      <c r="M20" s="27"/>
      <c r="N20" s="27"/>
      <c r="O20" s="27"/>
      <c r="P20" s="28">
        <f t="shared" si="8"/>
        <v>49914753.97</v>
      </c>
      <c r="Q20" s="27">
        <v>0</v>
      </c>
      <c r="R20" s="27">
        <v>1291662</v>
      </c>
      <c r="S20" s="27">
        <v>446780</v>
      </c>
      <c r="T20" s="27">
        <v>6142798.64</v>
      </c>
      <c r="U20" s="27">
        <v>14563143.29</v>
      </c>
      <c r="V20" s="27">
        <v>2243136.8</v>
      </c>
      <c r="W20" s="27"/>
      <c r="X20" s="27"/>
      <c r="Y20" s="27"/>
      <c r="Z20" s="27"/>
      <c r="AA20" s="27"/>
      <c r="AB20" s="27"/>
      <c r="AC20" s="28">
        <f t="shared" si="9"/>
        <v>24687520.73</v>
      </c>
      <c r="AD20" s="27">
        <v>0</v>
      </c>
      <c r="AE20" s="27">
        <v>1291662</v>
      </c>
      <c r="AF20" s="27">
        <v>446780</v>
      </c>
      <c r="AG20" s="27">
        <v>6142798.64</v>
      </c>
      <c r="AH20" s="27">
        <v>14563143.29</v>
      </c>
      <c r="AI20" s="27">
        <v>1359616.8</v>
      </c>
      <c r="AJ20" s="27"/>
      <c r="AK20" s="27"/>
      <c r="AL20" s="27"/>
      <c r="AM20" s="27"/>
      <c r="AN20" s="27"/>
      <c r="AO20" s="27"/>
      <c r="AP20" s="24">
        <f t="shared" si="10"/>
        <v>23804000.73</v>
      </c>
      <c r="AQ20" s="42">
        <f t="shared" si="11"/>
        <v>55925246.03</v>
      </c>
      <c r="AR20" s="149">
        <f t="shared" si="12"/>
        <v>25227233.24</v>
      </c>
      <c r="AS20" s="149">
        <f t="shared" si="7"/>
        <v>883520</v>
      </c>
      <c r="AT20" s="127">
        <f t="shared" si="1"/>
        <v>0.471605763133031</v>
      </c>
    </row>
    <row r="21" spans="1:46" s="12" customFormat="1" ht="15">
      <c r="A21" s="45" t="s">
        <v>107</v>
      </c>
      <c r="B21" s="26" t="s">
        <v>101</v>
      </c>
      <c r="C21" s="144">
        <v>142600000</v>
      </c>
      <c r="D21" s="27">
        <v>12672123.89</v>
      </c>
      <c r="E21" s="27">
        <v>25353535.46</v>
      </c>
      <c r="F21" s="27">
        <v>34591514.8</v>
      </c>
      <c r="G21" s="27">
        <v>25010682.72</v>
      </c>
      <c r="H21" s="27">
        <v>465856</v>
      </c>
      <c r="I21" s="27">
        <v>2423937.12</v>
      </c>
      <c r="J21" s="27"/>
      <c r="K21" s="91"/>
      <c r="L21" s="139"/>
      <c r="M21" s="27"/>
      <c r="N21" s="27"/>
      <c r="O21" s="27"/>
      <c r="P21" s="28">
        <f t="shared" si="8"/>
        <v>100517649.99000001</v>
      </c>
      <c r="Q21" s="27">
        <v>1873000</v>
      </c>
      <c r="R21" s="27">
        <v>1229013</v>
      </c>
      <c r="S21" s="27">
        <v>2269143.5</v>
      </c>
      <c r="T21" s="27">
        <v>12183572.76</v>
      </c>
      <c r="U21" s="27">
        <v>14656808.16</v>
      </c>
      <c r="V21" s="27">
        <v>17565024.8</v>
      </c>
      <c r="W21" s="27"/>
      <c r="X21" s="27"/>
      <c r="Y21" s="27"/>
      <c r="Z21" s="27"/>
      <c r="AA21" s="27"/>
      <c r="AB21" s="27"/>
      <c r="AC21" s="28">
        <f t="shared" si="9"/>
        <v>49776562.22</v>
      </c>
      <c r="AD21" s="27">
        <v>1873000</v>
      </c>
      <c r="AE21" s="27">
        <v>1229013</v>
      </c>
      <c r="AF21" s="27">
        <v>2269143.5</v>
      </c>
      <c r="AG21" s="27">
        <v>12183572.76</v>
      </c>
      <c r="AH21" s="27">
        <v>10122844.56</v>
      </c>
      <c r="AI21" s="27">
        <v>17413621.6</v>
      </c>
      <c r="AJ21" s="27"/>
      <c r="AK21" s="27"/>
      <c r="AL21" s="27"/>
      <c r="AM21" s="27"/>
      <c r="AN21" s="27"/>
      <c r="AO21" s="27"/>
      <c r="AP21" s="24">
        <f t="shared" si="10"/>
        <v>45091195.42</v>
      </c>
      <c r="AQ21" s="42">
        <f t="shared" si="11"/>
        <v>42082350.00999999</v>
      </c>
      <c r="AR21" s="149">
        <f t="shared" si="12"/>
        <v>50741087.77000001</v>
      </c>
      <c r="AS21" s="149">
        <f t="shared" si="7"/>
        <v>4685366.799999997</v>
      </c>
      <c r="AT21" s="127">
        <f t="shared" si="1"/>
        <v>0.704892356171108</v>
      </c>
    </row>
    <row r="22" spans="1:46" s="12" customFormat="1" ht="15">
      <c r="A22" s="45" t="s">
        <v>108</v>
      </c>
      <c r="B22" s="26" t="s">
        <v>104</v>
      </c>
      <c r="C22" s="144">
        <v>38700000</v>
      </c>
      <c r="D22" s="27">
        <v>5234369.81</v>
      </c>
      <c r="E22" s="27">
        <v>4798055.64</v>
      </c>
      <c r="F22" s="27">
        <v>899626.17</v>
      </c>
      <c r="G22" s="27">
        <v>6685811.25</v>
      </c>
      <c r="H22" s="27">
        <v>1397552.94</v>
      </c>
      <c r="I22" s="27">
        <v>1956946.6</v>
      </c>
      <c r="J22" s="27"/>
      <c r="K22" s="91"/>
      <c r="L22" s="27"/>
      <c r="M22" s="27"/>
      <c r="N22" s="27"/>
      <c r="O22" s="27"/>
      <c r="P22" s="28">
        <f t="shared" si="8"/>
        <v>20972362.41</v>
      </c>
      <c r="Q22" s="27">
        <v>79769.81</v>
      </c>
      <c r="R22" s="27">
        <v>1784661.64</v>
      </c>
      <c r="S22" s="27">
        <v>30898</v>
      </c>
      <c r="T22" s="27">
        <v>6924277.25</v>
      </c>
      <c r="U22" s="27">
        <v>269676.54</v>
      </c>
      <c r="V22" s="27">
        <v>2110289.4</v>
      </c>
      <c r="W22" s="27"/>
      <c r="X22" s="27"/>
      <c r="Y22" s="27"/>
      <c r="Z22" s="27"/>
      <c r="AA22" s="27"/>
      <c r="AB22" s="27"/>
      <c r="AC22" s="28">
        <f t="shared" si="9"/>
        <v>11199572.639999999</v>
      </c>
      <c r="AD22" s="27">
        <v>79769.81</v>
      </c>
      <c r="AE22" s="27">
        <v>1696028.52</v>
      </c>
      <c r="AF22" s="27">
        <v>119531.12</v>
      </c>
      <c r="AG22" s="27">
        <v>6924277.25</v>
      </c>
      <c r="AH22" s="27">
        <v>269676.54</v>
      </c>
      <c r="AI22" s="27">
        <v>218914.04</v>
      </c>
      <c r="AJ22" s="27"/>
      <c r="AK22" s="27"/>
      <c r="AL22" s="27"/>
      <c r="AM22" s="27"/>
      <c r="AN22" s="27"/>
      <c r="AO22" s="27"/>
      <c r="AP22" s="24">
        <f t="shared" si="10"/>
        <v>9308197.279999997</v>
      </c>
      <c r="AQ22" s="42">
        <f t="shared" si="11"/>
        <v>17727637.59</v>
      </c>
      <c r="AR22" s="149">
        <f t="shared" si="12"/>
        <v>9772789.770000001</v>
      </c>
      <c r="AS22" s="149">
        <f t="shared" si="7"/>
        <v>1891375.3600000013</v>
      </c>
      <c r="AT22" s="127">
        <f t="shared" si="1"/>
        <v>0.5419215093023256</v>
      </c>
    </row>
    <row r="23" spans="1:46" s="12" customFormat="1" ht="15">
      <c r="A23" s="45" t="s">
        <v>109</v>
      </c>
      <c r="B23" s="26" t="s">
        <v>105</v>
      </c>
      <c r="C23" s="144">
        <v>22400000</v>
      </c>
      <c r="D23" s="27">
        <v>500000</v>
      </c>
      <c r="E23" s="27">
        <v>3072525.76</v>
      </c>
      <c r="F23" s="27">
        <v>1128998</v>
      </c>
      <c r="G23" s="27">
        <v>3124854.8</v>
      </c>
      <c r="H23" s="27">
        <v>0</v>
      </c>
      <c r="I23" s="27">
        <v>1595054.8</v>
      </c>
      <c r="J23" s="27"/>
      <c r="K23" s="91"/>
      <c r="L23" s="27"/>
      <c r="M23" s="27"/>
      <c r="N23" s="27"/>
      <c r="O23" s="27"/>
      <c r="P23" s="28">
        <f t="shared" si="8"/>
        <v>9421433.36</v>
      </c>
      <c r="Q23" s="27">
        <v>0</v>
      </c>
      <c r="R23" s="27">
        <v>800000</v>
      </c>
      <c r="S23" s="27">
        <v>312264</v>
      </c>
      <c r="T23" s="27">
        <v>2693363.76</v>
      </c>
      <c r="U23" s="27">
        <v>1014040</v>
      </c>
      <c r="V23" s="27">
        <v>622178.8</v>
      </c>
      <c r="W23" s="27"/>
      <c r="X23" s="27"/>
      <c r="Y23" s="27"/>
      <c r="Z23" s="27"/>
      <c r="AA23" s="27"/>
      <c r="AB23" s="27"/>
      <c r="AC23" s="28">
        <f t="shared" si="9"/>
        <v>5441846.56</v>
      </c>
      <c r="AD23" s="27">
        <v>0</v>
      </c>
      <c r="AE23" s="27">
        <v>800000</v>
      </c>
      <c r="AF23" s="27">
        <v>233450</v>
      </c>
      <c r="AG23" s="27">
        <v>2772177.76</v>
      </c>
      <c r="AH23" s="27">
        <v>1014040</v>
      </c>
      <c r="AI23" s="27">
        <v>622178.8</v>
      </c>
      <c r="AJ23" s="27"/>
      <c r="AK23" s="27"/>
      <c r="AL23" s="27"/>
      <c r="AM23" s="27"/>
      <c r="AN23" s="27"/>
      <c r="AO23" s="27"/>
      <c r="AP23" s="24">
        <f t="shared" si="10"/>
        <v>5441846.56</v>
      </c>
      <c r="AQ23" s="42">
        <f t="shared" si="11"/>
        <v>12978566.64</v>
      </c>
      <c r="AR23" s="149">
        <f t="shared" si="12"/>
        <v>3979586.8</v>
      </c>
      <c r="AS23" s="149">
        <f t="shared" si="7"/>
        <v>0</v>
      </c>
      <c r="AT23" s="127">
        <f t="shared" si="1"/>
        <v>0.42059970357142856</v>
      </c>
    </row>
    <row r="24" spans="1:46" s="12" customFormat="1" ht="15">
      <c r="A24" s="45" t="s">
        <v>110</v>
      </c>
      <c r="B24" s="26" t="s">
        <v>102</v>
      </c>
      <c r="C24" s="144">
        <v>426880000</v>
      </c>
      <c r="D24" s="27">
        <v>29221176.74</v>
      </c>
      <c r="E24" s="27">
        <v>23045609.3</v>
      </c>
      <c r="F24" s="27">
        <v>11830617</v>
      </c>
      <c r="G24" s="27">
        <v>11277504.19</v>
      </c>
      <c r="H24" s="27">
        <v>32391239.98</v>
      </c>
      <c r="I24" s="27">
        <v>33283728.96</v>
      </c>
      <c r="J24" s="27"/>
      <c r="K24" s="91"/>
      <c r="L24" s="27"/>
      <c r="M24" s="27"/>
      <c r="N24" s="27"/>
      <c r="O24" s="27"/>
      <c r="P24" s="28">
        <f t="shared" si="8"/>
        <v>141049876.17000002</v>
      </c>
      <c r="Q24" s="27">
        <v>28981591.22</v>
      </c>
      <c r="R24" s="27">
        <v>19985194.02</v>
      </c>
      <c r="S24" s="27">
        <v>11692250.54</v>
      </c>
      <c r="T24" s="27">
        <v>11143219.19</v>
      </c>
      <c r="U24" s="27">
        <v>32663891.44</v>
      </c>
      <c r="V24" s="27">
        <v>33283728.96</v>
      </c>
      <c r="W24" s="27"/>
      <c r="X24" s="27"/>
      <c r="Y24" s="27"/>
      <c r="Z24" s="27"/>
      <c r="AA24" s="27"/>
      <c r="AB24" s="27"/>
      <c r="AC24" s="28">
        <f t="shared" si="9"/>
        <v>137749875.37</v>
      </c>
      <c r="AD24" s="27">
        <v>28981591.22</v>
      </c>
      <c r="AE24" s="27">
        <v>19985194.02</v>
      </c>
      <c r="AF24" s="27">
        <v>11692250.54</v>
      </c>
      <c r="AG24" s="27">
        <v>11143219.19</v>
      </c>
      <c r="AH24" s="27">
        <v>32501875.96</v>
      </c>
      <c r="AI24" s="27">
        <v>10504234</v>
      </c>
      <c r="AJ24" s="27"/>
      <c r="AK24" s="27"/>
      <c r="AL24" s="27"/>
      <c r="AM24" s="27"/>
      <c r="AN24" s="27"/>
      <c r="AO24" s="27"/>
      <c r="AP24" s="24">
        <f t="shared" si="10"/>
        <v>114808364.93</v>
      </c>
      <c r="AQ24" s="42">
        <f t="shared" si="11"/>
        <v>285830123.83</v>
      </c>
      <c r="AR24" s="149">
        <f t="shared" si="12"/>
        <v>3300000.800000012</v>
      </c>
      <c r="AS24" s="149">
        <f t="shared" si="7"/>
        <v>22941510.439999998</v>
      </c>
      <c r="AT24" s="127">
        <f t="shared" si="1"/>
        <v>0.3304204370549101</v>
      </c>
    </row>
    <row r="25" spans="1:46" s="12" customFormat="1" ht="15">
      <c r="A25" s="45" t="s">
        <v>111</v>
      </c>
      <c r="B25" s="26" t="s">
        <v>103</v>
      </c>
      <c r="C25" s="144">
        <v>8000000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/>
      <c r="K25" s="91"/>
      <c r="L25" s="27"/>
      <c r="M25" s="27"/>
      <c r="N25" s="27"/>
      <c r="O25" s="27"/>
      <c r="P25" s="28">
        <f t="shared" si="8"/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/>
      <c r="X25" s="27"/>
      <c r="Y25" s="27"/>
      <c r="Z25" s="27"/>
      <c r="AA25" s="27"/>
      <c r="AB25" s="27"/>
      <c r="AC25" s="28">
        <f t="shared" si="9"/>
        <v>0</v>
      </c>
      <c r="AD25" s="27">
        <v>0</v>
      </c>
      <c r="AE25" s="27">
        <v>0</v>
      </c>
      <c r="AF25" s="27">
        <v>0</v>
      </c>
      <c r="AG25" s="27"/>
      <c r="AH25" s="27">
        <v>0</v>
      </c>
      <c r="AI25" s="27">
        <v>0</v>
      </c>
      <c r="AJ25" s="27"/>
      <c r="AK25" s="27"/>
      <c r="AL25" s="27"/>
      <c r="AM25" s="27"/>
      <c r="AN25" s="27"/>
      <c r="AO25" s="27"/>
      <c r="AP25" s="24">
        <f t="shared" si="10"/>
        <v>0</v>
      </c>
      <c r="AQ25" s="42">
        <f t="shared" si="11"/>
        <v>8000000</v>
      </c>
      <c r="AR25" s="149">
        <f t="shared" si="12"/>
        <v>0</v>
      </c>
      <c r="AS25" s="149">
        <f t="shared" si="7"/>
        <v>0</v>
      </c>
      <c r="AT25" s="127">
        <f t="shared" si="1"/>
        <v>0</v>
      </c>
    </row>
    <row r="26" spans="1:46" s="12" customFormat="1" ht="15">
      <c r="A26" s="45" t="s">
        <v>130</v>
      </c>
      <c r="B26" s="26" t="s">
        <v>99</v>
      </c>
      <c r="C26" s="133">
        <v>800000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/>
      <c r="K26" s="91"/>
      <c r="L26" s="27"/>
      <c r="M26" s="27"/>
      <c r="N26" s="27"/>
      <c r="O26" s="27"/>
      <c r="P26" s="28">
        <f t="shared" si="8"/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/>
      <c r="X26" s="27"/>
      <c r="Y26" s="27"/>
      <c r="Z26" s="27"/>
      <c r="AA26" s="27"/>
      <c r="AB26" s="27"/>
      <c r="AC26" s="28">
        <f t="shared" si="9"/>
        <v>0</v>
      </c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/>
      <c r="AK26" s="27"/>
      <c r="AL26" s="27"/>
      <c r="AM26" s="27"/>
      <c r="AN26" s="27"/>
      <c r="AO26" s="27"/>
      <c r="AP26" s="24">
        <f t="shared" si="10"/>
        <v>0</v>
      </c>
      <c r="AQ26" s="42">
        <f t="shared" si="11"/>
        <v>800000</v>
      </c>
      <c r="AR26" s="149">
        <f t="shared" si="12"/>
        <v>0</v>
      </c>
      <c r="AS26" s="149">
        <f t="shared" si="7"/>
        <v>0</v>
      </c>
      <c r="AT26" s="127"/>
    </row>
    <row r="27" spans="1:46" s="12" customFormat="1" ht="15">
      <c r="A27" s="45" t="s">
        <v>131</v>
      </c>
      <c r="B27" s="26" t="s">
        <v>132</v>
      </c>
      <c r="C27" s="133">
        <v>17280000</v>
      </c>
      <c r="D27" s="27">
        <v>494662.77</v>
      </c>
      <c r="E27" s="27">
        <v>577416.46</v>
      </c>
      <c r="F27" s="27">
        <v>0</v>
      </c>
      <c r="G27" s="27">
        <v>0</v>
      </c>
      <c r="H27" s="27">
        <v>0</v>
      </c>
      <c r="I27" s="27">
        <v>0</v>
      </c>
      <c r="J27" s="27"/>
      <c r="K27" s="91"/>
      <c r="L27" s="27"/>
      <c r="M27" s="27"/>
      <c r="N27" s="27"/>
      <c r="O27" s="27"/>
      <c r="P27" s="28">
        <f t="shared" si="8"/>
        <v>1072079.23</v>
      </c>
      <c r="Q27" s="27">
        <v>0</v>
      </c>
      <c r="R27" s="27">
        <v>494662.77</v>
      </c>
      <c r="S27" s="27">
        <v>577416.46</v>
      </c>
      <c r="T27" s="27">
        <v>0</v>
      </c>
      <c r="U27" s="27">
        <v>0</v>
      </c>
      <c r="V27" s="27">
        <v>0</v>
      </c>
      <c r="W27" s="27"/>
      <c r="X27" s="27"/>
      <c r="Y27" s="27"/>
      <c r="Z27" s="27"/>
      <c r="AA27" s="27"/>
      <c r="AB27" s="27"/>
      <c r="AC27" s="28">
        <f t="shared" si="9"/>
        <v>1072079.23</v>
      </c>
      <c r="AD27" s="27">
        <v>0</v>
      </c>
      <c r="AE27" s="27">
        <v>494662.77</v>
      </c>
      <c r="AF27" s="27">
        <v>577416.46</v>
      </c>
      <c r="AG27" s="27"/>
      <c r="AH27" s="27">
        <v>0</v>
      </c>
      <c r="AI27" s="27"/>
      <c r="AJ27" s="27"/>
      <c r="AK27" s="27"/>
      <c r="AL27" s="27"/>
      <c r="AM27" s="27"/>
      <c r="AN27" s="27"/>
      <c r="AO27" s="27"/>
      <c r="AP27" s="24">
        <f t="shared" si="10"/>
        <v>1072079.23</v>
      </c>
      <c r="AQ27" s="42">
        <f t="shared" si="11"/>
        <v>16207920.77</v>
      </c>
      <c r="AR27" s="149">
        <f t="shared" si="12"/>
        <v>0</v>
      </c>
      <c r="AS27" s="149">
        <f t="shared" si="7"/>
        <v>0</v>
      </c>
      <c r="AT27" s="127"/>
    </row>
    <row r="28" spans="1:46" s="12" customFormat="1" ht="15.75">
      <c r="A28" s="45" t="s">
        <v>119</v>
      </c>
      <c r="B28" s="135" t="s">
        <v>58</v>
      </c>
      <c r="C28" s="136">
        <f aca="true" t="shared" si="13" ref="C28:AP28">C29</f>
        <v>104000000</v>
      </c>
      <c r="D28" s="136">
        <f t="shared" si="13"/>
        <v>3322893.57</v>
      </c>
      <c r="E28" s="136">
        <f t="shared" si="13"/>
        <v>9198228.02</v>
      </c>
      <c r="F28" s="136">
        <f t="shared" si="13"/>
        <v>18953365.41</v>
      </c>
      <c r="G28" s="136">
        <f t="shared" si="13"/>
        <v>18272647.3</v>
      </c>
      <c r="H28" s="136">
        <f t="shared" si="13"/>
        <v>5196790.58</v>
      </c>
      <c r="I28" s="136">
        <f t="shared" si="13"/>
        <v>149028.95</v>
      </c>
      <c r="J28" s="136">
        <f t="shared" si="13"/>
        <v>0</v>
      </c>
      <c r="K28" s="136">
        <f t="shared" si="13"/>
        <v>0</v>
      </c>
      <c r="L28" s="136">
        <f t="shared" si="13"/>
        <v>0</v>
      </c>
      <c r="M28" s="136">
        <f t="shared" si="13"/>
        <v>0</v>
      </c>
      <c r="N28" s="136">
        <f t="shared" si="13"/>
        <v>0</v>
      </c>
      <c r="O28" s="142">
        <f t="shared" si="13"/>
        <v>0</v>
      </c>
      <c r="P28" s="136">
        <f t="shared" si="13"/>
        <v>55092953.83</v>
      </c>
      <c r="Q28" s="136">
        <f t="shared" si="13"/>
        <v>3322893.57</v>
      </c>
      <c r="R28" s="136">
        <f t="shared" si="13"/>
        <v>8562325.93</v>
      </c>
      <c r="S28" s="136">
        <f t="shared" si="13"/>
        <v>18864843.39</v>
      </c>
      <c r="T28" s="136">
        <f t="shared" si="13"/>
        <v>2814235.41</v>
      </c>
      <c r="U28" s="136">
        <f t="shared" si="13"/>
        <v>19710486.58</v>
      </c>
      <c r="V28" s="136">
        <f t="shared" si="13"/>
        <v>164027.66</v>
      </c>
      <c r="W28" s="136">
        <f t="shared" si="13"/>
        <v>0</v>
      </c>
      <c r="X28" s="136">
        <f t="shared" si="13"/>
        <v>0</v>
      </c>
      <c r="Y28" s="136">
        <f t="shared" si="13"/>
        <v>0</v>
      </c>
      <c r="Z28" s="136">
        <f t="shared" si="13"/>
        <v>0</v>
      </c>
      <c r="AA28" s="136">
        <f t="shared" si="13"/>
        <v>0</v>
      </c>
      <c r="AB28" s="136">
        <f t="shared" si="13"/>
        <v>0</v>
      </c>
      <c r="AC28" s="136">
        <f t="shared" si="13"/>
        <v>53438812.53999999</v>
      </c>
      <c r="AD28" s="136">
        <f t="shared" si="13"/>
        <v>3322893.57</v>
      </c>
      <c r="AE28" s="136">
        <f t="shared" si="13"/>
        <v>8562325.93</v>
      </c>
      <c r="AF28" s="136">
        <f t="shared" si="13"/>
        <v>18864843.39</v>
      </c>
      <c r="AG28" s="136">
        <f t="shared" si="13"/>
        <v>2814235.41</v>
      </c>
      <c r="AH28" s="136">
        <f t="shared" si="13"/>
        <v>19710486.58</v>
      </c>
      <c r="AI28" s="136">
        <f t="shared" si="13"/>
        <v>28340.81</v>
      </c>
      <c r="AJ28" s="136">
        <f t="shared" si="13"/>
        <v>0</v>
      </c>
      <c r="AK28" s="136">
        <f t="shared" si="13"/>
        <v>0</v>
      </c>
      <c r="AL28" s="136">
        <f t="shared" si="13"/>
        <v>0</v>
      </c>
      <c r="AM28" s="136">
        <f t="shared" si="13"/>
        <v>0</v>
      </c>
      <c r="AN28" s="136">
        <f t="shared" si="13"/>
        <v>0</v>
      </c>
      <c r="AO28" s="136">
        <f t="shared" si="13"/>
        <v>0</v>
      </c>
      <c r="AP28" s="137">
        <f t="shared" si="13"/>
        <v>53303125.69</v>
      </c>
      <c r="AQ28" s="143">
        <f t="shared" si="11"/>
        <v>48907046.17</v>
      </c>
      <c r="AR28" s="149">
        <f t="shared" si="12"/>
        <v>1654141.2900000066</v>
      </c>
      <c r="AS28" s="149">
        <f t="shared" si="7"/>
        <v>135686.84999999404</v>
      </c>
      <c r="AT28" s="127">
        <f>P28/C28</f>
        <v>0.529739940673077</v>
      </c>
    </row>
    <row r="29" spans="1:46" s="12" customFormat="1" ht="15.75" thickBot="1">
      <c r="A29" s="45" t="s">
        <v>118</v>
      </c>
      <c r="B29" s="131" t="s">
        <v>112</v>
      </c>
      <c r="C29" s="22">
        <v>104000000</v>
      </c>
      <c r="D29" s="22">
        <v>3322893.57</v>
      </c>
      <c r="E29" s="49">
        <v>9198228.02</v>
      </c>
      <c r="F29" s="49">
        <v>18953365.41</v>
      </c>
      <c r="G29" s="132">
        <v>18272647.3</v>
      </c>
      <c r="H29" s="49">
        <v>5196790.58</v>
      </c>
      <c r="I29" s="133">
        <v>149028.95</v>
      </c>
      <c r="J29" s="49"/>
      <c r="K29" s="49"/>
      <c r="L29" s="49"/>
      <c r="M29" s="49"/>
      <c r="N29" s="49"/>
      <c r="O29" s="141"/>
      <c r="P29" s="28">
        <f>SUM(D29:O29)</f>
        <v>55092953.83</v>
      </c>
      <c r="Q29" s="22">
        <v>3322893.57</v>
      </c>
      <c r="R29" s="49">
        <v>8562325.93</v>
      </c>
      <c r="S29" s="49">
        <v>18864843.39</v>
      </c>
      <c r="T29" s="97">
        <v>2814235.41</v>
      </c>
      <c r="U29" s="49">
        <v>19710486.58</v>
      </c>
      <c r="V29" s="49">
        <v>164027.66</v>
      </c>
      <c r="W29" s="49"/>
      <c r="X29" s="49"/>
      <c r="Y29" s="49"/>
      <c r="Z29" s="49"/>
      <c r="AA29" s="49"/>
      <c r="AB29" s="49"/>
      <c r="AC29" s="23">
        <f>SUM(Q29:AB29)</f>
        <v>53438812.53999999</v>
      </c>
      <c r="AD29" s="22">
        <v>3322893.57</v>
      </c>
      <c r="AE29" s="49">
        <v>8562325.93</v>
      </c>
      <c r="AF29" s="49">
        <v>18864843.39</v>
      </c>
      <c r="AG29" s="97">
        <v>2814235.41</v>
      </c>
      <c r="AH29" s="49">
        <v>19710486.58</v>
      </c>
      <c r="AI29" s="49">
        <v>28340.81</v>
      </c>
      <c r="AJ29" s="49"/>
      <c r="AK29" s="49"/>
      <c r="AL29" s="49"/>
      <c r="AM29" s="49"/>
      <c r="AN29" s="49"/>
      <c r="AO29" s="49"/>
      <c r="AP29" s="24">
        <f>SUM(AD29:AO29)</f>
        <v>53303125.69</v>
      </c>
      <c r="AQ29" s="42">
        <f t="shared" si="11"/>
        <v>48907046.17</v>
      </c>
      <c r="AR29" s="149">
        <f t="shared" si="12"/>
        <v>1654141.2900000066</v>
      </c>
      <c r="AS29" s="149">
        <f t="shared" si="7"/>
        <v>135686.84999999404</v>
      </c>
      <c r="AT29" s="127">
        <f>P29/C29</f>
        <v>0.529739940673077</v>
      </c>
    </row>
    <row r="30" spans="1:46" s="47" customFormat="1" ht="16.5" thickBot="1">
      <c r="A30" s="37"/>
      <c r="B30" s="73" t="s">
        <v>86</v>
      </c>
      <c r="C30" s="34">
        <f aca="true" t="shared" si="14" ref="C30:AQ30">SUM(C31:C33)</f>
        <v>183400000</v>
      </c>
      <c r="D30" s="34">
        <f t="shared" si="14"/>
        <v>0</v>
      </c>
      <c r="E30" s="34">
        <f t="shared" si="14"/>
        <v>0</v>
      </c>
      <c r="F30" s="34">
        <f t="shared" si="14"/>
        <v>0</v>
      </c>
      <c r="G30" s="34">
        <f t="shared" si="14"/>
        <v>0</v>
      </c>
      <c r="H30" s="34">
        <f t="shared" si="14"/>
        <v>0</v>
      </c>
      <c r="I30" s="34">
        <f t="shared" si="14"/>
        <v>0</v>
      </c>
      <c r="J30" s="34">
        <f t="shared" si="14"/>
        <v>0</v>
      </c>
      <c r="K30" s="34">
        <f t="shared" si="14"/>
        <v>0</v>
      </c>
      <c r="L30" s="34">
        <f t="shared" si="14"/>
        <v>0</v>
      </c>
      <c r="M30" s="34">
        <f t="shared" si="14"/>
        <v>0</v>
      </c>
      <c r="N30" s="34">
        <f t="shared" si="14"/>
        <v>0</v>
      </c>
      <c r="O30" s="34">
        <f t="shared" si="14"/>
        <v>0</v>
      </c>
      <c r="P30" s="34">
        <f t="shared" si="14"/>
        <v>0</v>
      </c>
      <c r="Q30" s="34">
        <f t="shared" si="14"/>
        <v>0</v>
      </c>
      <c r="R30" s="34">
        <f t="shared" si="14"/>
        <v>0</v>
      </c>
      <c r="S30" s="34">
        <f t="shared" si="14"/>
        <v>0</v>
      </c>
      <c r="T30" s="34">
        <f t="shared" si="14"/>
        <v>0</v>
      </c>
      <c r="U30" s="34">
        <f t="shared" si="14"/>
        <v>0</v>
      </c>
      <c r="V30" s="34">
        <f t="shared" si="14"/>
        <v>0</v>
      </c>
      <c r="W30" s="34">
        <f t="shared" si="14"/>
        <v>0</v>
      </c>
      <c r="X30" s="34">
        <f t="shared" si="14"/>
        <v>0</v>
      </c>
      <c r="Y30" s="34">
        <f t="shared" si="14"/>
        <v>0</v>
      </c>
      <c r="Z30" s="34">
        <f t="shared" si="14"/>
        <v>0</v>
      </c>
      <c r="AA30" s="34">
        <f t="shared" si="14"/>
        <v>0</v>
      </c>
      <c r="AB30" s="34">
        <f t="shared" si="14"/>
        <v>0</v>
      </c>
      <c r="AC30" s="34">
        <f t="shared" si="14"/>
        <v>0</v>
      </c>
      <c r="AD30" s="34">
        <f t="shared" si="14"/>
        <v>0</v>
      </c>
      <c r="AE30" s="34">
        <f t="shared" si="14"/>
        <v>0</v>
      </c>
      <c r="AF30" s="34">
        <f t="shared" si="14"/>
        <v>0</v>
      </c>
      <c r="AG30" s="34">
        <f t="shared" si="14"/>
        <v>0</v>
      </c>
      <c r="AH30" s="34">
        <f t="shared" si="14"/>
        <v>0</v>
      </c>
      <c r="AI30" s="34">
        <f t="shared" si="14"/>
        <v>0</v>
      </c>
      <c r="AJ30" s="34">
        <f t="shared" si="14"/>
        <v>0</v>
      </c>
      <c r="AK30" s="34">
        <f t="shared" si="14"/>
        <v>0</v>
      </c>
      <c r="AL30" s="34">
        <f t="shared" si="14"/>
        <v>0</v>
      </c>
      <c r="AM30" s="34">
        <f t="shared" si="14"/>
        <v>0</v>
      </c>
      <c r="AN30" s="34">
        <f t="shared" si="14"/>
        <v>0</v>
      </c>
      <c r="AO30" s="34">
        <f t="shared" si="14"/>
        <v>0</v>
      </c>
      <c r="AP30" s="34">
        <f t="shared" si="14"/>
        <v>0</v>
      </c>
      <c r="AQ30" s="87">
        <f t="shared" si="14"/>
        <v>183400000</v>
      </c>
      <c r="AR30" s="87">
        <f>SUM(AR31:AR31)</f>
        <v>0</v>
      </c>
      <c r="AS30" s="156">
        <f>SUM(AS31:AS31)</f>
        <v>0</v>
      </c>
      <c r="AT30" s="127">
        <f>P30/C30</f>
        <v>0</v>
      </c>
    </row>
    <row r="31" spans="1:46" s="12" customFormat="1" ht="15">
      <c r="A31" s="84" t="s">
        <v>59</v>
      </c>
      <c r="B31" s="21" t="s">
        <v>85</v>
      </c>
      <c r="C31" s="22">
        <v>31400000</v>
      </c>
      <c r="D31" s="22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/>
      <c r="K31" s="22">
        <v>0</v>
      </c>
      <c r="L31" s="22">
        <v>0</v>
      </c>
      <c r="M31" s="22"/>
      <c r="N31" s="22"/>
      <c r="O31" s="22"/>
      <c r="P31" s="23">
        <f>SUM(D31:O31)</f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/>
      <c r="X31" s="49">
        <v>0</v>
      </c>
      <c r="Y31" s="22"/>
      <c r="Z31" s="22"/>
      <c r="AA31" s="22"/>
      <c r="AB31" s="22"/>
      <c r="AC31" s="23">
        <f>SUM(Q31:AB31)</f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/>
      <c r="AK31" s="22">
        <v>0</v>
      </c>
      <c r="AL31" s="22">
        <v>0</v>
      </c>
      <c r="AM31" s="22">
        <v>0</v>
      </c>
      <c r="AN31" s="22"/>
      <c r="AO31" s="22">
        <v>0</v>
      </c>
      <c r="AP31" s="24">
        <f>SUM(AD31:AO31)</f>
        <v>0</v>
      </c>
      <c r="AQ31" s="42">
        <f>SUM(C31-P31)</f>
        <v>31400000</v>
      </c>
      <c r="AR31" s="42">
        <f>P31-AC31</f>
        <v>0</v>
      </c>
      <c r="AS31" s="149">
        <f>AC31-AP31</f>
        <v>0</v>
      </c>
      <c r="AT31" s="127">
        <f>P31/C31</f>
        <v>0</v>
      </c>
    </row>
    <row r="32" spans="1:46" s="12" customFormat="1" ht="15.75" hidden="1" thickBot="1">
      <c r="A32" s="84" t="s">
        <v>95</v>
      </c>
      <c r="B32" s="21" t="s">
        <v>96</v>
      </c>
      <c r="C32" s="49"/>
      <c r="D32" s="49"/>
      <c r="E32" s="49"/>
      <c r="F32" s="49"/>
      <c r="G32" s="49"/>
      <c r="H32" s="49"/>
      <c r="I32" s="49"/>
      <c r="J32" s="49"/>
      <c r="K32" s="49">
        <v>0</v>
      </c>
      <c r="L32" s="49"/>
      <c r="M32" s="49"/>
      <c r="N32" s="49"/>
      <c r="O32" s="49"/>
      <c r="P32" s="23">
        <f>SUM(D32:O32)</f>
        <v>0</v>
      </c>
      <c r="Q32" s="49"/>
      <c r="R32" s="49"/>
      <c r="S32" s="49"/>
      <c r="T32" s="49"/>
      <c r="U32" s="49"/>
      <c r="V32" s="49"/>
      <c r="W32" s="49"/>
      <c r="X32" s="49">
        <v>0</v>
      </c>
      <c r="Y32" s="49"/>
      <c r="Z32" s="49"/>
      <c r="AA32" s="49"/>
      <c r="AB32" s="49"/>
      <c r="AC32" s="23">
        <f>SUM(Q32:AB32)</f>
        <v>0</v>
      </c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24">
        <f>SUM(AD32:AO32)</f>
        <v>0</v>
      </c>
      <c r="AQ32" s="42">
        <f>SUM(C32-P32)</f>
        <v>0</v>
      </c>
      <c r="AR32" s="42">
        <f>P32-AC32</f>
        <v>0</v>
      </c>
      <c r="AS32" s="149"/>
      <c r="AT32" s="127"/>
    </row>
    <row r="33" spans="1:46" s="12" customFormat="1" ht="16.5" thickBot="1">
      <c r="A33" s="84" t="s">
        <v>127</v>
      </c>
      <c r="B33" s="131" t="s">
        <v>128</v>
      </c>
      <c r="C33" s="49">
        <v>152000000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/>
      <c r="J33" s="49"/>
      <c r="K33" s="49">
        <v>0</v>
      </c>
      <c r="L33" s="49">
        <v>0</v>
      </c>
      <c r="M33" s="49"/>
      <c r="N33" s="49"/>
      <c r="O33" s="49"/>
      <c r="P33" s="28">
        <f>SUM(D33:O33)</f>
        <v>0</v>
      </c>
      <c r="Q33" s="49">
        <v>0</v>
      </c>
      <c r="R33" s="49"/>
      <c r="S33" s="49">
        <v>0</v>
      </c>
      <c r="T33" s="49">
        <v>0</v>
      </c>
      <c r="U33" s="49">
        <v>0</v>
      </c>
      <c r="V33" s="49"/>
      <c r="W33" s="49"/>
      <c r="X33" s="136">
        <v>0</v>
      </c>
      <c r="Y33" s="49"/>
      <c r="Z33" s="49"/>
      <c r="AA33" s="49">
        <v>0</v>
      </c>
      <c r="AB33" s="49"/>
      <c r="AC33" s="23">
        <f>SUM(Q33:AB33)</f>
        <v>0</v>
      </c>
      <c r="AD33" s="49">
        <v>0</v>
      </c>
      <c r="AE33" s="49"/>
      <c r="AF33" s="49">
        <v>0</v>
      </c>
      <c r="AG33" s="49">
        <v>0</v>
      </c>
      <c r="AH33" s="49">
        <v>0</v>
      </c>
      <c r="AI33" s="49"/>
      <c r="AJ33" s="49"/>
      <c r="AK33" s="49">
        <v>0</v>
      </c>
      <c r="AL33" s="49"/>
      <c r="AM33" s="49"/>
      <c r="AN33" s="49"/>
      <c r="AO33" s="49"/>
      <c r="AP33" s="23">
        <f>SUM(AD33:AO33)</f>
        <v>0</v>
      </c>
      <c r="AQ33" s="42">
        <f>SUM(C33-P33)</f>
        <v>152000000</v>
      </c>
      <c r="AR33" s="42">
        <f>P33-AC33</f>
        <v>0</v>
      </c>
      <c r="AS33" s="149"/>
      <c r="AT33" s="127"/>
    </row>
    <row r="34" spans="1:48" s="30" customFormat="1" ht="16.5" thickBot="1">
      <c r="A34" s="85"/>
      <c r="B34" s="73" t="s">
        <v>62</v>
      </c>
      <c r="C34" s="34">
        <f aca="true" t="shared" si="15" ref="C34:Q34">SUM(C35:C36)</f>
        <v>10000050000</v>
      </c>
      <c r="D34" s="34">
        <f t="shared" si="15"/>
        <v>12548306.25</v>
      </c>
      <c r="E34" s="34">
        <f t="shared" si="15"/>
        <v>88679287.58</v>
      </c>
      <c r="F34" s="34">
        <f t="shared" si="15"/>
        <v>104764485.49</v>
      </c>
      <c r="G34" s="34">
        <f t="shared" si="15"/>
        <v>166081104.46</v>
      </c>
      <c r="H34" s="34">
        <f t="shared" si="15"/>
        <v>58649827.85</v>
      </c>
      <c r="I34" s="34">
        <f t="shared" si="15"/>
        <v>153529344.46</v>
      </c>
      <c r="J34" s="34">
        <f t="shared" si="15"/>
        <v>0</v>
      </c>
      <c r="K34" s="140">
        <f t="shared" si="15"/>
        <v>0</v>
      </c>
      <c r="L34" s="34">
        <f t="shared" si="15"/>
        <v>0</v>
      </c>
      <c r="M34" s="34">
        <f t="shared" si="15"/>
        <v>0</v>
      </c>
      <c r="N34" s="34">
        <f t="shared" si="15"/>
        <v>0</v>
      </c>
      <c r="O34" s="34">
        <f t="shared" si="15"/>
        <v>0</v>
      </c>
      <c r="P34" s="34">
        <f t="shared" si="15"/>
        <v>584252356.09</v>
      </c>
      <c r="Q34" s="34">
        <f t="shared" si="15"/>
        <v>0</v>
      </c>
      <c r="R34" s="34">
        <v>0</v>
      </c>
      <c r="S34" s="34">
        <f aca="true" t="shared" si="16" ref="S34:AS34">SUM(S35:S36)</f>
        <v>6942213.54</v>
      </c>
      <c r="T34" s="34">
        <f t="shared" si="16"/>
        <v>49573070.62</v>
      </c>
      <c r="U34" s="34">
        <f t="shared" si="16"/>
        <v>23828623.76</v>
      </c>
      <c r="V34" s="34">
        <f t="shared" si="16"/>
        <v>70109649.41</v>
      </c>
      <c r="W34" s="34">
        <f t="shared" si="16"/>
        <v>0</v>
      </c>
      <c r="X34" s="34">
        <f t="shared" si="16"/>
        <v>0</v>
      </c>
      <c r="Y34" s="34">
        <f t="shared" si="16"/>
        <v>0</v>
      </c>
      <c r="Z34" s="34">
        <f t="shared" si="16"/>
        <v>0</v>
      </c>
      <c r="AA34" s="34">
        <f t="shared" si="16"/>
        <v>0</v>
      </c>
      <c r="AB34" s="34">
        <f t="shared" si="16"/>
        <v>0</v>
      </c>
      <c r="AC34" s="34">
        <f t="shared" si="16"/>
        <v>150453557.32999998</v>
      </c>
      <c r="AD34" s="34">
        <f t="shared" si="16"/>
        <v>0</v>
      </c>
      <c r="AE34" s="34">
        <f t="shared" si="16"/>
        <v>0</v>
      </c>
      <c r="AF34" s="34">
        <f t="shared" si="16"/>
        <v>6942213.54</v>
      </c>
      <c r="AG34" s="34">
        <f t="shared" si="16"/>
        <v>49573070.62</v>
      </c>
      <c r="AH34" s="34">
        <f t="shared" si="16"/>
        <v>23828623.76</v>
      </c>
      <c r="AI34" s="34">
        <f t="shared" si="16"/>
        <v>65001586.56</v>
      </c>
      <c r="AJ34" s="34">
        <f t="shared" si="16"/>
        <v>0</v>
      </c>
      <c r="AK34" s="34">
        <f t="shared" si="16"/>
        <v>0</v>
      </c>
      <c r="AL34" s="34">
        <f t="shared" si="16"/>
        <v>0</v>
      </c>
      <c r="AM34" s="34">
        <f t="shared" si="16"/>
        <v>0</v>
      </c>
      <c r="AN34" s="34">
        <f t="shared" si="16"/>
        <v>0</v>
      </c>
      <c r="AO34" s="34">
        <f t="shared" si="16"/>
        <v>0</v>
      </c>
      <c r="AP34" s="35">
        <f t="shared" si="16"/>
        <v>145345494.48000002</v>
      </c>
      <c r="AQ34" s="88">
        <f t="shared" si="16"/>
        <v>9415797643.91</v>
      </c>
      <c r="AR34" s="88">
        <f t="shared" si="16"/>
        <v>433798798.76000005</v>
      </c>
      <c r="AS34" s="157">
        <f t="shared" si="16"/>
        <v>5108062.849999964</v>
      </c>
      <c r="AT34" s="127">
        <f>P34/C34</f>
        <v>0.05842494348428258</v>
      </c>
      <c r="AU34" s="25">
        <f>AC34-AP34</f>
        <v>5108062.849999964</v>
      </c>
      <c r="AV34" s="152">
        <f>P37-AC37</f>
        <v>538128394.5900002</v>
      </c>
    </row>
    <row r="35" spans="1:46" s="12" customFormat="1" ht="23.25" customHeight="1" thickBot="1">
      <c r="A35" s="48" t="s">
        <v>81</v>
      </c>
      <c r="B35" s="26" t="s">
        <v>60</v>
      </c>
      <c r="C35" s="27">
        <v>10000050000</v>
      </c>
      <c r="D35" s="28">
        <v>12548306.25</v>
      </c>
      <c r="E35" s="27">
        <v>88679287.58</v>
      </c>
      <c r="F35" s="27">
        <v>104764485.49</v>
      </c>
      <c r="G35" s="27">
        <v>166081104.46</v>
      </c>
      <c r="H35" s="28">
        <v>58649827.85</v>
      </c>
      <c r="I35" s="27">
        <v>153529344.46</v>
      </c>
      <c r="J35" s="27"/>
      <c r="K35" s="139"/>
      <c r="L35" s="27"/>
      <c r="M35" s="27"/>
      <c r="N35" s="27"/>
      <c r="O35" s="28"/>
      <c r="P35" s="23">
        <f>SUM(D35:O35)</f>
        <v>584252356.09</v>
      </c>
      <c r="Q35" s="28">
        <v>0</v>
      </c>
      <c r="R35" s="27">
        <v>0</v>
      </c>
      <c r="S35" s="27">
        <v>6942213.54</v>
      </c>
      <c r="T35" s="27">
        <v>49573070.62</v>
      </c>
      <c r="U35" s="27">
        <v>23828623.76</v>
      </c>
      <c r="V35" s="27">
        <v>70109649.41</v>
      </c>
      <c r="W35" s="27"/>
      <c r="X35" s="27"/>
      <c r="Y35" s="27"/>
      <c r="Z35" s="27"/>
      <c r="AA35" s="27"/>
      <c r="AB35" s="27"/>
      <c r="AC35" s="23">
        <f>SUM(Q35:AB35)</f>
        <v>150453557.32999998</v>
      </c>
      <c r="AD35" s="28">
        <v>0</v>
      </c>
      <c r="AE35" s="27">
        <v>0</v>
      </c>
      <c r="AF35" s="27">
        <v>6942213.54</v>
      </c>
      <c r="AG35" s="27">
        <v>49573070.62</v>
      </c>
      <c r="AH35" s="27">
        <v>23828623.76</v>
      </c>
      <c r="AI35" s="27">
        <v>65001586.56</v>
      </c>
      <c r="AJ35" s="27"/>
      <c r="AK35" s="27"/>
      <c r="AL35" s="27"/>
      <c r="AM35" s="27"/>
      <c r="AN35" s="27"/>
      <c r="AO35" s="27"/>
      <c r="AP35" s="23">
        <f>SUM(AD35:AO35)</f>
        <v>145345494.48000002</v>
      </c>
      <c r="AQ35" s="42">
        <f>SUM(C35-P35)</f>
        <v>9415797643.91</v>
      </c>
      <c r="AR35" s="42">
        <f>SUM(P35-AC35)</f>
        <v>433798798.76000005</v>
      </c>
      <c r="AS35" s="149">
        <f>AC35-AP35</f>
        <v>5108062.849999964</v>
      </c>
      <c r="AT35" s="127">
        <f>P35/C35</f>
        <v>0.05842494348428258</v>
      </c>
    </row>
    <row r="36" spans="1:46" s="12" customFormat="1" ht="31.5" customHeight="1" hidden="1" thickBot="1">
      <c r="A36" s="48" t="s">
        <v>94</v>
      </c>
      <c r="B36" s="126" t="s">
        <v>93</v>
      </c>
      <c r="C36" s="49"/>
      <c r="D36" s="28"/>
      <c r="E36" s="49"/>
      <c r="F36" s="49"/>
      <c r="G36" s="49"/>
      <c r="H36" s="50"/>
      <c r="I36" s="49"/>
      <c r="J36" s="49"/>
      <c r="K36" s="49"/>
      <c r="L36" s="49"/>
      <c r="M36" s="49"/>
      <c r="N36" s="49"/>
      <c r="O36" s="28"/>
      <c r="P36" s="28">
        <f>SUM(D36:O36)</f>
        <v>0</v>
      </c>
      <c r="Q36" s="28"/>
      <c r="R36" s="49"/>
      <c r="S36" s="49"/>
      <c r="T36" s="49"/>
      <c r="U36" s="50"/>
      <c r="V36" s="49"/>
      <c r="W36" s="49"/>
      <c r="X36" s="49"/>
      <c r="Y36" s="49"/>
      <c r="Z36" s="49"/>
      <c r="AA36" s="49"/>
      <c r="AB36" s="49"/>
      <c r="AC36" s="27">
        <f>SUM(Q36:AB36)</f>
        <v>0</v>
      </c>
      <c r="AD36" s="28"/>
      <c r="AE36" s="49"/>
      <c r="AF36" s="49"/>
      <c r="AG36" s="49"/>
      <c r="AH36" s="50"/>
      <c r="AI36" s="49"/>
      <c r="AJ36" s="49"/>
      <c r="AK36" s="49"/>
      <c r="AL36" s="49"/>
      <c r="AM36" s="49"/>
      <c r="AN36" s="49"/>
      <c r="AO36" s="49"/>
      <c r="AP36" s="29">
        <f>SUM(AD36:AO36)</f>
        <v>0</v>
      </c>
      <c r="AQ36" s="42">
        <f>SUM(C36-P36)</f>
        <v>0</v>
      </c>
      <c r="AR36" s="42">
        <f>SUM(P36-AC36)</f>
        <v>0</v>
      </c>
      <c r="AS36" s="149"/>
      <c r="AT36" s="127"/>
    </row>
    <row r="37" spans="1:48" s="25" customFormat="1" ht="18.75" thickBot="1">
      <c r="A37" s="189" t="s">
        <v>50</v>
      </c>
      <c r="B37" s="190"/>
      <c r="C37" s="31">
        <f aca="true" t="shared" si="17" ref="C37:AP37">SUM(C14+C34)</f>
        <v>11095450000</v>
      </c>
      <c r="D37" s="31">
        <f t="shared" si="17"/>
        <v>67493532.25</v>
      </c>
      <c r="E37" s="31">
        <f t="shared" si="17"/>
        <v>163264245.19</v>
      </c>
      <c r="F37" s="31">
        <f t="shared" si="17"/>
        <v>173567932.87</v>
      </c>
      <c r="G37" s="31">
        <f t="shared" si="17"/>
        <v>259636598.01</v>
      </c>
      <c r="H37" s="31">
        <f t="shared" si="17"/>
        <v>115886876.94999999</v>
      </c>
      <c r="I37" s="31">
        <f t="shared" si="17"/>
        <v>196659195.91000003</v>
      </c>
      <c r="J37" s="31">
        <f t="shared" si="17"/>
        <v>0</v>
      </c>
      <c r="K37" s="31">
        <f t="shared" si="17"/>
        <v>0</v>
      </c>
      <c r="L37" s="31">
        <f t="shared" si="17"/>
        <v>0</v>
      </c>
      <c r="M37" s="31">
        <f t="shared" si="17"/>
        <v>0</v>
      </c>
      <c r="N37" s="31">
        <f t="shared" si="17"/>
        <v>0</v>
      </c>
      <c r="O37" s="125">
        <f t="shared" si="17"/>
        <v>0</v>
      </c>
      <c r="P37" s="31">
        <f t="shared" si="17"/>
        <v>976508381.1800001</v>
      </c>
      <c r="Q37" s="31">
        <f t="shared" si="17"/>
        <v>34257254.599999994</v>
      </c>
      <c r="R37" s="31">
        <f t="shared" si="17"/>
        <v>34147519.36</v>
      </c>
      <c r="S37" s="31">
        <f t="shared" si="17"/>
        <v>41135809.43</v>
      </c>
      <c r="T37" s="31">
        <f t="shared" si="17"/>
        <v>91474537.63</v>
      </c>
      <c r="U37" s="31">
        <f t="shared" si="17"/>
        <v>110368843.1</v>
      </c>
      <c r="V37" s="31">
        <f t="shared" si="17"/>
        <v>126996022.47</v>
      </c>
      <c r="W37" s="31">
        <f t="shared" si="17"/>
        <v>0</v>
      </c>
      <c r="X37" s="31">
        <f t="shared" si="17"/>
        <v>0</v>
      </c>
      <c r="Y37" s="31">
        <f t="shared" si="17"/>
        <v>0</v>
      </c>
      <c r="Z37" s="31">
        <f t="shared" si="17"/>
        <v>0</v>
      </c>
      <c r="AA37" s="31">
        <f t="shared" si="17"/>
        <v>0</v>
      </c>
      <c r="AB37" s="31">
        <f t="shared" si="17"/>
        <v>0</v>
      </c>
      <c r="AC37" s="31">
        <f t="shared" si="17"/>
        <v>438379986.59</v>
      </c>
      <c r="AD37" s="31">
        <f t="shared" si="17"/>
        <v>34257254.599999994</v>
      </c>
      <c r="AE37" s="31">
        <f t="shared" si="17"/>
        <v>34058886.239999995</v>
      </c>
      <c r="AF37" s="31">
        <f t="shared" si="17"/>
        <v>41145628.550000004</v>
      </c>
      <c r="AG37" s="31">
        <f t="shared" si="17"/>
        <v>91553351.63</v>
      </c>
      <c r="AH37" s="31">
        <f t="shared" si="17"/>
        <v>105672864.02</v>
      </c>
      <c r="AI37" s="31">
        <f t="shared" si="17"/>
        <v>96046479.25</v>
      </c>
      <c r="AJ37" s="31">
        <f t="shared" si="17"/>
        <v>0</v>
      </c>
      <c r="AK37" s="31">
        <f t="shared" si="17"/>
        <v>0</v>
      </c>
      <c r="AL37" s="31">
        <f t="shared" si="17"/>
        <v>0</v>
      </c>
      <c r="AM37" s="31">
        <f t="shared" si="17"/>
        <v>0</v>
      </c>
      <c r="AN37" s="31">
        <f t="shared" si="17"/>
        <v>0</v>
      </c>
      <c r="AO37" s="31">
        <f t="shared" si="17"/>
        <v>0</v>
      </c>
      <c r="AP37" s="81">
        <f t="shared" si="17"/>
        <v>402734464.28999996</v>
      </c>
      <c r="AQ37" s="89">
        <f>AQ14+AQ34</f>
        <v>10118941618.82</v>
      </c>
      <c r="AR37" s="89">
        <f>AR14+AR34</f>
        <v>537902494.59</v>
      </c>
      <c r="AS37" s="158">
        <f>AS14+AS34</f>
        <v>35645522.29999998</v>
      </c>
      <c r="AT37" s="127">
        <f>P37/C37</f>
        <v>0.08800980412511436</v>
      </c>
      <c r="AU37" s="25">
        <f>AC37-AP37</f>
        <v>35645522.30000001</v>
      </c>
      <c r="AV37" s="152">
        <f>P37-AC37</f>
        <v>538128394.5900002</v>
      </c>
    </row>
    <row r="38" spans="1:42" ht="15">
      <c r="A38" s="119" t="s">
        <v>120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</row>
    <row r="39" spans="1:42" ht="15">
      <c r="A39" s="129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6"/>
    </row>
    <row r="40" spans="1:42" ht="15">
      <c r="A40" s="191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4"/>
    </row>
    <row r="41" spans="1:42" ht="15">
      <c r="A41" s="185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4"/>
    </row>
    <row r="42" spans="1:42" ht="15" hidden="1">
      <c r="A42" s="63">
        <f ca="1">TODAY()</f>
        <v>39659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6"/>
    </row>
    <row r="43" spans="1:42" ht="15" hidden="1">
      <c r="A43" s="6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6"/>
    </row>
    <row r="44" spans="1:42" ht="15" hidden="1">
      <c r="A44" s="6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6"/>
    </row>
    <row r="45" spans="1:42" ht="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</row>
    <row r="46" spans="1:42" ht="15.75" thickBot="1">
      <c r="A46" s="4"/>
      <c r="B46" s="77" t="s">
        <v>87</v>
      </c>
      <c r="C46" s="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 t="s">
        <v>88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"/>
      <c r="AD46" s="5"/>
      <c r="AE46" s="5"/>
      <c r="AF46" s="5"/>
      <c r="AG46" s="5"/>
      <c r="AH46" s="5"/>
      <c r="AI46" s="5"/>
      <c r="AJ46" s="5"/>
      <c r="AK46" s="5"/>
      <c r="AL46" s="5"/>
      <c r="AM46" s="8"/>
      <c r="AN46" s="5"/>
      <c r="AO46" s="5"/>
      <c r="AP46" s="6"/>
    </row>
    <row r="47" spans="1:42" ht="15.75">
      <c r="A47" s="4"/>
      <c r="B47" s="66"/>
      <c r="C47" s="186" t="s">
        <v>133</v>
      </c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66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6"/>
    </row>
    <row r="48" spans="1:42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</row>
    <row r="49" spans="1:42" ht="15">
      <c r="A49" s="3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</row>
    <row r="50" spans="1:42" ht="15.75" thickBo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9"/>
    </row>
  </sheetData>
  <mergeCells count="10">
    <mergeCell ref="C47:P47"/>
    <mergeCell ref="A5:AP5"/>
    <mergeCell ref="A7:B7"/>
    <mergeCell ref="A8:B8"/>
    <mergeCell ref="A37:B37"/>
    <mergeCell ref="A40:AP41"/>
    <mergeCell ref="A1:AP1"/>
    <mergeCell ref="A2:AP2"/>
    <mergeCell ref="A3:AP3"/>
    <mergeCell ref="A4:AP4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2008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="75" zoomScaleNormal="75" workbookViewId="0" topLeftCell="A7">
      <selection activeCell="S31" sqref="S31"/>
    </sheetView>
  </sheetViews>
  <sheetFormatPr defaultColWidth="11.421875" defaultRowHeight="12.75"/>
  <cols>
    <col min="1" max="1" width="13.28125" style="1" customWidth="1"/>
    <col min="2" max="2" width="46.57421875" style="1" bestFit="1" customWidth="1"/>
    <col min="3" max="3" width="19.7109375" style="1" bestFit="1" customWidth="1"/>
    <col min="4" max="4" width="16.57421875" style="1" hidden="1" customWidth="1"/>
    <col min="5" max="5" width="17.8515625" style="1" hidden="1" customWidth="1"/>
    <col min="6" max="6" width="22.7109375" style="1" hidden="1" customWidth="1"/>
    <col min="7" max="7" width="24.7109375" style="1" hidden="1" customWidth="1"/>
    <col min="8" max="8" width="22.57421875" style="1" hidden="1" customWidth="1"/>
    <col min="9" max="9" width="20.140625" style="1" customWidth="1"/>
    <col min="10" max="11" width="20.7109375" style="1" hidden="1" customWidth="1"/>
    <col min="12" max="12" width="22.140625" style="1" hidden="1" customWidth="1"/>
    <col min="13" max="13" width="19.8515625" style="1" hidden="1" customWidth="1"/>
    <col min="14" max="14" width="22.140625" style="1" hidden="1" customWidth="1"/>
    <col min="15" max="15" width="11.421875" style="1" hidden="1" customWidth="1"/>
    <col min="16" max="16" width="20.421875" style="1" customWidth="1"/>
    <col min="17" max="17" width="11.8515625" style="1" bestFit="1" customWidth="1"/>
    <col min="18" max="18" width="12.8515625" style="1" bestFit="1" customWidth="1"/>
    <col min="19" max="16384" width="11.421875" style="1" customWidth="1"/>
  </cols>
  <sheetData>
    <row r="1" spans="1:16" ht="18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70"/>
    </row>
    <row r="2" spans="1:16" ht="15.75">
      <c r="A2" s="171" t="s">
        <v>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3"/>
    </row>
    <row r="3" spans="1:16" ht="18">
      <c r="A3" s="174" t="s">
        <v>51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6"/>
    </row>
    <row r="4" spans="1:16" ht="15.75">
      <c r="A4" s="171" t="s">
        <v>56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3"/>
    </row>
    <row r="5" spans="1:16" ht="20.25">
      <c r="A5" s="164" t="s">
        <v>3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8"/>
    </row>
    <row r="6" spans="1:16" ht="15">
      <c r="A6" s="51"/>
      <c r="B6" s="52"/>
      <c r="C6" s="52"/>
      <c r="D6" s="52"/>
      <c r="E6" s="52"/>
      <c r="F6" s="52"/>
      <c r="G6" s="52"/>
      <c r="H6" s="58"/>
      <c r="I6" s="52"/>
      <c r="J6" s="52"/>
      <c r="K6" s="52"/>
      <c r="L6" s="52"/>
      <c r="M6" s="52"/>
      <c r="N6" s="52"/>
      <c r="O6" s="52"/>
      <c r="P6" s="53"/>
    </row>
    <row r="7" spans="1:16" ht="15.75">
      <c r="A7" s="187" t="s">
        <v>4</v>
      </c>
      <c r="B7" s="188"/>
      <c r="C7" s="68" t="s">
        <v>48</v>
      </c>
      <c r="D7" s="71"/>
      <c r="E7" s="71"/>
      <c r="F7" s="71"/>
      <c r="G7" s="71"/>
      <c r="H7" s="58"/>
      <c r="I7" s="71"/>
      <c r="J7" s="71"/>
      <c r="K7" s="71"/>
      <c r="L7" s="71"/>
      <c r="M7" s="71"/>
      <c r="N7" s="71"/>
      <c r="O7" s="71"/>
      <c r="P7" s="74" t="s">
        <v>137</v>
      </c>
    </row>
    <row r="8" spans="1:16" ht="15.75">
      <c r="A8" s="187" t="s">
        <v>5</v>
      </c>
      <c r="B8" s="188"/>
      <c r="C8" s="67" t="s">
        <v>57</v>
      </c>
      <c r="D8" s="71"/>
      <c r="E8" s="71"/>
      <c r="F8" s="71"/>
      <c r="G8" s="71"/>
      <c r="H8" s="58"/>
      <c r="I8" s="71"/>
      <c r="J8" s="71"/>
      <c r="K8" s="71"/>
      <c r="L8" s="71"/>
      <c r="M8" s="71"/>
      <c r="N8" s="71"/>
      <c r="O8" s="71"/>
      <c r="P8" s="70">
        <v>2008</v>
      </c>
    </row>
    <row r="9" spans="1:16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1:16" ht="12.75">
      <c r="A10" s="111"/>
      <c r="B10" s="112"/>
      <c r="C10" s="112" t="s">
        <v>91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</row>
    <row r="11" spans="1:16" ht="12.75">
      <c r="A11" s="113" t="s">
        <v>40</v>
      </c>
      <c r="B11" s="113" t="s">
        <v>42</v>
      </c>
      <c r="C11" s="113" t="s">
        <v>55</v>
      </c>
      <c r="D11" s="113" t="s">
        <v>46</v>
      </c>
      <c r="E11" s="113" t="s">
        <v>46</v>
      </c>
      <c r="F11" s="113" t="s">
        <v>46</v>
      </c>
      <c r="G11" s="113" t="s">
        <v>46</v>
      </c>
      <c r="H11" s="113" t="s">
        <v>46</v>
      </c>
      <c r="I11" s="113" t="s">
        <v>46</v>
      </c>
      <c r="J11" s="113" t="s">
        <v>46</v>
      </c>
      <c r="K11" s="113" t="s">
        <v>46</v>
      </c>
      <c r="L11" s="113" t="s">
        <v>46</v>
      </c>
      <c r="M11" s="113" t="s">
        <v>46</v>
      </c>
      <c r="N11" s="113" t="s">
        <v>46</v>
      </c>
      <c r="O11" s="113" t="s">
        <v>46</v>
      </c>
      <c r="P11" s="113" t="s">
        <v>46</v>
      </c>
    </row>
    <row r="12" spans="1:16" ht="13.5" thickBot="1">
      <c r="A12" s="114" t="s">
        <v>41</v>
      </c>
      <c r="B12" s="114"/>
      <c r="C12" s="114" t="s">
        <v>90</v>
      </c>
      <c r="D12" s="114" t="s">
        <v>13</v>
      </c>
      <c r="E12" s="114" t="s">
        <v>14</v>
      </c>
      <c r="F12" s="114" t="s">
        <v>15</v>
      </c>
      <c r="G12" s="114" t="s">
        <v>16</v>
      </c>
      <c r="H12" s="114" t="s">
        <v>28</v>
      </c>
      <c r="I12" s="114" t="s">
        <v>29</v>
      </c>
      <c r="J12" s="114" t="s">
        <v>30</v>
      </c>
      <c r="K12" s="114" t="s">
        <v>20</v>
      </c>
      <c r="L12" s="114" t="s">
        <v>21</v>
      </c>
      <c r="M12" s="114" t="s">
        <v>31</v>
      </c>
      <c r="N12" s="114" t="s">
        <v>23</v>
      </c>
      <c r="O12" s="114" t="s">
        <v>24</v>
      </c>
      <c r="P12" s="114" t="s">
        <v>25</v>
      </c>
    </row>
    <row r="13" spans="1:16" ht="13.5" thickBot="1">
      <c r="A13" s="115">
        <v>1</v>
      </c>
      <c r="B13" s="116">
        <v>2</v>
      </c>
      <c r="C13" s="116"/>
      <c r="D13" s="116"/>
      <c r="E13" s="116"/>
      <c r="F13" s="116">
        <v>7</v>
      </c>
      <c r="G13" s="116">
        <v>7</v>
      </c>
      <c r="H13" s="116">
        <v>7</v>
      </c>
      <c r="I13" s="116">
        <v>7</v>
      </c>
      <c r="J13" s="116">
        <v>7</v>
      </c>
      <c r="K13" s="116">
        <v>7</v>
      </c>
      <c r="L13" s="116">
        <v>7</v>
      </c>
      <c r="M13" s="116">
        <v>7</v>
      </c>
      <c r="N13" s="116">
        <v>7</v>
      </c>
      <c r="O13" s="116">
        <v>7</v>
      </c>
      <c r="P13" s="117">
        <v>8</v>
      </c>
    </row>
    <row r="14" spans="1:16" ht="16.5" thickBot="1">
      <c r="A14" s="32"/>
      <c r="B14" s="72" t="s">
        <v>61</v>
      </c>
      <c r="C14" s="33">
        <f>C17+C15</f>
        <v>18570928.990000002</v>
      </c>
      <c r="D14" s="33">
        <f>D17</f>
        <v>0</v>
      </c>
      <c r="E14" s="33">
        <f aca="true" t="shared" si="0" ref="E14:P14">E17+E15</f>
        <v>18184188.19</v>
      </c>
      <c r="F14" s="33">
        <f t="shared" si="0"/>
        <v>386740.8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18570928.990000002</v>
      </c>
    </row>
    <row r="15" spans="1:16" ht="15.75">
      <c r="A15" s="32"/>
      <c r="B15" s="72" t="s">
        <v>63</v>
      </c>
      <c r="C15" s="33">
        <f>C16</f>
        <v>2634897.6</v>
      </c>
      <c r="D15" s="33">
        <f>D16</f>
        <v>0</v>
      </c>
      <c r="E15" s="33">
        <f>E16</f>
        <v>2634897.6</v>
      </c>
      <c r="F15" s="33"/>
      <c r="G15" s="33">
        <f>G16</f>
        <v>0</v>
      </c>
      <c r="H15" s="33">
        <f>H16</f>
        <v>0</v>
      </c>
      <c r="I15" s="33"/>
      <c r="J15" s="33"/>
      <c r="K15" s="33"/>
      <c r="L15" s="33"/>
      <c r="M15" s="33"/>
      <c r="N15" s="33"/>
      <c r="O15" s="33"/>
      <c r="P15" s="33">
        <f>P16</f>
        <v>2634897.6</v>
      </c>
    </row>
    <row r="16" spans="1:16" ht="16.5" thickBot="1">
      <c r="A16" s="45" t="s">
        <v>126</v>
      </c>
      <c r="B16" s="26" t="s">
        <v>49</v>
      </c>
      <c r="C16" s="160">
        <v>2634897.6</v>
      </c>
      <c r="D16" s="159">
        <v>0</v>
      </c>
      <c r="E16" s="160">
        <v>2634897.6</v>
      </c>
      <c r="F16" s="159"/>
      <c r="G16" s="159">
        <v>0</v>
      </c>
      <c r="H16" s="159">
        <v>0</v>
      </c>
      <c r="I16" s="159"/>
      <c r="J16" s="159"/>
      <c r="K16" s="159"/>
      <c r="L16" s="159"/>
      <c r="M16" s="159"/>
      <c r="N16" s="159"/>
      <c r="O16" s="159"/>
      <c r="P16" s="24">
        <f>SUM(D16:O16)</f>
        <v>2634897.6</v>
      </c>
    </row>
    <row r="17" spans="1:16" ht="16.5" thickBot="1">
      <c r="A17" s="75"/>
      <c r="B17" s="73" t="s">
        <v>64</v>
      </c>
      <c r="C17" s="44">
        <f aca="true" t="shared" si="1" ref="C17:P17">SUM(C18+C23)</f>
        <v>15936031.39</v>
      </c>
      <c r="D17" s="44">
        <f t="shared" si="1"/>
        <v>0</v>
      </c>
      <c r="E17" s="44">
        <f t="shared" si="1"/>
        <v>15549290.59</v>
      </c>
      <c r="F17" s="44">
        <f t="shared" si="1"/>
        <v>386740.8</v>
      </c>
      <c r="G17" s="44">
        <f t="shared" si="1"/>
        <v>0</v>
      </c>
      <c r="H17" s="44">
        <f t="shared" si="1"/>
        <v>0</v>
      </c>
      <c r="I17" s="44">
        <f t="shared" si="1"/>
        <v>0</v>
      </c>
      <c r="J17" s="44">
        <f t="shared" si="1"/>
        <v>0</v>
      </c>
      <c r="K17" s="44">
        <f t="shared" si="1"/>
        <v>0</v>
      </c>
      <c r="L17" s="44">
        <f t="shared" si="1"/>
        <v>0</v>
      </c>
      <c r="M17" s="44">
        <f t="shared" si="1"/>
        <v>0</v>
      </c>
      <c r="N17" s="44">
        <f t="shared" si="1"/>
        <v>0</v>
      </c>
      <c r="O17" s="44">
        <f t="shared" si="1"/>
        <v>0</v>
      </c>
      <c r="P17" s="44">
        <f t="shared" si="1"/>
        <v>15936031.39</v>
      </c>
    </row>
    <row r="18" spans="1:16" ht="15.75">
      <c r="A18" s="45" t="s">
        <v>98</v>
      </c>
      <c r="B18" s="134" t="s">
        <v>97</v>
      </c>
      <c r="C18" s="138">
        <f>SUM(C19:C22)</f>
        <v>9935046.86</v>
      </c>
      <c r="D18" s="138">
        <f>SUM(D19:D27)</f>
        <v>0</v>
      </c>
      <c r="E18" s="148">
        <f>SUM(E19:E22)</f>
        <v>9935046.86</v>
      </c>
      <c r="F18" s="138">
        <f>SUM(F19:F22)</f>
        <v>0</v>
      </c>
      <c r="G18" s="138">
        <f aca="true" t="shared" si="2" ref="G18:L18">SUM(G19:G27)</f>
        <v>0</v>
      </c>
      <c r="H18" s="138">
        <f t="shared" si="2"/>
        <v>0</v>
      </c>
      <c r="I18" s="138">
        <f t="shared" si="2"/>
        <v>0</v>
      </c>
      <c r="J18" s="138">
        <f t="shared" si="2"/>
        <v>0</v>
      </c>
      <c r="K18" s="138">
        <f t="shared" si="2"/>
        <v>0</v>
      </c>
      <c r="L18" s="138">
        <f t="shared" si="2"/>
        <v>0</v>
      </c>
      <c r="M18" s="138">
        <f>SUM(M20:M27)</f>
        <v>0</v>
      </c>
      <c r="N18" s="138">
        <f>SUM(N20:N27)</f>
        <v>0</v>
      </c>
      <c r="O18" s="138">
        <f>SUM(O20:O27)</f>
        <v>0</v>
      </c>
      <c r="P18" s="148">
        <f>SUM(P19:P22)</f>
        <v>9935046.86</v>
      </c>
    </row>
    <row r="19" spans="1:16" ht="15.75">
      <c r="A19" s="45" t="s">
        <v>106</v>
      </c>
      <c r="B19" s="26" t="s">
        <v>100</v>
      </c>
      <c r="C19" s="27">
        <v>3843010.8</v>
      </c>
      <c r="D19" s="27">
        <v>0</v>
      </c>
      <c r="E19" s="27">
        <v>3843010.8</v>
      </c>
      <c r="F19" s="27"/>
      <c r="G19" s="138">
        <v>0</v>
      </c>
      <c r="H19" s="138">
        <v>0</v>
      </c>
      <c r="I19" s="138"/>
      <c r="J19" s="138"/>
      <c r="K19" s="27">
        <v>0</v>
      </c>
      <c r="L19" s="27"/>
      <c r="M19" s="138"/>
      <c r="N19" s="138"/>
      <c r="O19" s="27"/>
      <c r="P19" s="24">
        <f>SUM(D19:O19)</f>
        <v>3843010.8</v>
      </c>
    </row>
    <row r="20" spans="1:16" ht="15">
      <c r="A20" s="45" t="s">
        <v>107</v>
      </c>
      <c r="B20" s="26" t="s">
        <v>101</v>
      </c>
      <c r="C20" s="27">
        <v>1048216.16</v>
      </c>
      <c r="D20" s="27">
        <v>0</v>
      </c>
      <c r="E20" s="27">
        <v>1048216.16</v>
      </c>
      <c r="F20" s="27"/>
      <c r="G20" s="27">
        <v>0</v>
      </c>
      <c r="H20" s="27">
        <v>0</v>
      </c>
      <c r="I20" s="27"/>
      <c r="J20" s="27"/>
      <c r="K20" s="27">
        <v>0</v>
      </c>
      <c r="L20" s="27"/>
      <c r="M20" s="27"/>
      <c r="N20" s="27"/>
      <c r="O20" s="27"/>
      <c r="P20" s="24">
        <f>SUM(D20:O20)</f>
        <v>1048216.16</v>
      </c>
    </row>
    <row r="21" spans="1:16" ht="15">
      <c r="A21" s="45" t="s">
        <v>109</v>
      </c>
      <c r="B21" s="26" t="s">
        <v>105</v>
      </c>
      <c r="C21" s="27">
        <v>1686720</v>
      </c>
      <c r="D21" s="27">
        <v>0</v>
      </c>
      <c r="E21" s="27">
        <v>1686720</v>
      </c>
      <c r="F21" s="27"/>
      <c r="G21" s="27">
        <v>0</v>
      </c>
      <c r="H21" s="27">
        <v>0</v>
      </c>
      <c r="I21" s="27"/>
      <c r="J21" s="27"/>
      <c r="K21" s="27">
        <v>0</v>
      </c>
      <c r="L21" s="27"/>
      <c r="M21" s="27"/>
      <c r="N21" s="27"/>
      <c r="O21" s="27"/>
      <c r="P21" s="24">
        <f>SUM(D21:O21)</f>
        <v>1686720</v>
      </c>
    </row>
    <row r="22" spans="1:16" ht="15">
      <c r="A22" s="45" t="s">
        <v>111</v>
      </c>
      <c r="B22" s="26" t="s">
        <v>103</v>
      </c>
      <c r="C22" s="27">
        <v>3357099.9</v>
      </c>
      <c r="D22" s="27">
        <v>0</v>
      </c>
      <c r="E22" s="27">
        <v>3357099.9</v>
      </c>
      <c r="F22" s="27"/>
      <c r="G22" s="27">
        <v>0</v>
      </c>
      <c r="H22" s="27">
        <v>0</v>
      </c>
      <c r="I22" s="27"/>
      <c r="J22" s="27"/>
      <c r="K22" s="27"/>
      <c r="L22" s="27"/>
      <c r="M22" s="27"/>
      <c r="N22" s="27"/>
      <c r="O22" s="27"/>
      <c r="P22" s="24">
        <f>SUM(D22:O22)</f>
        <v>3357099.9</v>
      </c>
    </row>
    <row r="23" spans="1:16" ht="15.75">
      <c r="A23" s="45" t="s">
        <v>125</v>
      </c>
      <c r="B23" s="134" t="s">
        <v>97</v>
      </c>
      <c r="C23" s="138">
        <f>SUM(C24:C27)</f>
        <v>6000984.53</v>
      </c>
      <c r="D23" s="138">
        <f>SUM(D25:D27)</f>
        <v>0</v>
      </c>
      <c r="E23" s="138">
        <f aca="true" t="shared" si="3" ref="E23:P23">SUM(E24:E27)</f>
        <v>5614243.73</v>
      </c>
      <c r="F23" s="138">
        <f t="shared" si="3"/>
        <v>386740.8</v>
      </c>
      <c r="G23" s="138">
        <f t="shared" si="3"/>
        <v>0</v>
      </c>
      <c r="H23" s="138">
        <f t="shared" si="3"/>
        <v>0</v>
      </c>
      <c r="I23" s="138">
        <f t="shared" si="3"/>
        <v>0</v>
      </c>
      <c r="J23" s="138">
        <f t="shared" si="3"/>
        <v>0</v>
      </c>
      <c r="K23" s="138">
        <f t="shared" si="3"/>
        <v>0</v>
      </c>
      <c r="L23" s="138">
        <f t="shared" si="3"/>
        <v>0</v>
      </c>
      <c r="M23" s="138">
        <f t="shared" si="3"/>
        <v>0</v>
      </c>
      <c r="N23" s="138">
        <f t="shared" si="3"/>
        <v>0</v>
      </c>
      <c r="O23" s="138">
        <f t="shared" si="3"/>
        <v>0</v>
      </c>
      <c r="P23" s="163">
        <f t="shared" si="3"/>
        <v>6000984.53</v>
      </c>
    </row>
    <row r="24" spans="1:16" ht="15.75">
      <c r="A24" s="45" t="s">
        <v>114</v>
      </c>
      <c r="B24" s="26" t="s">
        <v>100</v>
      </c>
      <c r="C24" s="27">
        <v>3253564.41</v>
      </c>
      <c r="D24" s="27">
        <v>0</v>
      </c>
      <c r="E24" s="27">
        <v>3253564.41</v>
      </c>
      <c r="F24" s="138"/>
      <c r="G24" s="27">
        <v>0</v>
      </c>
      <c r="H24" s="138">
        <v>0</v>
      </c>
      <c r="I24" s="138"/>
      <c r="J24" s="138"/>
      <c r="K24" s="138"/>
      <c r="L24" s="138"/>
      <c r="M24" s="138"/>
      <c r="N24" s="138"/>
      <c r="O24" s="138"/>
      <c r="P24" s="24">
        <f>SUM(D24:O24)</f>
        <v>3253564.41</v>
      </c>
    </row>
    <row r="25" spans="1:16" ht="15">
      <c r="A25" s="45" t="s">
        <v>115</v>
      </c>
      <c r="B25" s="26" t="s">
        <v>101</v>
      </c>
      <c r="C25" s="27">
        <v>2023626.48</v>
      </c>
      <c r="D25" s="27">
        <v>0</v>
      </c>
      <c r="E25" s="27">
        <v>2023626.48</v>
      </c>
      <c r="F25" s="27"/>
      <c r="G25" s="27">
        <v>0</v>
      </c>
      <c r="H25" s="27">
        <v>0</v>
      </c>
      <c r="I25" s="27"/>
      <c r="J25" s="27"/>
      <c r="K25" s="27">
        <v>0</v>
      </c>
      <c r="L25" s="27"/>
      <c r="M25" s="27"/>
      <c r="N25" s="27"/>
      <c r="O25" s="27"/>
      <c r="P25" s="24">
        <f>SUM(D25:O25)</f>
        <v>2023626.48</v>
      </c>
    </row>
    <row r="26" spans="1:16" ht="15">
      <c r="A26" s="45" t="s">
        <v>116</v>
      </c>
      <c r="B26" s="26" t="s">
        <v>105</v>
      </c>
      <c r="C26" s="49">
        <v>386740.8</v>
      </c>
      <c r="D26" s="27">
        <v>0</v>
      </c>
      <c r="E26" s="27"/>
      <c r="F26" s="27">
        <v>386740.8</v>
      </c>
      <c r="G26" s="27">
        <v>0</v>
      </c>
      <c r="H26" s="27">
        <v>0</v>
      </c>
      <c r="I26" s="27"/>
      <c r="J26" s="27"/>
      <c r="K26" s="27"/>
      <c r="L26" s="27"/>
      <c r="M26" s="27"/>
      <c r="N26" s="27"/>
      <c r="O26" s="27"/>
      <c r="P26" s="24">
        <f>SUM(D26:O26)</f>
        <v>386740.8</v>
      </c>
    </row>
    <row r="27" spans="1:16" ht="15.75" thickBot="1">
      <c r="A27" s="45" t="s">
        <v>117</v>
      </c>
      <c r="B27" s="26" t="s">
        <v>102</v>
      </c>
      <c r="C27" s="162">
        <v>337052.84</v>
      </c>
      <c r="D27" s="27">
        <v>0</v>
      </c>
      <c r="E27" s="27">
        <v>337052.84</v>
      </c>
      <c r="F27" s="27"/>
      <c r="G27" s="27">
        <v>0</v>
      </c>
      <c r="H27" s="27">
        <v>0</v>
      </c>
      <c r="I27" s="27"/>
      <c r="J27" s="27"/>
      <c r="K27" s="27"/>
      <c r="L27" s="27"/>
      <c r="M27" s="27"/>
      <c r="N27" s="27"/>
      <c r="O27" s="27"/>
      <c r="P27" s="29">
        <f>SUM(D27:O27)</f>
        <v>337052.84</v>
      </c>
    </row>
    <row r="28" spans="1:16" ht="16.5" thickBot="1">
      <c r="A28" s="85"/>
      <c r="B28" s="73" t="s">
        <v>62</v>
      </c>
      <c r="C28" s="34">
        <f aca="true" t="shared" si="4" ref="C28:P28">SUM(C29:C29)</f>
        <v>507403763.11</v>
      </c>
      <c r="D28" s="34">
        <f t="shared" si="4"/>
        <v>0</v>
      </c>
      <c r="E28" s="34">
        <f t="shared" si="4"/>
        <v>490669314.69</v>
      </c>
      <c r="F28" s="34">
        <f t="shared" si="4"/>
        <v>5598120.25</v>
      </c>
      <c r="G28" s="34">
        <f t="shared" si="4"/>
        <v>4306162.02</v>
      </c>
      <c r="H28" s="34">
        <f t="shared" si="4"/>
        <v>0</v>
      </c>
      <c r="I28" s="34">
        <f t="shared" si="4"/>
        <v>4216800</v>
      </c>
      <c r="J28" s="34">
        <f t="shared" si="4"/>
        <v>0</v>
      </c>
      <c r="K28" s="34">
        <f t="shared" si="4"/>
        <v>0</v>
      </c>
      <c r="L28" s="34">
        <f t="shared" si="4"/>
        <v>0</v>
      </c>
      <c r="M28" s="34">
        <f t="shared" si="4"/>
        <v>0</v>
      </c>
      <c r="N28" s="34">
        <f t="shared" si="4"/>
        <v>0</v>
      </c>
      <c r="O28" s="34">
        <f t="shared" si="4"/>
        <v>0</v>
      </c>
      <c r="P28" s="35">
        <f t="shared" si="4"/>
        <v>504790396.96</v>
      </c>
    </row>
    <row r="29" spans="1:18" ht="15.75" thickBot="1">
      <c r="A29" s="48" t="s">
        <v>81</v>
      </c>
      <c r="B29" s="26" t="s">
        <v>60</v>
      </c>
      <c r="C29" s="27">
        <v>507403763.11</v>
      </c>
      <c r="D29" s="28"/>
      <c r="E29" s="27">
        <v>490669314.69</v>
      </c>
      <c r="F29" s="27">
        <v>5598120.25</v>
      </c>
      <c r="G29" s="27">
        <v>4306162.02</v>
      </c>
      <c r="H29" s="27">
        <v>0</v>
      </c>
      <c r="I29" s="27">
        <v>4216800</v>
      </c>
      <c r="J29" s="27"/>
      <c r="K29" s="27">
        <v>0</v>
      </c>
      <c r="L29" s="27"/>
      <c r="M29" s="27"/>
      <c r="N29" s="27"/>
      <c r="O29" s="27"/>
      <c r="P29" s="29">
        <f>SUM(D29:O29)</f>
        <v>504790396.96</v>
      </c>
      <c r="Q29" s="12"/>
      <c r="R29" s="12"/>
    </row>
    <row r="30" spans="1:16" ht="18.75" thickBot="1">
      <c r="A30" s="189" t="s">
        <v>50</v>
      </c>
      <c r="B30" s="190"/>
      <c r="C30" s="31">
        <f aca="true" t="shared" si="5" ref="C30:P30">SUM(C14+C28)</f>
        <v>525974692.1</v>
      </c>
      <c r="D30" s="31">
        <f t="shared" si="5"/>
        <v>0</v>
      </c>
      <c r="E30" s="31">
        <f t="shared" si="5"/>
        <v>508853502.88</v>
      </c>
      <c r="F30" s="31">
        <f t="shared" si="5"/>
        <v>5984861.05</v>
      </c>
      <c r="G30" s="31">
        <f t="shared" si="5"/>
        <v>4306162.02</v>
      </c>
      <c r="H30" s="31">
        <f t="shared" si="5"/>
        <v>0</v>
      </c>
      <c r="I30" s="31">
        <f t="shared" si="5"/>
        <v>4216800</v>
      </c>
      <c r="J30" s="31">
        <f t="shared" si="5"/>
        <v>0</v>
      </c>
      <c r="K30" s="31">
        <f t="shared" si="5"/>
        <v>0</v>
      </c>
      <c r="L30" s="31">
        <f t="shared" si="5"/>
        <v>0</v>
      </c>
      <c r="M30" s="31">
        <f t="shared" si="5"/>
        <v>0</v>
      </c>
      <c r="N30" s="31">
        <f t="shared" si="5"/>
        <v>0</v>
      </c>
      <c r="O30" s="31">
        <f t="shared" si="5"/>
        <v>0</v>
      </c>
      <c r="P30" s="81">
        <f t="shared" si="5"/>
        <v>523361325.95</v>
      </c>
    </row>
    <row r="31" spans="1:16" ht="12.75">
      <c r="A31" s="119" t="s">
        <v>120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</row>
    <row r="32" spans="1:16" ht="12.75">
      <c r="A32" s="129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63">
        <f ca="1">TODAY()</f>
        <v>39659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2.75">
      <c r="A34" s="6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6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13.5" thickBot="1">
      <c r="A37" s="4"/>
      <c r="B37" s="77" t="s">
        <v>87</v>
      </c>
      <c r="C37" s="2"/>
      <c r="D37" s="5"/>
      <c r="E37" s="5"/>
      <c r="F37" s="5"/>
      <c r="G37" s="5"/>
      <c r="H37" s="5"/>
      <c r="I37" s="5"/>
      <c r="J37" s="5"/>
      <c r="K37" s="5"/>
      <c r="L37" s="5"/>
      <c r="M37" s="8"/>
      <c r="N37" s="5"/>
      <c r="O37" s="8"/>
      <c r="P37" s="6"/>
    </row>
    <row r="38" spans="1:16" ht="12.75">
      <c r="A38" s="4"/>
      <c r="B38" s="78" t="s">
        <v>136</v>
      </c>
      <c r="C38" s="3"/>
      <c r="D38" s="6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6" ht="12.75">
      <c r="A40" s="3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1:16" ht="13.5" thickBo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9"/>
    </row>
  </sheetData>
  <mergeCells count="8">
    <mergeCell ref="A5:P5"/>
    <mergeCell ref="A30:B30"/>
    <mergeCell ref="A1:P1"/>
    <mergeCell ref="A2:P2"/>
    <mergeCell ref="A3:P3"/>
    <mergeCell ref="A4:P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&amp;CHACIENDA 2008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I1">
      <selection activeCell="AD12" sqref="AD12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2812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20.7109375" style="1" hidden="1" customWidth="1"/>
    <col min="8" max="8" width="19.57421875" style="1" hidden="1" customWidth="1"/>
    <col min="9" max="9" width="21.7109375" style="1" customWidth="1"/>
    <col min="10" max="10" width="18.7109375" style="1" hidden="1" customWidth="1"/>
    <col min="11" max="11" width="20.8515625" style="1" hidden="1" customWidth="1"/>
    <col min="12" max="12" width="20.421875" style="1" hidden="1" customWidth="1"/>
    <col min="13" max="13" width="19.00390625" style="1" hidden="1" customWidth="1"/>
    <col min="14" max="14" width="23.8515625" style="1" hidden="1" customWidth="1"/>
    <col min="15" max="15" width="19.574218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1" width="21.8515625" style="1" hidden="1" customWidth="1"/>
    <col min="22" max="22" width="21.8515625" style="1" customWidth="1"/>
    <col min="23" max="23" width="20.57421875" style="1" hidden="1" customWidth="1"/>
    <col min="24" max="24" width="22.421875" style="1" hidden="1" customWidth="1"/>
    <col min="25" max="25" width="17.57421875" style="1" hidden="1" customWidth="1"/>
    <col min="26" max="26" width="20.8515625" style="1" hidden="1" customWidth="1"/>
    <col min="27" max="27" width="24.00390625" style="1" hidden="1" customWidth="1"/>
    <col min="28" max="28" width="23.00390625" style="1" hidden="1" customWidth="1"/>
    <col min="29" max="29" width="21.421875" style="1" customWidth="1"/>
    <col min="30" max="30" width="20.8515625" style="1" bestFit="1" customWidth="1"/>
    <col min="31" max="16384" width="11.421875" style="1" customWidth="1"/>
  </cols>
  <sheetData>
    <row r="1" spans="1:29" ht="18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70"/>
    </row>
    <row r="2" spans="1:29" ht="15.75">
      <c r="A2" s="171" t="s">
        <v>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3"/>
    </row>
    <row r="3" spans="1:29" ht="18">
      <c r="A3" s="174" t="s">
        <v>51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6"/>
    </row>
    <row r="4" spans="1:29" ht="15.75">
      <c r="A4" s="171" t="s">
        <v>53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3"/>
    </row>
    <row r="5" spans="1:29" ht="20.25">
      <c r="A5" s="164" t="s">
        <v>3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8"/>
    </row>
    <row r="6" spans="1:30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8"/>
      <c r="V6" s="52"/>
      <c r="W6" s="52"/>
      <c r="X6" s="52"/>
      <c r="Y6" s="52"/>
      <c r="Z6" s="52"/>
      <c r="AA6" s="52"/>
      <c r="AB6" s="52"/>
      <c r="AC6" s="53"/>
      <c r="AD6" s="38"/>
    </row>
    <row r="7" spans="1:30" ht="15.75">
      <c r="A7" s="187" t="s">
        <v>4</v>
      </c>
      <c r="B7" s="188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69" t="s">
        <v>138</v>
      </c>
      <c r="Q7" s="71"/>
      <c r="R7" s="71"/>
      <c r="S7" s="71"/>
      <c r="T7" s="71"/>
      <c r="U7" s="58"/>
      <c r="V7" s="71"/>
      <c r="W7" s="71"/>
      <c r="X7" s="71"/>
      <c r="Y7" s="71"/>
      <c r="Z7" s="71"/>
      <c r="AA7" s="71"/>
      <c r="AB7" s="71"/>
      <c r="AC7" s="74" t="s">
        <v>137</v>
      </c>
      <c r="AD7" s="5"/>
    </row>
    <row r="8" spans="1:30" ht="15.75">
      <c r="A8" s="187" t="s">
        <v>5</v>
      </c>
      <c r="B8" s="188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9" t="s">
        <v>9</v>
      </c>
      <c r="Q8" s="71"/>
      <c r="R8" s="71"/>
      <c r="S8" s="71"/>
      <c r="T8" s="71"/>
      <c r="U8" s="58"/>
      <c r="V8" s="71"/>
      <c r="W8" s="71"/>
      <c r="X8" s="71"/>
      <c r="Y8" s="71"/>
      <c r="Z8" s="71"/>
      <c r="AA8" s="71"/>
      <c r="AB8" s="71"/>
      <c r="AC8" s="70">
        <v>2008</v>
      </c>
      <c r="AD8" s="41"/>
    </row>
    <row r="9" spans="1:29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</row>
    <row r="10" spans="1:29" ht="12.75">
      <c r="A10" s="111"/>
      <c r="B10" s="112"/>
      <c r="C10" s="112" t="s">
        <v>54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</row>
    <row r="11" spans="1:29" ht="12.75">
      <c r="A11" s="113" t="s">
        <v>40</v>
      </c>
      <c r="B11" s="113" t="s">
        <v>42</v>
      </c>
      <c r="C11" s="113" t="s">
        <v>55</v>
      </c>
      <c r="D11" s="113" t="s">
        <v>45</v>
      </c>
      <c r="E11" s="113" t="s">
        <v>45</v>
      </c>
      <c r="F11" s="113" t="s">
        <v>45</v>
      </c>
      <c r="G11" s="113" t="s">
        <v>45</v>
      </c>
      <c r="H11" s="113" t="s">
        <v>45</v>
      </c>
      <c r="I11" s="113" t="s">
        <v>45</v>
      </c>
      <c r="J11" s="113" t="s">
        <v>45</v>
      </c>
      <c r="K11" s="113" t="s">
        <v>45</v>
      </c>
      <c r="L11" s="113" t="s">
        <v>45</v>
      </c>
      <c r="M11" s="113" t="s">
        <v>45</v>
      </c>
      <c r="N11" s="113" t="s">
        <v>45</v>
      </c>
      <c r="O11" s="113" t="s">
        <v>45</v>
      </c>
      <c r="P11" s="113" t="s">
        <v>45</v>
      </c>
      <c r="Q11" s="113" t="s">
        <v>46</v>
      </c>
      <c r="R11" s="113" t="s">
        <v>46</v>
      </c>
      <c r="S11" s="113" t="s">
        <v>46</v>
      </c>
      <c r="T11" s="113" t="s">
        <v>46</v>
      </c>
      <c r="U11" s="113" t="s">
        <v>46</v>
      </c>
      <c r="V11" s="113" t="s">
        <v>46</v>
      </c>
      <c r="W11" s="113" t="s">
        <v>46</v>
      </c>
      <c r="X11" s="113" t="s">
        <v>46</v>
      </c>
      <c r="Y11" s="113" t="s">
        <v>46</v>
      </c>
      <c r="Z11" s="113" t="s">
        <v>46</v>
      </c>
      <c r="AA11" s="113" t="s">
        <v>46</v>
      </c>
      <c r="AB11" s="113" t="s">
        <v>46</v>
      </c>
      <c r="AC11" s="113" t="s">
        <v>46</v>
      </c>
    </row>
    <row r="12" spans="1:30" ht="13.5" thickBot="1">
      <c r="A12" s="114" t="s">
        <v>41</v>
      </c>
      <c r="B12" s="114"/>
      <c r="C12" s="114" t="s">
        <v>90</v>
      </c>
      <c r="D12" s="114" t="s">
        <v>13</v>
      </c>
      <c r="E12" s="114" t="s">
        <v>14</v>
      </c>
      <c r="F12" s="114" t="s">
        <v>15</v>
      </c>
      <c r="G12" s="114" t="s">
        <v>16</v>
      </c>
      <c r="H12" s="114" t="s">
        <v>28</v>
      </c>
      <c r="I12" s="114" t="s">
        <v>29</v>
      </c>
      <c r="J12" s="114" t="s">
        <v>30</v>
      </c>
      <c r="K12" s="114" t="s">
        <v>20</v>
      </c>
      <c r="L12" s="114" t="s">
        <v>92</v>
      </c>
      <c r="M12" s="114" t="s">
        <v>31</v>
      </c>
      <c r="N12" s="114" t="s">
        <v>23</v>
      </c>
      <c r="O12" s="114" t="s">
        <v>24</v>
      </c>
      <c r="P12" s="114" t="s">
        <v>47</v>
      </c>
      <c r="Q12" s="114" t="s">
        <v>13</v>
      </c>
      <c r="R12" s="114" t="s">
        <v>14</v>
      </c>
      <c r="S12" s="114" t="s">
        <v>15</v>
      </c>
      <c r="T12" s="114" t="s">
        <v>16</v>
      </c>
      <c r="U12" s="114" t="s">
        <v>28</v>
      </c>
      <c r="V12" s="114" t="s">
        <v>29</v>
      </c>
      <c r="W12" s="114" t="s">
        <v>30</v>
      </c>
      <c r="X12" s="114" t="s">
        <v>20</v>
      </c>
      <c r="Y12" s="114" t="s">
        <v>92</v>
      </c>
      <c r="Z12" s="114" t="s">
        <v>31</v>
      </c>
      <c r="AA12" s="114" t="s">
        <v>23</v>
      </c>
      <c r="AB12" s="114" t="s">
        <v>24</v>
      </c>
      <c r="AC12" s="114" t="s">
        <v>25</v>
      </c>
      <c r="AD12" s="92"/>
    </row>
    <row r="13" spans="1:29" ht="13.5" thickBot="1">
      <c r="A13" s="115">
        <v>1</v>
      </c>
      <c r="B13" s="116">
        <v>2</v>
      </c>
      <c r="C13" s="116"/>
      <c r="D13" s="116"/>
      <c r="E13" s="116"/>
      <c r="F13" s="116">
        <v>5</v>
      </c>
      <c r="G13" s="116">
        <v>5</v>
      </c>
      <c r="H13" s="116">
        <v>5</v>
      </c>
      <c r="I13" s="116">
        <v>5</v>
      </c>
      <c r="J13" s="116">
        <v>5</v>
      </c>
      <c r="K13" s="116">
        <v>5</v>
      </c>
      <c r="L13" s="116">
        <v>5</v>
      </c>
      <c r="M13" s="116">
        <v>5</v>
      </c>
      <c r="N13" s="116">
        <v>5</v>
      </c>
      <c r="O13" s="116">
        <v>5</v>
      </c>
      <c r="P13" s="116">
        <v>6</v>
      </c>
      <c r="Q13" s="116"/>
      <c r="R13" s="116"/>
      <c r="S13" s="116">
        <v>7</v>
      </c>
      <c r="T13" s="116">
        <v>7</v>
      </c>
      <c r="U13" s="116">
        <v>7</v>
      </c>
      <c r="V13" s="116">
        <v>7</v>
      </c>
      <c r="W13" s="116">
        <v>7</v>
      </c>
      <c r="X13" s="116">
        <v>7</v>
      </c>
      <c r="Y13" s="116">
        <v>7</v>
      </c>
      <c r="Z13" s="116">
        <v>7</v>
      </c>
      <c r="AA13" s="116">
        <v>7</v>
      </c>
      <c r="AB13" s="116">
        <v>7</v>
      </c>
      <c r="AC13" s="117">
        <v>8</v>
      </c>
    </row>
    <row r="14" spans="1:30" s="30" customFormat="1" ht="16.5" thickBot="1">
      <c r="A14" s="32"/>
      <c r="B14" s="72" t="s">
        <v>61</v>
      </c>
      <c r="C14" s="33">
        <f>C15</f>
        <v>5415988.64</v>
      </c>
      <c r="D14" s="33">
        <f aca="true" t="shared" si="0" ref="D14:AC14">D15</f>
        <v>0</v>
      </c>
      <c r="E14" s="33">
        <f t="shared" si="0"/>
        <v>0</v>
      </c>
      <c r="F14" s="33">
        <f t="shared" si="0"/>
        <v>2436708</v>
      </c>
      <c r="G14" s="33">
        <f t="shared" si="0"/>
        <v>2804172</v>
      </c>
      <c r="H14" s="33">
        <f t="shared" si="0"/>
        <v>175108.64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5415988.64</v>
      </c>
      <c r="Q14" s="33">
        <f t="shared" si="0"/>
        <v>0</v>
      </c>
      <c r="R14" s="33">
        <f t="shared" si="0"/>
        <v>0</v>
      </c>
      <c r="S14" s="33">
        <f t="shared" si="0"/>
        <v>2436708</v>
      </c>
      <c r="T14" s="33">
        <f t="shared" si="0"/>
        <v>2804172</v>
      </c>
      <c r="U14" s="33">
        <f t="shared" si="0"/>
        <v>175108.64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5415988.64</v>
      </c>
      <c r="AD14" s="1"/>
    </row>
    <row r="15" spans="1:30" s="12" customFormat="1" ht="16.5" thickBot="1">
      <c r="A15" s="75"/>
      <c r="B15" s="73" t="s">
        <v>64</v>
      </c>
      <c r="C15" s="44">
        <f>SUM(C16+C19)</f>
        <v>5415988.64</v>
      </c>
      <c r="D15" s="44">
        <f aca="true" t="shared" si="1" ref="D15:AB15">SUM(D17:D20)</f>
        <v>0</v>
      </c>
      <c r="E15" s="44">
        <f t="shared" si="1"/>
        <v>0</v>
      </c>
      <c r="F15" s="44">
        <f t="shared" si="1"/>
        <v>2436708</v>
      </c>
      <c r="G15" s="44">
        <f>G16+G19</f>
        <v>2804172</v>
      </c>
      <c r="H15" s="44">
        <f>H16+H19</f>
        <v>175108.64</v>
      </c>
      <c r="I15" s="44">
        <f t="shared" si="1"/>
        <v>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>P16+P19</f>
        <v>5415988.64</v>
      </c>
      <c r="Q15" s="44">
        <f t="shared" si="1"/>
        <v>0</v>
      </c>
      <c r="R15" s="44">
        <f t="shared" si="1"/>
        <v>0</v>
      </c>
      <c r="S15" s="44">
        <f t="shared" si="1"/>
        <v>2436708</v>
      </c>
      <c r="T15" s="44">
        <f t="shared" si="1"/>
        <v>2804172</v>
      </c>
      <c r="U15" s="44">
        <f>U16+U19</f>
        <v>175108.64</v>
      </c>
      <c r="V15" s="44">
        <f t="shared" si="1"/>
        <v>0</v>
      </c>
      <c r="W15" s="44">
        <f t="shared" si="1"/>
        <v>0</v>
      </c>
      <c r="X15" s="44">
        <f t="shared" si="1"/>
        <v>0</v>
      </c>
      <c r="Y15" s="44">
        <f t="shared" si="1"/>
        <v>0</v>
      </c>
      <c r="Z15" s="44">
        <f t="shared" si="1"/>
        <v>0</v>
      </c>
      <c r="AA15" s="44">
        <f t="shared" si="1"/>
        <v>0</v>
      </c>
      <c r="AB15" s="44">
        <f t="shared" si="1"/>
        <v>0</v>
      </c>
      <c r="AC15" s="44">
        <f>AC16+AC19</f>
        <v>5415988.64</v>
      </c>
      <c r="AD15" s="1"/>
    </row>
    <row r="16" spans="1:30" s="12" customFormat="1" ht="15.75">
      <c r="A16" s="45" t="s">
        <v>98</v>
      </c>
      <c r="B16" s="134" t="s">
        <v>97</v>
      </c>
      <c r="C16" s="161">
        <f>SUM(C17:C18)</f>
        <v>5240880</v>
      </c>
      <c r="D16" s="161">
        <f>SUM(D17:D18)</f>
        <v>0</v>
      </c>
      <c r="E16" s="161">
        <f aca="true" t="shared" si="2" ref="E16:AC16">SUM(E17:E18)</f>
        <v>0</v>
      </c>
      <c r="F16" s="161">
        <f t="shared" si="2"/>
        <v>2436708</v>
      </c>
      <c r="G16" s="161">
        <f t="shared" si="2"/>
        <v>2804172</v>
      </c>
      <c r="H16" s="161">
        <f t="shared" si="2"/>
        <v>0</v>
      </c>
      <c r="I16" s="161">
        <f t="shared" si="2"/>
        <v>0</v>
      </c>
      <c r="J16" s="161">
        <f t="shared" si="2"/>
        <v>0</v>
      </c>
      <c r="K16" s="161">
        <f t="shared" si="2"/>
        <v>0</v>
      </c>
      <c r="L16" s="161">
        <f t="shared" si="2"/>
        <v>0</v>
      </c>
      <c r="M16" s="161">
        <f t="shared" si="2"/>
        <v>0</v>
      </c>
      <c r="N16" s="161">
        <f t="shared" si="2"/>
        <v>0</v>
      </c>
      <c r="O16" s="161">
        <f t="shared" si="2"/>
        <v>0</v>
      </c>
      <c r="P16" s="161">
        <f t="shared" si="2"/>
        <v>5240880</v>
      </c>
      <c r="Q16" s="161">
        <f t="shared" si="2"/>
        <v>0</v>
      </c>
      <c r="R16" s="161">
        <f t="shared" si="2"/>
        <v>0</v>
      </c>
      <c r="S16" s="161">
        <f t="shared" si="2"/>
        <v>2436708</v>
      </c>
      <c r="T16" s="161">
        <f t="shared" si="2"/>
        <v>2804172</v>
      </c>
      <c r="U16" s="161">
        <f t="shared" si="2"/>
        <v>0</v>
      </c>
      <c r="V16" s="161">
        <f t="shared" si="2"/>
        <v>0</v>
      </c>
      <c r="W16" s="161">
        <f t="shared" si="2"/>
        <v>0</v>
      </c>
      <c r="X16" s="161">
        <f t="shared" si="2"/>
        <v>0</v>
      </c>
      <c r="Y16" s="161">
        <f t="shared" si="2"/>
        <v>0</v>
      </c>
      <c r="Z16" s="161">
        <f t="shared" si="2"/>
        <v>0</v>
      </c>
      <c r="AA16" s="161">
        <f t="shared" si="2"/>
        <v>0</v>
      </c>
      <c r="AB16" s="161">
        <f t="shared" si="2"/>
        <v>0</v>
      </c>
      <c r="AC16" s="161">
        <f t="shared" si="2"/>
        <v>5240880</v>
      </c>
      <c r="AD16" s="1"/>
    </row>
    <row r="17" spans="1:30" s="12" customFormat="1" ht="15">
      <c r="A17" s="45" t="s">
        <v>107</v>
      </c>
      <c r="B17" s="21" t="s">
        <v>101</v>
      </c>
      <c r="C17" s="27">
        <v>2804172</v>
      </c>
      <c r="D17" s="27">
        <v>0</v>
      </c>
      <c r="E17" s="27">
        <v>0</v>
      </c>
      <c r="F17" s="27"/>
      <c r="G17" s="27">
        <v>2804172</v>
      </c>
      <c r="H17" s="27">
        <v>0</v>
      </c>
      <c r="I17" s="27">
        <v>0</v>
      </c>
      <c r="J17" s="27"/>
      <c r="K17" s="27"/>
      <c r="L17" s="27"/>
      <c r="M17" s="27"/>
      <c r="N17" s="27"/>
      <c r="O17" s="27"/>
      <c r="P17" s="28">
        <f>SUM(D17:O17)</f>
        <v>2804172</v>
      </c>
      <c r="Q17" s="27">
        <v>0</v>
      </c>
      <c r="R17" s="27"/>
      <c r="S17" s="27"/>
      <c r="T17" s="27">
        <v>2804172</v>
      </c>
      <c r="U17" s="27">
        <v>0</v>
      </c>
      <c r="V17" s="27">
        <v>0</v>
      </c>
      <c r="W17" s="27"/>
      <c r="X17" s="27"/>
      <c r="Y17" s="27"/>
      <c r="Z17" s="27"/>
      <c r="AA17" s="27"/>
      <c r="AB17" s="27"/>
      <c r="AC17" s="29">
        <f>SUM(Q17:AB17)</f>
        <v>2804172</v>
      </c>
      <c r="AD17" s="1"/>
    </row>
    <row r="18" spans="1:30" s="12" customFormat="1" ht="15">
      <c r="A18" s="45" t="s">
        <v>109</v>
      </c>
      <c r="B18" s="26" t="s">
        <v>105</v>
      </c>
      <c r="C18" s="27">
        <v>2436708</v>
      </c>
      <c r="D18" s="27">
        <v>0</v>
      </c>
      <c r="E18" s="27">
        <v>0</v>
      </c>
      <c r="F18" s="27">
        <v>2436708</v>
      </c>
      <c r="G18" s="27">
        <v>0</v>
      </c>
      <c r="H18" s="27">
        <v>0</v>
      </c>
      <c r="I18" s="27">
        <v>0</v>
      </c>
      <c r="J18" s="27"/>
      <c r="K18" s="27"/>
      <c r="L18" s="27"/>
      <c r="M18" s="27"/>
      <c r="N18" s="27"/>
      <c r="O18" s="27"/>
      <c r="P18" s="28">
        <f>SUM(D18:O18)</f>
        <v>2436708</v>
      </c>
      <c r="Q18" s="27">
        <v>0</v>
      </c>
      <c r="R18" s="27"/>
      <c r="S18" s="27">
        <v>2436708</v>
      </c>
      <c r="T18" s="27">
        <v>0</v>
      </c>
      <c r="U18" s="27">
        <v>0</v>
      </c>
      <c r="V18" s="27">
        <v>0</v>
      </c>
      <c r="W18" s="27"/>
      <c r="X18" s="27"/>
      <c r="Y18" s="27"/>
      <c r="Z18" s="27"/>
      <c r="AA18" s="27"/>
      <c r="AB18" s="27"/>
      <c r="AC18" s="29">
        <f>SUM(Q18:AB18)</f>
        <v>2436708</v>
      </c>
      <c r="AD18" s="1"/>
    </row>
    <row r="19" spans="1:30" s="12" customFormat="1" ht="15.75">
      <c r="A19" s="45" t="s">
        <v>125</v>
      </c>
      <c r="B19" s="134" t="s">
        <v>97</v>
      </c>
      <c r="C19" s="136">
        <f>SUM(C20)</f>
        <v>175108.64</v>
      </c>
      <c r="D19" s="22">
        <v>0</v>
      </c>
      <c r="E19" s="27">
        <v>0</v>
      </c>
      <c r="F19" s="22"/>
      <c r="G19" s="136">
        <f>G20</f>
        <v>0</v>
      </c>
      <c r="H19" s="136">
        <f>H20</f>
        <v>175108.64</v>
      </c>
      <c r="I19" s="22">
        <v>0</v>
      </c>
      <c r="J19" s="27"/>
      <c r="K19" s="22"/>
      <c r="L19" s="22"/>
      <c r="M19" s="22"/>
      <c r="N19" s="22"/>
      <c r="O19" s="22"/>
      <c r="P19" s="28">
        <f>SUM(D19:O19)</f>
        <v>175108.64</v>
      </c>
      <c r="Q19" s="22">
        <v>0</v>
      </c>
      <c r="R19" s="22"/>
      <c r="S19" s="22"/>
      <c r="T19" s="22">
        <v>0</v>
      </c>
      <c r="U19" s="136">
        <f>SUM(U20)</f>
        <v>175108.64</v>
      </c>
      <c r="V19" s="22">
        <v>0</v>
      </c>
      <c r="W19" s="27"/>
      <c r="X19" s="22"/>
      <c r="Y19" s="22"/>
      <c r="Z19" s="22"/>
      <c r="AA19" s="22"/>
      <c r="AB19" s="22"/>
      <c r="AC19" s="136">
        <f>SUM(AC20)</f>
        <v>175108.64</v>
      </c>
      <c r="AD19" s="1"/>
    </row>
    <row r="20" spans="1:30" s="12" customFormat="1" ht="15.75" thickBot="1">
      <c r="A20" s="45" t="s">
        <v>114</v>
      </c>
      <c r="B20" s="26" t="s">
        <v>100</v>
      </c>
      <c r="C20" s="22">
        <v>175108.64</v>
      </c>
      <c r="D20" s="22">
        <v>0</v>
      </c>
      <c r="E20" s="27">
        <v>0</v>
      </c>
      <c r="F20" s="22"/>
      <c r="G20" s="22">
        <v>0</v>
      </c>
      <c r="H20" s="22">
        <v>175108.64</v>
      </c>
      <c r="I20" s="22">
        <v>0</v>
      </c>
      <c r="J20" s="27"/>
      <c r="K20" s="22"/>
      <c r="L20" s="22"/>
      <c r="M20" s="22"/>
      <c r="N20" s="22"/>
      <c r="O20" s="22"/>
      <c r="P20" s="28">
        <f>SUM(D20:O20)</f>
        <v>175108.64</v>
      </c>
      <c r="Q20" s="22">
        <v>0</v>
      </c>
      <c r="R20" s="22"/>
      <c r="S20" s="22"/>
      <c r="T20" s="22">
        <v>0</v>
      </c>
      <c r="U20" s="22">
        <v>175108.64</v>
      </c>
      <c r="V20" s="22">
        <v>0</v>
      </c>
      <c r="W20" s="27"/>
      <c r="X20" s="22"/>
      <c r="Y20" s="22"/>
      <c r="Z20" s="22"/>
      <c r="AA20" s="22"/>
      <c r="AB20" s="22"/>
      <c r="AC20" s="29">
        <f>SUM(Q20:AB20)</f>
        <v>175108.64</v>
      </c>
      <c r="AD20" s="1"/>
    </row>
    <row r="21" spans="1:30" s="30" customFormat="1" ht="16.5" thickBot="1">
      <c r="A21" s="85"/>
      <c r="B21" s="73" t="s">
        <v>62</v>
      </c>
      <c r="C21" s="34">
        <f aca="true" t="shared" si="3" ref="C21:AC21">SUM(C22:C22)</f>
        <v>19188014.3</v>
      </c>
      <c r="D21" s="34">
        <f t="shared" si="3"/>
        <v>0</v>
      </c>
      <c r="E21" s="34">
        <f t="shared" si="3"/>
        <v>0</v>
      </c>
      <c r="F21" s="34">
        <f t="shared" si="3"/>
        <v>10979752.05</v>
      </c>
      <c r="G21" s="34">
        <f t="shared" si="3"/>
        <v>3328372.45</v>
      </c>
      <c r="H21" s="34">
        <f t="shared" si="3"/>
        <v>1219972.45</v>
      </c>
      <c r="I21" s="34">
        <f t="shared" si="3"/>
        <v>0</v>
      </c>
      <c r="J21" s="34">
        <f t="shared" si="3"/>
        <v>0</v>
      </c>
      <c r="K21" s="34">
        <f t="shared" si="3"/>
        <v>0</v>
      </c>
      <c r="L21" s="34">
        <f t="shared" si="3"/>
        <v>0</v>
      </c>
      <c r="M21" s="34">
        <f t="shared" si="3"/>
        <v>0</v>
      </c>
      <c r="N21" s="34">
        <f t="shared" si="3"/>
        <v>0</v>
      </c>
      <c r="O21" s="34">
        <f t="shared" si="3"/>
        <v>0</v>
      </c>
      <c r="P21" s="34">
        <f t="shared" si="3"/>
        <v>15528096.95</v>
      </c>
      <c r="Q21" s="34">
        <f t="shared" si="3"/>
        <v>0</v>
      </c>
      <c r="R21" s="34">
        <f t="shared" si="3"/>
        <v>0</v>
      </c>
      <c r="S21" s="34">
        <f t="shared" si="3"/>
        <v>10979752.05</v>
      </c>
      <c r="T21" s="34">
        <f t="shared" si="3"/>
        <v>3328372.45</v>
      </c>
      <c r="U21" s="34">
        <f t="shared" si="3"/>
        <v>1219972.45</v>
      </c>
      <c r="V21" s="34">
        <f t="shared" si="3"/>
        <v>0</v>
      </c>
      <c r="W21" s="34">
        <f t="shared" si="3"/>
        <v>0</v>
      </c>
      <c r="X21" s="34">
        <f t="shared" si="3"/>
        <v>0</v>
      </c>
      <c r="Y21" s="34">
        <f t="shared" si="3"/>
        <v>0</v>
      </c>
      <c r="Z21" s="34">
        <f t="shared" si="3"/>
        <v>0</v>
      </c>
      <c r="AA21" s="34">
        <f t="shared" si="3"/>
        <v>0</v>
      </c>
      <c r="AB21" s="34">
        <f t="shared" si="3"/>
        <v>0</v>
      </c>
      <c r="AC21" s="34">
        <f t="shared" si="3"/>
        <v>15528096.95</v>
      </c>
      <c r="AD21" s="1"/>
    </row>
    <row r="22" spans="1:30" s="30" customFormat="1" ht="16.5" thickBot="1">
      <c r="A22" s="48" t="s">
        <v>81</v>
      </c>
      <c r="B22" s="26" t="s">
        <v>60</v>
      </c>
      <c r="C22" s="146">
        <v>19188014.3</v>
      </c>
      <c r="D22" s="145"/>
      <c r="E22" s="146">
        <v>0</v>
      </c>
      <c r="F22" s="146">
        <v>10979752.05</v>
      </c>
      <c r="G22" s="49">
        <v>3328372.45</v>
      </c>
      <c r="H22" s="49">
        <v>1219972.45</v>
      </c>
      <c r="I22" s="145">
        <v>0</v>
      </c>
      <c r="J22" s="145"/>
      <c r="K22" s="146"/>
      <c r="L22" s="146"/>
      <c r="M22" s="145"/>
      <c r="N22" s="145"/>
      <c r="O22" s="145"/>
      <c r="P22" s="28">
        <f>SUM(D22:O22)</f>
        <v>15528096.95</v>
      </c>
      <c r="Q22" s="145">
        <v>0</v>
      </c>
      <c r="R22" s="146"/>
      <c r="S22" s="146">
        <v>10979752.05</v>
      </c>
      <c r="T22" s="49">
        <v>3328372.45</v>
      </c>
      <c r="U22" s="49">
        <v>1219972.45</v>
      </c>
      <c r="V22" s="145">
        <v>0</v>
      </c>
      <c r="W22" s="145"/>
      <c r="X22" s="146"/>
      <c r="Y22" s="146"/>
      <c r="Z22" s="145"/>
      <c r="AA22" s="145"/>
      <c r="AB22" s="145"/>
      <c r="AC22" s="29">
        <f>SUM(Q22:AB22)</f>
        <v>15528096.95</v>
      </c>
      <c r="AD22" s="1"/>
    </row>
    <row r="23" spans="1:30" s="25" customFormat="1" ht="18.75" thickBot="1">
      <c r="A23" s="189" t="s">
        <v>50</v>
      </c>
      <c r="B23" s="190"/>
      <c r="C23" s="31">
        <f aca="true" t="shared" si="4" ref="C23:AC23">SUM(C14+C21)</f>
        <v>24604002.94</v>
      </c>
      <c r="D23" s="31">
        <f t="shared" si="4"/>
        <v>0</v>
      </c>
      <c r="E23" s="31">
        <f t="shared" si="4"/>
        <v>0</v>
      </c>
      <c r="F23" s="31">
        <f t="shared" si="4"/>
        <v>13416460.05</v>
      </c>
      <c r="G23" s="31">
        <f t="shared" si="4"/>
        <v>6132544.45</v>
      </c>
      <c r="H23" s="31">
        <f t="shared" si="4"/>
        <v>1395081.0899999999</v>
      </c>
      <c r="I23" s="31">
        <f t="shared" si="4"/>
        <v>0</v>
      </c>
      <c r="J23" s="31">
        <f t="shared" si="4"/>
        <v>0</v>
      </c>
      <c r="K23" s="31">
        <f t="shared" si="4"/>
        <v>0</v>
      </c>
      <c r="L23" s="31">
        <f t="shared" si="4"/>
        <v>0</v>
      </c>
      <c r="M23" s="31">
        <f t="shared" si="4"/>
        <v>0</v>
      </c>
      <c r="N23" s="31">
        <f t="shared" si="4"/>
        <v>0</v>
      </c>
      <c r="O23" s="31">
        <f t="shared" si="4"/>
        <v>0</v>
      </c>
      <c r="P23" s="31">
        <f t="shared" si="4"/>
        <v>20944085.59</v>
      </c>
      <c r="Q23" s="31">
        <f t="shared" si="4"/>
        <v>0</v>
      </c>
      <c r="R23" s="31">
        <f t="shared" si="4"/>
        <v>0</v>
      </c>
      <c r="S23" s="31">
        <f t="shared" si="4"/>
        <v>13416460.05</v>
      </c>
      <c r="T23" s="31">
        <f t="shared" si="4"/>
        <v>6132544.45</v>
      </c>
      <c r="U23" s="31">
        <f t="shared" si="4"/>
        <v>1395081.0899999999</v>
      </c>
      <c r="V23" s="31">
        <f t="shared" si="4"/>
        <v>0</v>
      </c>
      <c r="W23" s="31">
        <f t="shared" si="4"/>
        <v>0</v>
      </c>
      <c r="X23" s="31">
        <f t="shared" si="4"/>
        <v>0</v>
      </c>
      <c r="Y23" s="31">
        <f t="shared" si="4"/>
        <v>0</v>
      </c>
      <c r="Z23" s="31">
        <f t="shared" si="4"/>
        <v>0</v>
      </c>
      <c r="AA23" s="31">
        <f t="shared" si="4"/>
        <v>0</v>
      </c>
      <c r="AB23" s="31">
        <f t="shared" si="4"/>
        <v>0</v>
      </c>
      <c r="AC23" s="81">
        <f t="shared" si="4"/>
        <v>20944085.59</v>
      </c>
      <c r="AD23" s="1"/>
    </row>
    <row r="24" spans="1:29" ht="12.75">
      <c r="A24" s="119" t="s">
        <v>120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1"/>
    </row>
    <row r="25" spans="1:29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</row>
    <row r="26" spans="1:29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</row>
    <row r="27" spans="1:30" ht="15">
      <c r="A27" s="4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  <c r="AD27" s="42"/>
    </row>
    <row r="28" spans="1:29" ht="12.75">
      <c r="A28" s="63">
        <f ca="1">TODAY()</f>
        <v>39659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</row>
    <row r="29" spans="1:29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</row>
    <row r="30" spans="1:29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</row>
    <row r="31" spans="1:29" ht="13.5" thickBot="1">
      <c r="A31" s="4"/>
      <c r="B31" s="77" t="s">
        <v>87</v>
      </c>
      <c r="C31" s="2"/>
      <c r="D31" s="5" t="s">
        <v>88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78" t="s">
        <v>135</v>
      </c>
      <c r="C32" s="3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92"/>
    </row>
    <row r="33" spans="1:29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2.75">
      <c r="A34" s="3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</row>
    <row r="35" spans="1:29" ht="13.5" thickBo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9"/>
    </row>
  </sheetData>
  <mergeCells count="10">
    <mergeCell ref="D32:P32"/>
    <mergeCell ref="Q32:AC32"/>
    <mergeCell ref="A5:AC5"/>
    <mergeCell ref="A7:B7"/>
    <mergeCell ref="A8:B8"/>
    <mergeCell ref="A23:B23"/>
    <mergeCell ref="A1:AC1"/>
    <mergeCell ref="A2:AC2"/>
    <mergeCell ref="A3:AC3"/>
    <mergeCell ref="A4:AC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82"/>
  <sheetViews>
    <sheetView tabSelected="1" workbookViewId="0" topLeftCell="I1">
      <selection activeCell="AP58" sqref="AP58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hidden="1" customWidth="1"/>
    <col min="5" max="5" width="20.8515625" style="1" hidden="1" customWidth="1"/>
    <col min="6" max="6" width="19.7109375" style="1" hidden="1" customWidth="1"/>
    <col min="7" max="7" width="21.57421875" style="1" hidden="1" customWidth="1"/>
    <col min="8" max="8" width="21.140625" style="1" hidden="1" customWidth="1"/>
    <col min="9" max="9" width="19.140625" style="1" customWidth="1"/>
    <col min="10" max="10" width="21.8515625" style="1" hidden="1" customWidth="1"/>
    <col min="11" max="11" width="22.140625" style="1" hidden="1" customWidth="1"/>
    <col min="12" max="12" width="22.28125" style="1" hidden="1" customWidth="1"/>
    <col min="13" max="13" width="22.421875" style="1" hidden="1" customWidth="1"/>
    <col min="14" max="14" width="22.57421875" style="1" hidden="1" customWidth="1"/>
    <col min="15" max="15" width="22.7109375" style="1" hidden="1" customWidth="1"/>
    <col min="16" max="16" width="23.7109375" style="1" customWidth="1"/>
    <col min="17" max="17" width="21.140625" style="1" hidden="1" customWidth="1"/>
    <col min="18" max="19" width="20.28125" style="1" hidden="1" customWidth="1"/>
    <col min="20" max="20" width="23.8515625" style="1" hidden="1" customWidth="1"/>
    <col min="21" max="21" width="21.28125" style="1" hidden="1" customWidth="1"/>
    <col min="22" max="22" width="19.140625" style="1" customWidth="1"/>
    <col min="23" max="24" width="20.7109375" style="1" hidden="1" customWidth="1"/>
    <col min="25" max="26" width="21.00390625" style="1" hidden="1" customWidth="1"/>
    <col min="27" max="27" width="19.140625" style="1" hidden="1" customWidth="1"/>
    <col min="28" max="28" width="21.00390625" style="1" hidden="1" customWidth="1"/>
    <col min="29" max="29" width="20.28125" style="1" customWidth="1"/>
    <col min="30" max="30" width="21.28125" style="1" hidden="1" customWidth="1"/>
    <col min="31" max="31" width="19.421875" style="1" hidden="1" customWidth="1"/>
    <col min="32" max="32" width="20.28125" style="1" hidden="1" customWidth="1"/>
    <col min="33" max="33" width="22.140625" style="1" hidden="1" customWidth="1"/>
    <col min="34" max="34" width="21.57421875" style="1" hidden="1" customWidth="1"/>
    <col min="35" max="35" width="20.140625" style="1" customWidth="1"/>
    <col min="36" max="36" width="22.8515625" style="1" hidden="1" customWidth="1"/>
    <col min="37" max="37" width="23.00390625" style="1" hidden="1" customWidth="1"/>
    <col min="38" max="38" width="22.140625" style="1" hidden="1" customWidth="1"/>
    <col min="39" max="39" width="23.28125" style="1" hidden="1" customWidth="1"/>
    <col min="40" max="40" width="19.8515625" style="1" hidden="1" customWidth="1"/>
    <col min="41" max="41" width="24.00390625" style="1" hidden="1" customWidth="1"/>
    <col min="42" max="42" width="22.28125" style="1" customWidth="1"/>
    <col min="43" max="16384" width="11.421875" style="1" customWidth="1"/>
  </cols>
  <sheetData>
    <row r="1" spans="1:42" ht="12.75">
      <c r="A1" s="193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5"/>
    </row>
    <row r="2" spans="1:42" ht="12.75">
      <c r="A2" s="196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8"/>
    </row>
    <row r="3" spans="1:42" ht="12.75">
      <c r="A3" s="196" t="s">
        <v>51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8"/>
    </row>
    <row r="4" spans="1:42" ht="12.75">
      <c r="A4" s="196" t="s">
        <v>52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8"/>
    </row>
    <row r="5" spans="1:42" ht="12.75">
      <c r="A5" s="196" t="s">
        <v>140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8"/>
    </row>
    <row r="6" spans="1:42" ht="12.75">
      <c r="A6" s="199" t="s">
        <v>4</v>
      </c>
      <c r="B6" s="96"/>
      <c r="C6" s="200" t="s">
        <v>48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201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60" t="s">
        <v>8</v>
      </c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202" t="s">
        <v>141</v>
      </c>
    </row>
    <row r="7" spans="1:42" ht="15" customHeight="1">
      <c r="A7" s="199" t="s">
        <v>5</v>
      </c>
      <c r="B7" s="203"/>
      <c r="C7" s="59" t="s">
        <v>57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201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0" t="s">
        <v>9</v>
      </c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204">
        <v>2008</v>
      </c>
    </row>
    <row r="8" spans="1:42" ht="13.5" thickBo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7"/>
    </row>
    <row r="9" spans="1:42" ht="12.75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</row>
    <row r="10" spans="1:42" ht="12.75">
      <c r="A10" s="109" t="s">
        <v>40</v>
      </c>
      <c r="B10" s="109" t="s">
        <v>42</v>
      </c>
      <c r="C10" s="109" t="s">
        <v>43</v>
      </c>
      <c r="D10" s="109" t="s">
        <v>44</v>
      </c>
      <c r="E10" s="109" t="s">
        <v>44</v>
      </c>
      <c r="F10" s="109" t="s">
        <v>44</v>
      </c>
      <c r="G10" s="109" t="s">
        <v>44</v>
      </c>
      <c r="H10" s="109" t="s">
        <v>44</v>
      </c>
      <c r="I10" s="109" t="s">
        <v>44</v>
      </c>
      <c r="J10" s="109" t="s">
        <v>44</v>
      </c>
      <c r="K10" s="109" t="s">
        <v>44</v>
      </c>
      <c r="L10" s="109" t="s">
        <v>44</v>
      </c>
      <c r="M10" s="109" t="s">
        <v>44</v>
      </c>
      <c r="N10" s="109" t="s">
        <v>44</v>
      </c>
      <c r="O10" s="109" t="s">
        <v>44</v>
      </c>
      <c r="P10" s="109" t="s">
        <v>44</v>
      </c>
      <c r="Q10" s="109" t="s">
        <v>45</v>
      </c>
      <c r="R10" s="109" t="s">
        <v>45</v>
      </c>
      <c r="S10" s="109" t="s">
        <v>45</v>
      </c>
      <c r="T10" s="109" t="s">
        <v>45</v>
      </c>
      <c r="U10" s="109" t="s">
        <v>45</v>
      </c>
      <c r="V10" s="109" t="s">
        <v>45</v>
      </c>
      <c r="W10" s="109" t="s">
        <v>45</v>
      </c>
      <c r="X10" s="109" t="s">
        <v>45</v>
      </c>
      <c r="Y10" s="109" t="s">
        <v>45</v>
      </c>
      <c r="Z10" s="109" t="s">
        <v>45</v>
      </c>
      <c r="AA10" s="109" t="s">
        <v>45</v>
      </c>
      <c r="AB10" s="109" t="s">
        <v>45</v>
      </c>
      <c r="AC10" s="109" t="s">
        <v>45</v>
      </c>
      <c r="AD10" s="109" t="s">
        <v>46</v>
      </c>
      <c r="AE10" s="109" t="s">
        <v>46</v>
      </c>
      <c r="AF10" s="109" t="s">
        <v>46</v>
      </c>
      <c r="AG10" s="109" t="s">
        <v>46</v>
      </c>
      <c r="AH10" s="109" t="s">
        <v>46</v>
      </c>
      <c r="AI10" s="109" t="s">
        <v>46</v>
      </c>
      <c r="AJ10" s="109" t="s">
        <v>46</v>
      </c>
      <c r="AK10" s="109" t="s">
        <v>46</v>
      </c>
      <c r="AL10" s="109" t="s">
        <v>46</v>
      </c>
      <c r="AM10" s="109" t="s">
        <v>46</v>
      </c>
      <c r="AN10" s="109" t="s">
        <v>46</v>
      </c>
      <c r="AO10" s="109" t="s">
        <v>46</v>
      </c>
      <c r="AP10" s="109" t="s">
        <v>46</v>
      </c>
    </row>
    <row r="11" spans="1:42" ht="13.5" thickBot="1">
      <c r="A11" s="205" t="s">
        <v>41</v>
      </c>
      <c r="B11" s="205"/>
      <c r="C11" s="205" t="s">
        <v>12</v>
      </c>
      <c r="D11" s="205" t="s">
        <v>13</v>
      </c>
      <c r="E11" s="205" t="s">
        <v>14</v>
      </c>
      <c r="F11" s="205" t="s">
        <v>15</v>
      </c>
      <c r="G11" s="205" t="s">
        <v>16</v>
      </c>
      <c r="H11" s="205" t="s">
        <v>17</v>
      </c>
      <c r="I11" s="205" t="s">
        <v>18</v>
      </c>
      <c r="J11" s="205" t="s">
        <v>19</v>
      </c>
      <c r="K11" s="205" t="s">
        <v>20</v>
      </c>
      <c r="L11" s="205" t="s">
        <v>21</v>
      </c>
      <c r="M11" s="205" t="s">
        <v>22</v>
      </c>
      <c r="N11" s="205" t="s">
        <v>23</v>
      </c>
      <c r="O11" s="205" t="s">
        <v>24</v>
      </c>
      <c r="P11" s="205" t="s">
        <v>25</v>
      </c>
      <c r="Q11" s="205" t="s">
        <v>13</v>
      </c>
      <c r="R11" s="205" t="s">
        <v>14</v>
      </c>
      <c r="S11" s="205" t="s">
        <v>15</v>
      </c>
      <c r="T11" s="205" t="s">
        <v>16</v>
      </c>
      <c r="U11" s="205" t="s">
        <v>28</v>
      </c>
      <c r="V11" s="205" t="s">
        <v>29</v>
      </c>
      <c r="W11" s="205" t="s">
        <v>30</v>
      </c>
      <c r="X11" s="205" t="s">
        <v>20</v>
      </c>
      <c r="Y11" s="205" t="s">
        <v>21</v>
      </c>
      <c r="Z11" s="205" t="s">
        <v>31</v>
      </c>
      <c r="AA11" s="205" t="s">
        <v>23</v>
      </c>
      <c r="AB11" s="205" t="s">
        <v>24</v>
      </c>
      <c r="AC11" s="205" t="s">
        <v>47</v>
      </c>
      <c r="AD11" s="205" t="s">
        <v>13</v>
      </c>
      <c r="AE11" s="205" t="s">
        <v>14</v>
      </c>
      <c r="AF11" s="205" t="s">
        <v>15</v>
      </c>
      <c r="AG11" s="205" t="s">
        <v>16</v>
      </c>
      <c r="AH11" s="205" t="s">
        <v>28</v>
      </c>
      <c r="AI11" s="205" t="s">
        <v>29</v>
      </c>
      <c r="AJ11" s="205" t="s">
        <v>30</v>
      </c>
      <c r="AK11" s="205" t="s">
        <v>20</v>
      </c>
      <c r="AL11" s="205" t="s">
        <v>21</v>
      </c>
      <c r="AM11" s="205" t="s">
        <v>31</v>
      </c>
      <c r="AN11" s="205" t="s">
        <v>23</v>
      </c>
      <c r="AO11" s="205" t="s">
        <v>24</v>
      </c>
      <c r="AP11" s="205" t="s">
        <v>25</v>
      </c>
    </row>
    <row r="12" spans="1:42" s="206" customFormat="1" ht="12" thickBot="1">
      <c r="A12" s="106">
        <v>1</v>
      </c>
      <c r="B12" s="106">
        <v>2</v>
      </c>
      <c r="C12" s="106"/>
      <c r="D12" s="106">
        <v>3</v>
      </c>
      <c r="E12" s="106">
        <v>3</v>
      </c>
      <c r="F12" s="106">
        <v>3</v>
      </c>
      <c r="G12" s="106">
        <v>3</v>
      </c>
      <c r="H12" s="106">
        <v>3</v>
      </c>
      <c r="I12" s="106">
        <v>3</v>
      </c>
      <c r="J12" s="106">
        <v>3</v>
      </c>
      <c r="K12" s="106">
        <v>3</v>
      </c>
      <c r="L12" s="106">
        <v>3</v>
      </c>
      <c r="M12" s="106">
        <v>3</v>
      </c>
      <c r="N12" s="106">
        <v>3</v>
      </c>
      <c r="O12" s="106">
        <v>3</v>
      </c>
      <c r="P12" s="106">
        <v>4</v>
      </c>
      <c r="Q12" s="106">
        <v>5</v>
      </c>
      <c r="R12" s="106">
        <v>5</v>
      </c>
      <c r="S12" s="106">
        <v>5</v>
      </c>
      <c r="T12" s="106">
        <v>5</v>
      </c>
      <c r="U12" s="106">
        <v>5</v>
      </c>
      <c r="V12" s="106">
        <v>5</v>
      </c>
      <c r="W12" s="106">
        <v>5</v>
      </c>
      <c r="X12" s="106">
        <v>5</v>
      </c>
      <c r="Y12" s="106">
        <v>5</v>
      </c>
      <c r="Z12" s="106">
        <v>5</v>
      </c>
      <c r="AA12" s="106">
        <v>5</v>
      </c>
      <c r="AB12" s="106">
        <v>5</v>
      </c>
      <c r="AC12" s="106">
        <v>6</v>
      </c>
      <c r="AD12" s="106">
        <v>7</v>
      </c>
      <c r="AE12" s="106">
        <v>7</v>
      </c>
      <c r="AF12" s="106">
        <v>7</v>
      </c>
      <c r="AG12" s="106">
        <v>7</v>
      </c>
      <c r="AH12" s="106">
        <v>7</v>
      </c>
      <c r="AI12" s="106">
        <v>7</v>
      </c>
      <c r="AJ12" s="106">
        <v>7</v>
      </c>
      <c r="AK12" s="106">
        <v>7</v>
      </c>
      <c r="AL12" s="106">
        <v>7</v>
      </c>
      <c r="AM12" s="106">
        <v>7</v>
      </c>
      <c r="AN12" s="106">
        <v>7</v>
      </c>
      <c r="AO12" s="106">
        <v>7</v>
      </c>
      <c r="AP12" s="106">
        <v>8</v>
      </c>
    </row>
    <row r="13" spans="1:42" s="30" customFormat="1" ht="13.5" hidden="1" thickBot="1">
      <c r="A13" s="207"/>
      <c r="B13" s="208" t="s">
        <v>142</v>
      </c>
      <c r="C13" s="209">
        <f aca="true" t="shared" si="0" ref="C13:AP13">SUM(C14,C42,C55)</f>
        <v>18535000000</v>
      </c>
      <c r="D13" s="209">
        <f t="shared" si="0"/>
        <v>1974927892</v>
      </c>
      <c r="E13" s="209">
        <f t="shared" si="0"/>
        <v>0</v>
      </c>
      <c r="F13" s="209">
        <f t="shared" si="0"/>
        <v>0</v>
      </c>
      <c r="G13" s="209">
        <f t="shared" si="0"/>
        <v>0</v>
      </c>
      <c r="H13" s="209">
        <f t="shared" si="0"/>
        <v>0</v>
      </c>
      <c r="I13" s="209">
        <f t="shared" si="0"/>
        <v>0</v>
      </c>
      <c r="J13" s="209">
        <f t="shared" si="0"/>
        <v>0</v>
      </c>
      <c r="K13" s="209">
        <f t="shared" si="0"/>
        <v>0</v>
      </c>
      <c r="L13" s="209">
        <f t="shared" si="0"/>
        <v>0</v>
      </c>
      <c r="M13" s="209">
        <f t="shared" si="0"/>
        <v>0</v>
      </c>
      <c r="N13" s="209">
        <f t="shared" si="0"/>
        <v>0</v>
      </c>
      <c r="O13" s="209">
        <f t="shared" si="0"/>
        <v>0</v>
      </c>
      <c r="P13" s="209">
        <f t="shared" si="0"/>
        <v>1974927892</v>
      </c>
      <c r="Q13" s="209">
        <f t="shared" si="0"/>
        <v>1000475167</v>
      </c>
      <c r="R13" s="209">
        <f t="shared" si="0"/>
        <v>0</v>
      </c>
      <c r="S13" s="209">
        <f t="shared" si="0"/>
        <v>0</v>
      </c>
      <c r="T13" s="209">
        <f t="shared" si="0"/>
        <v>0</v>
      </c>
      <c r="U13" s="209">
        <f t="shared" si="0"/>
        <v>0</v>
      </c>
      <c r="V13" s="209">
        <f t="shared" si="0"/>
        <v>0</v>
      </c>
      <c r="W13" s="209">
        <f t="shared" si="0"/>
        <v>0</v>
      </c>
      <c r="X13" s="209">
        <f t="shared" si="0"/>
        <v>0</v>
      </c>
      <c r="Y13" s="209">
        <f t="shared" si="0"/>
        <v>0</v>
      </c>
      <c r="Z13" s="209">
        <f t="shared" si="0"/>
        <v>0</v>
      </c>
      <c r="AA13" s="209">
        <f t="shared" si="0"/>
        <v>0</v>
      </c>
      <c r="AB13" s="209">
        <f t="shared" si="0"/>
        <v>0</v>
      </c>
      <c r="AC13" s="209">
        <f t="shared" si="0"/>
        <v>1000475167</v>
      </c>
      <c r="AD13" s="209">
        <f t="shared" si="0"/>
        <v>705613393</v>
      </c>
      <c r="AE13" s="209">
        <f t="shared" si="0"/>
        <v>0</v>
      </c>
      <c r="AF13" s="209">
        <f t="shared" si="0"/>
        <v>0</v>
      </c>
      <c r="AG13" s="209">
        <f t="shared" si="0"/>
        <v>0</v>
      </c>
      <c r="AH13" s="209">
        <f t="shared" si="0"/>
        <v>0</v>
      </c>
      <c r="AI13" s="209">
        <f t="shared" si="0"/>
        <v>0</v>
      </c>
      <c r="AJ13" s="209">
        <f t="shared" si="0"/>
        <v>0</v>
      </c>
      <c r="AK13" s="209">
        <f t="shared" si="0"/>
        <v>0</v>
      </c>
      <c r="AL13" s="209">
        <f t="shared" si="0"/>
        <v>0</v>
      </c>
      <c r="AM13" s="209">
        <f t="shared" si="0"/>
        <v>0</v>
      </c>
      <c r="AN13" s="209">
        <f t="shared" si="0"/>
        <v>0</v>
      </c>
      <c r="AO13" s="209">
        <f t="shared" si="0"/>
        <v>0</v>
      </c>
      <c r="AP13" s="209">
        <f t="shared" si="0"/>
        <v>705613393</v>
      </c>
    </row>
    <row r="14" spans="1:42" s="30" customFormat="1" ht="13.5" hidden="1" thickBot="1">
      <c r="A14" s="207"/>
      <c r="B14" s="208" t="s">
        <v>63</v>
      </c>
      <c r="C14" s="209">
        <f aca="true" t="shared" si="1" ref="C14:AP14">SUM(C15:C41)</f>
        <v>16603000000</v>
      </c>
      <c r="D14" s="209">
        <f t="shared" si="1"/>
        <v>1015734526</v>
      </c>
      <c r="E14" s="209">
        <f t="shared" si="1"/>
        <v>0</v>
      </c>
      <c r="F14" s="209">
        <f t="shared" si="1"/>
        <v>0</v>
      </c>
      <c r="G14" s="209">
        <f t="shared" si="1"/>
        <v>0</v>
      </c>
      <c r="H14" s="209">
        <f t="shared" si="1"/>
        <v>0</v>
      </c>
      <c r="I14" s="209">
        <f t="shared" si="1"/>
        <v>0</v>
      </c>
      <c r="J14" s="209">
        <f t="shared" si="1"/>
        <v>0</v>
      </c>
      <c r="K14" s="209">
        <f t="shared" si="1"/>
        <v>0</v>
      </c>
      <c r="L14" s="209">
        <f t="shared" si="1"/>
        <v>0</v>
      </c>
      <c r="M14" s="209">
        <f t="shared" si="1"/>
        <v>0</v>
      </c>
      <c r="N14" s="209">
        <f t="shared" si="1"/>
        <v>0</v>
      </c>
      <c r="O14" s="209">
        <f t="shared" si="1"/>
        <v>0</v>
      </c>
      <c r="P14" s="209">
        <f t="shared" si="1"/>
        <v>1015734526</v>
      </c>
      <c r="Q14" s="209">
        <f t="shared" si="1"/>
        <v>996915466</v>
      </c>
      <c r="R14" s="209">
        <f t="shared" si="1"/>
        <v>0</v>
      </c>
      <c r="S14" s="209">
        <f t="shared" si="1"/>
        <v>0</v>
      </c>
      <c r="T14" s="209">
        <f t="shared" si="1"/>
        <v>0</v>
      </c>
      <c r="U14" s="209">
        <f t="shared" si="1"/>
        <v>0</v>
      </c>
      <c r="V14" s="209">
        <f t="shared" si="1"/>
        <v>0</v>
      </c>
      <c r="W14" s="209">
        <f t="shared" si="1"/>
        <v>0</v>
      </c>
      <c r="X14" s="209">
        <f t="shared" si="1"/>
        <v>0</v>
      </c>
      <c r="Y14" s="209">
        <f t="shared" si="1"/>
        <v>0</v>
      </c>
      <c r="Z14" s="209">
        <f t="shared" si="1"/>
        <v>0</v>
      </c>
      <c r="AA14" s="209">
        <f t="shared" si="1"/>
        <v>0</v>
      </c>
      <c r="AB14" s="209">
        <f t="shared" si="1"/>
        <v>0</v>
      </c>
      <c r="AC14" s="209">
        <f t="shared" si="1"/>
        <v>996915466</v>
      </c>
      <c r="AD14" s="209">
        <f t="shared" si="1"/>
        <v>703425947</v>
      </c>
      <c r="AE14" s="209">
        <f t="shared" si="1"/>
        <v>0</v>
      </c>
      <c r="AF14" s="209">
        <f t="shared" si="1"/>
        <v>0</v>
      </c>
      <c r="AG14" s="209">
        <f t="shared" si="1"/>
        <v>0</v>
      </c>
      <c r="AH14" s="209">
        <f t="shared" si="1"/>
        <v>0</v>
      </c>
      <c r="AI14" s="209">
        <f t="shared" si="1"/>
        <v>0</v>
      </c>
      <c r="AJ14" s="209">
        <f t="shared" si="1"/>
        <v>0</v>
      </c>
      <c r="AK14" s="209">
        <f t="shared" si="1"/>
        <v>0</v>
      </c>
      <c r="AL14" s="209">
        <f t="shared" si="1"/>
        <v>0</v>
      </c>
      <c r="AM14" s="209">
        <f t="shared" si="1"/>
        <v>0</v>
      </c>
      <c r="AN14" s="209">
        <f t="shared" si="1"/>
        <v>0</v>
      </c>
      <c r="AO14" s="209">
        <f t="shared" si="1"/>
        <v>0</v>
      </c>
      <c r="AP14" s="210">
        <f t="shared" si="1"/>
        <v>703425947</v>
      </c>
    </row>
    <row r="15" spans="1:42" s="216" customFormat="1" ht="13.5" hidden="1" thickBot="1">
      <c r="A15" s="211" t="s">
        <v>143</v>
      </c>
      <c r="B15" s="212" t="s">
        <v>144</v>
      </c>
      <c r="C15" s="213">
        <v>8593407733</v>
      </c>
      <c r="D15" s="213">
        <v>577057402</v>
      </c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4">
        <f>SUM(D15:O15)</f>
        <v>577057402</v>
      </c>
      <c r="Q15" s="213">
        <v>577057402</v>
      </c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4">
        <f>SUM(Q15:AB15)</f>
        <v>577057402</v>
      </c>
      <c r="AD15" s="213">
        <v>577057402</v>
      </c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5">
        <f>SUM(AD15:AO15)</f>
        <v>577057402</v>
      </c>
    </row>
    <row r="16" spans="1:42" s="216" customFormat="1" ht="13.5" hidden="1" thickBot="1">
      <c r="A16" s="48" t="s">
        <v>145</v>
      </c>
      <c r="B16" s="217" t="s">
        <v>146</v>
      </c>
      <c r="C16" s="218">
        <v>625592267</v>
      </c>
      <c r="D16" s="218">
        <v>15491132</v>
      </c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9">
        <f aca="true" t="shared" si="2" ref="P16:P43">SUM(D16:O16)</f>
        <v>15491132</v>
      </c>
      <c r="Q16" s="218">
        <v>15491132</v>
      </c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9">
        <f aca="true" t="shared" si="3" ref="AC16:AC43">SUM(Q16:AB16)</f>
        <v>15491132</v>
      </c>
      <c r="AD16" s="218">
        <v>15491132</v>
      </c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20">
        <f aca="true" t="shared" si="4" ref="AP16:AP43">SUM(AD16:AO16)</f>
        <v>15491132</v>
      </c>
    </row>
    <row r="17" spans="1:42" s="216" customFormat="1" ht="13.5" hidden="1" thickBot="1">
      <c r="A17" s="48" t="s">
        <v>147</v>
      </c>
      <c r="B17" s="217" t="s">
        <v>148</v>
      </c>
      <c r="C17" s="218">
        <v>25000000</v>
      </c>
      <c r="D17" s="218">
        <v>985553</v>
      </c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9">
        <f t="shared" si="2"/>
        <v>985553</v>
      </c>
      <c r="Q17" s="218">
        <v>985553</v>
      </c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9">
        <f t="shared" si="3"/>
        <v>985553</v>
      </c>
      <c r="AD17" s="218">
        <v>985553</v>
      </c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20">
        <f t="shared" si="4"/>
        <v>985553</v>
      </c>
    </row>
    <row r="18" spans="1:42" s="216" customFormat="1" ht="13.5" hidden="1" thickBot="1">
      <c r="A18" s="48" t="s">
        <v>149</v>
      </c>
      <c r="B18" s="217" t="s">
        <v>150</v>
      </c>
      <c r="C18" s="218">
        <v>547000000</v>
      </c>
      <c r="D18" s="218">
        <v>40051658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9">
        <f t="shared" si="2"/>
        <v>40051658</v>
      </c>
      <c r="Q18" s="218">
        <v>40051658</v>
      </c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9">
        <f t="shared" si="3"/>
        <v>40051658</v>
      </c>
      <c r="AD18" s="218">
        <v>40051658</v>
      </c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20">
        <f t="shared" si="4"/>
        <v>40051658</v>
      </c>
    </row>
    <row r="19" spans="1:42" s="216" customFormat="1" ht="13.5" hidden="1" thickBot="1">
      <c r="A19" s="48" t="s">
        <v>151</v>
      </c>
      <c r="B19" s="217" t="s">
        <v>152</v>
      </c>
      <c r="C19" s="218">
        <v>108153838</v>
      </c>
      <c r="D19" s="218">
        <v>8685381</v>
      </c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9">
        <f t="shared" si="2"/>
        <v>8685381</v>
      </c>
      <c r="Q19" s="218">
        <v>8685381</v>
      </c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9">
        <f t="shared" si="3"/>
        <v>8685381</v>
      </c>
      <c r="AD19" s="218">
        <v>8685381</v>
      </c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20">
        <f t="shared" si="4"/>
        <v>8685381</v>
      </c>
    </row>
    <row r="20" spans="1:42" s="216" customFormat="1" ht="13.5" hidden="1" thickBot="1">
      <c r="A20" s="48" t="s">
        <v>153</v>
      </c>
      <c r="B20" s="217" t="s">
        <v>154</v>
      </c>
      <c r="C20" s="218">
        <v>68609184</v>
      </c>
      <c r="D20" s="218">
        <v>4115858</v>
      </c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9">
        <f t="shared" si="2"/>
        <v>4115858</v>
      </c>
      <c r="Q20" s="218">
        <v>4115858</v>
      </c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9">
        <f t="shared" si="3"/>
        <v>4115858</v>
      </c>
      <c r="AD20" s="218">
        <v>4115858</v>
      </c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20">
        <f t="shared" si="4"/>
        <v>4115858</v>
      </c>
    </row>
    <row r="21" spans="1:42" s="216" customFormat="1" ht="13.5" hidden="1" thickBot="1">
      <c r="A21" s="48" t="s">
        <v>155</v>
      </c>
      <c r="B21" s="217" t="s">
        <v>156</v>
      </c>
      <c r="C21" s="218">
        <v>65227200</v>
      </c>
      <c r="D21" s="218">
        <v>4621888</v>
      </c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9">
        <f t="shared" si="2"/>
        <v>4621888</v>
      </c>
      <c r="Q21" s="218">
        <v>4621888</v>
      </c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9">
        <f t="shared" si="3"/>
        <v>4621888</v>
      </c>
      <c r="AD21" s="218">
        <v>4621888</v>
      </c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20">
        <f t="shared" si="4"/>
        <v>4621888</v>
      </c>
    </row>
    <row r="22" spans="1:42" s="216" customFormat="1" ht="13.5" hidden="1" thickBot="1">
      <c r="A22" s="48" t="s">
        <v>157</v>
      </c>
      <c r="B22" s="217" t="s">
        <v>158</v>
      </c>
      <c r="C22" s="218">
        <v>400864071</v>
      </c>
      <c r="D22" s="218">
        <v>638642</v>
      </c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9">
        <f t="shared" si="2"/>
        <v>638642</v>
      </c>
      <c r="Q22" s="218">
        <v>638642</v>
      </c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9">
        <f t="shared" si="3"/>
        <v>638642</v>
      </c>
      <c r="AD22" s="218">
        <v>638642</v>
      </c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20">
        <f t="shared" si="4"/>
        <v>638642</v>
      </c>
    </row>
    <row r="23" spans="1:42" s="216" customFormat="1" ht="13.5" hidden="1" thickBot="1">
      <c r="A23" s="48" t="s">
        <v>159</v>
      </c>
      <c r="B23" s="217" t="s">
        <v>160</v>
      </c>
      <c r="C23" s="218">
        <v>417566742</v>
      </c>
      <c r="D23" s="218">
        <v>11449986</v>
      </c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9">
        <f t="shared" si="2"/>
        <v>11449986</v>
      </c>
      <c r="Q23" s="218">
        <v>11449986</v>
      </c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9">
        <f t="shared" si="3"/>
        <v>11449986</v>
      </c>
      <c r="AD23" s="218">
        <v>11449986</v>
      </c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20">
        <f t="shared" si="4"/>
        <v>11449986</v>
      </c>
    </row>
    <row r="24" spans="1:42" s="216" customFormat="1" ht="13.5" hidden="1" thickBot="1">
      <c r="A24" s="48" t="s">
        <v>161</v>
      </c>
      <c r="B24" s="217" t="s">
        <v>162</v>
      </c>
      <c r="C24" s="218">
        <v>870013669</v>
      </c>
      <c r="D24" s="218">
        <v>0</v>
      </c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9">
        <f>SUM(D24:O24)</f>
        <v>0</v>
      </c>
      <c r="Q24" s="218">
        <v>0</v>
      </c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9">
        <f t="shared" si="3"/>
        <v>0</v>
      </c>
      <c r="AD24" s="218">
        <v>0</v>
      </c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20">
        <f t="shared" si="4"/>
        <v>0</v>
      </c>
    </row>
    <row r="25" spans="1:42" s="216" customFormat="1" ht="13.5" hidden="1" thickBot="1">
      <c r="A25" s="48" t="s">
        <v>163</v>
      </c>
      <c r="B25" s="217" t="s">
        <v>164</v>
      </c>
      <c r="C25" s="218">
        <v>2391658</v>
      </c>
      <c r="D25" s="218">
        <v>211270</v>
      </c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9">
        <f t="shared" si="2"/>
        <v>211270</v>
      </c>
      <c r="Q25" s="218">
        <v>211270</v>
      </c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9">
        <f t="shared" si="3"/>
        <v>211270</v>
      </c>
      <c r="AD25" s="218">
        <v>211270</v>
      </c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20">
        <f t="shared" si="4"/>
        <v>211270</v>
      </c>
    </row>
    <row r="26" spans="1:42" s="216" customFormat="1" ht="13.5" hidden="1" thickBot="1">
      <c r="A26" s="48" t="s">
        <v>165</v>
      </c>
      <c r="B26" s="217" t="s">
        <v>166</v>
      </c>
      <c r="C26" s="218">
        <v>287373150</v>
      </c>
      <c r="D26" s="218">
        <v>23690046</v>
      </c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9">
        <f t="shared" si="2"/>
        <v>23690046</v>
      </c>
      <c r="Q26" s="218">
        <v>23690046</v>
      </c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9">
        <f t="shared" si="3"/>
        <v>23690046</v>
      </c>
      <c r="AD26" s="218">
        <v>23690046</v>
      </c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20">
        <f t="shared" si="4"/>
        <v>23690046</v>
      </c>
    </row>
    <row r="27" spans="1:42" s="216" customFormat="1" ht="13.5" hidden="1" thickBot="1">
      <c r="A27" s="48" t="s">
        <v>167</v>
      </c>
      <c r="B27" s="217" t="s">
        <v>168</v>
      </c>
      <c r="C27" s="218">
        <v>30855491</v>
      </c>
      <c r="D27" s="218">
        <v>2477875</v>
      </c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9">
        <f t="shared" si="2"/>
        <v>2477875</v>
      </c>
      <c r="Q27" s="218">
        <v>2477875</v>
      </c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9">
        <f t="shared" si="3"/>
        <v>2477875</v>
      </c>
      <c r="AD27" s="218">
        <v>2477875</v>
      </c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20">
        <f t="shared" si="4"/>
        <v>2477875</v>
      </c>
    </row>
    <row r="28" spans="1:42" s="216" customFormat="1" ht="13.5" hidden="1" thickBot="1">
      <c r="A28" s="48" t="s">
        <v>169</v>
      </c>
      <c r="B28" s="217" t="s">
        <v>170</v>
      </c>
      <c r="C28" s="218">
        <v>172622304</v>
      </c>
      <c r="D28" s="218">
        <v>12573309</v>
      </c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9">
        <f t="shared" si="2"/>
        <v>12573309</v>
      </c>
      <c r="Q28" s="218">
        <v>12573309</v>
      </c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9">
        <f t="shared" si="3"/>
        <v>12573309</v>
      </c>
      <c r="AD28" s="218">
        <v>12573309</v>
      </c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20">
        <f t="shared" si="4"/>
        <v>12573309</v>
      </c>
    </row>
    <row r="29" spans="1:42" s="216" customFormat="1" ht="13.5" hidden="1" thickBot="1">
      <c r="A29" s="48" t="s">
        <v>171</v>
      </c>
      <c r="B29" s="217" t="s">
        <v>172</v>
      </c>
      <c r="C29" s="218">
        <v>50388438</v>
      </c>
      <c r="D29" s="218">
        <v>1375947</v>
      </c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9">
        <f t="shared" si="2"/>
        <v>1375947</v>
      </c>
      <c r="Q29" s="218">
        <v>1375947</v>
      </c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9">
        <f t="shared" si="3"/>
        <v>1375947</v>
      </c>
      <c r="AD29" s="218">
        <v>1375947</v>
      </c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20">
        <f t="shared" si="4"/>
        <v>1375947</v>
      </c>
    </row>
    <row r="30" spans="1:42" s="216" customFormat="1" ht="13.5" hidden="1" thickBot="1">
      <c r="A30" s="48" t="s">
        <v>173</v>
      </c>
      <c r="B30" s="217" t="s">
        <v>174</v>
      </c>
      <c r="C30" s="218">
        <v>176934255</v>
      </c>
      <c r="D30" s="218">
        <v>0</v>
      </c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9">
        <f t="shared" si="2"/>
        <v>0</v>
      </c>
      <c r="Q30" s="218">
        <v>0</v>
      </c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9">
        <f t="shared" si="3"/>
        <v>0</v>
      </c>
      <c r="AD30" s="218">
        <v>0</v>
      </c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20">
        <f t="shared" si="4"/>
        <v>0</v>
      </c>
    </row>
    <row r="31" spans="1:42" s="216" customFormat="1" ht="13.5" hidden="1" thickBot="1">
      <c r="A31" s="48" t="s">
        <v>175</v>
      </c>
      <c r="B31" s="217" t="s">
        <v>176</v>
      </c>
      <c r="C31" s="218">
        <v>34000000</v>
      </c>
      <c r="D31" s="218">
        <v>0</v>
      </c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9">
        <f t="shared" si="2"/>
        <v>0</v>
      </c>
      <c r="Q31" s="218">
        <v>0</v>
      </c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9">
        <f t="shared" si="3"/>
        <v>0</v>
      </c>
      <c r="AD31" s="218">
        <v>0</v>
      </c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20">
        <f t="shared" si="4"/>
        <v>0</v>
      </c>
    </row>
    <row r="32" spans="1:42" s="216" customFormat="1" ht="13.5" hidden="1" thickBot="1">
      <c r="A32" s="48" t="s">
        <v>177</v>
      </c>
      <c r="B32" s="217" t="s">
        <v>178</v>
      </c>
      <c r="C32" s="218">
        <v>1000000</v>
      </c>
      <c r="D32" s="218">
        <v>0</v>
      </c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9">
        <f t="shared" si="2"/>
        <v>0</v>
      </c>
      <c r="Q32" s="218">
        <v>0</v>
      </c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9">
        <f t="shared" si="3"/>
        <v>0</v>
      </c>
      <c r="AD32" s="218">
        <v>0</v>
      </c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20">
        <f t="shared" si="4"/>
        <v>0</v>
      </c>
    </row>
    <row r="33" spans="1:42" s="216" customFormat="1" ht="13.5" hidden="1" thickBot="1">
      <c r="A33" s="48" t="s">
        <v>179</v>
      </c>
      <c r="B33" s="221" t="s">
        <v>180</v>
      </c>
      <c r="C33" s="222">
        <v>53000000</v>
      </c>
      <c r="D33" s="222">
        <v>0</v>
      </c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19">
        <f t="shared" si="2"/>
        <v>0</v>
      </c>
      <c r="Q33" s="222">
        <v>0</v>
      </c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19">
        <f t="shared" si="3"/>
        <v>0</v>
      </c>
      <c r="AD33" s="222">
        <v>0</v>
      </c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0">
        <f t="shared" si="4"/>
        <v>0</v>
      </c>
    </row>
    <row r="34" spans="1:42" s="216" customFormat="1" ht="13.5" hidden="1" thickBot="1">
      <c r="A34" s="48" t="s">
        <v>181</v>
      </c>
      <c r="B34" s="221" t="s">
        <v>182</v>
      </c>
      <c r="C34" s="223">
        <v>132000000</v>
      </c>
      <c r="D34" s="222">
        <v>15219360</v>
      </c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19">
        <f t="shared" si="2"/>
        <v>15219360</v>
      </c>
      <c r="Q34" s="222">
        <v>0</v>
      </c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19">
        <f t="shared" si="3"/>
        <v>0</v>
      </c>
      <c r="AD34" s="222">
        <v>0</v>
      </c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0">
        <f t="shared" si="4"/>
        <v>0</v>
      </c>
    </row>
    <row r="35" spans="1:42" s="216" customFormat="1" ht="13.5" hidden="1" thickBot="1">
      <c r="A35" s="48" t="s">
        <v>183</v>
      </c>
      <c r="B35" s="221" t="s">
        <v>184</v>
      </c>
      <c r="C35" s="223">
        <v>30000000</v>
      </c>
      <c r="D35" s="222">
        <v>3599700</v>
      </c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19">
        <f t="shared" si="2"/>
        <v>3599700</v>
      </c>
      <c r="Q35" s="222">
        <v>0</v>
      </c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19">
        <f t="shared" si="3"/>
        <v>0</v>
      </c>
      <c r="AD35" s="222">
        <v>0</v>
      </c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0">
        <f t="shared" si="4"/>
        <v>0</v>
      </c>
    </row>
    <row r="36" spans="1:42" s="216" customFormat="1" ht="13.5" hidden="1" thickBot="1">
      <c r="A36" s="48" t="s">
        <v>185</v>
      </c>
      <c r="B36" s="221" t="s">
        <v>186</v>
      </c>
      <c r="C36" s="222">
        <v>1800759403</v>
      </c>
      <c r="D36" s="222">
        <v>142873871</v>
      </c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19">
        <f t="shared" si="2"/>
        <v>142873871</v>
      </c>
      <c r="Q36" s="222">
        <v>142873871</v>
      </c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19">
        <f t="shared" si="3"/>
        <v>142873871</v>
      </c>
      <c r="AD36" s="222">
        <v>0</v>
      </c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0">
        <f t="shared" si="4"/>
        <v>0</v>
      </c>
    </row>
    <row r="37" spans="1:42" s="216" customFormat="1" ht="13.5" hidden="1" thickBot="1">
      <c r="A37" s="48" t="s">
        <v>187</v>
      </c>
      <c r="B37" s="221" t="s">
        <v>188</v>
      </c>
      <c r="C37" s="222">
        <v>1578574367</v>
      </c>
      <c r="D37" s="222">
        <v>111525548</v>
      </c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19">
        <f t="shared" si="2"/>
        <v>111525548</v>
      </c>
      <c r="Q37" s="222">
        <v>111525548</v>
      </c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19">
        <f t="shared" si="3"/>
        <v>111525548</v>
      </c>
      <c r="AD37" s="222">
        <v>0</v>
      </c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0">
        <f t="shared" si="4"/>
        <v>0</v>
      </c>
    </row>
    <row r="38" spans="1:42" s="216" customFormat="1" ht="13.5" hidden="1" thickBot="1">
      <c r="A38" s="48" t="s">
        <v>189</v>
      </c>
      <c r="B38" s="221" t="s">
        <v>190</v>
      </c>
      <c r="C38" s="222">
        <v>318999739</v>
      </c>
      <c r="D38" s="222">
        <v>23454060</v>
      </c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19">
        <f t="shared" si="2"/>
        <v>23454060</v>
      </c>
      <c r="Q38" s="222">
        <v>23454060</v>
      </c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19">
        <f t="shared" si="3"/>
        <v>23454060</v>
      </c>
      <c r="AD38" s="222">
        <v>0</v>
      </c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0">
        <f t="shared" si="4"/>
        <v>0</v>
      </c>
    </row>
    <row r="39" spans="1:42" s="216" customFormat="1" ht="13.5" hidden="1" thickBot="1">
      <c r="A39" s="48" t="s">
        <v>191</v>
      </c>
      <c r="B39" s="221" t="s">
        <v>192</v>
      </c>
      <c r="C39" s="222">
        <v>53166622</v>
      </c>
      <c r="D39" s="222">
        <v>3909010</v>
      </c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19">
        <f t="shared" si="2"/>
        <v>3909010</v>
      </c>
      <c r="Q39" s="222">
        <v>3909010</v>
      </c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19">
        <f t="shared" si="3"/>
        <v>3909010</v>
      </c>
      <c r="AD39" s="222">
        <v>0</v>
      </c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0">
        <f t="shared" si="4"/>
        <v>0</v>
      </c>
    </row>
    <row r="40" spans="1:42" s="216" customFormat="1" ht="13.5" hidden="1" thickBot="1">
      <c r="A40" s="48" t="s">
        <v>193</v>
      </c>
      <c r="B40" s="221" t="s">
        <v>194</v>
      </c>
      <c r="C40" s="222">
        <v>53166622</v>
      </c>
      <c r="D40" s="222">
        <v>3909010</v>
      </c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19">
        <f t="shared" si="2"/>
        <v>3909010</v>
      </c>
      <c r="Q40" s="222">
        <v>3909010</v>
      </c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19">
        <f t="shared" si="3"/>
        <v>3909010</v>
      </c>
      <c r="AD40" s="222">
        <v>0</v>
      </c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0">
        <f t="shared" si="4"/>
        <v>0</v>
      </c>
    </row>
    <row r="41" spans="1:42" s="216" customFormat="1" ht="13.5" hidden="1" thickBot="1">
      <c r="A41" s="48" t="s">
        <v>195</v>
      </c>
      <c r="B41" s="221" t="s">
        <v>196</v>
      </c>
      <c r="C41" s="222">
        <v>106333247</v>
      </c>
      <c r="D41" s="222">
        <v>7818020</v>
      </c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19">
        <f t="shared" si="2"/>
        <v>7818020</v>
      </c>
      <c r="Q41" s="222">
        <v>7818020</v>
      </c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19">
        <f t="shared" si="3"/>
        <v>7818020</v>
      </c>
      <c r="AD41" s="222">
        <v>0</v>
      </c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0">
        <f t="shared" si="4"/>
        <v>0</v>
      </c>
    </row>
    <row r="42" spans="1:42" s="30" customFormat="1" ht="13.5" hidden="1" thickBot="1">
      <c r="A42" s="85"/>
      <c r="B42" s="224" t="s">
        <v>64</v>
      </c>
      <c r="C42" s="225">
        <f>SUM(C43:C54)</f>
        <v>1462000000</v>
      </c>
      <c r="D42" s="225">
        <f aca="true" t="shared" si="5" ref="D42:AP42">SUM(D43:D54)</f>
        <v>959193366</v>
      </c>
      <c r="E42" s="225">
        <f t="shared" si="5"/>
        <v>0</v>
      </c>
      <c r="F42" s="225">
        <f t="shared" si="5"/>
        <v>0</v>
      </c>
      <c r="G42" s="225">
        <f t="shared" si="5"/>
        <v>0</v>
      </c>
      <c r="H42" s="225">
        <f t="shared" si="5"/>
        <v>0</v>
      </c>
      <c r="I42" s="225">
        <f t="shared" si="5"/>
        <v>0</v>
      </c>
      <c r="J42" s="225">
        <f t="shared" si="5"/>
        <v>0</v>
      </c>
      <c r="K42" s="225">
        <f t="shared" si="5"/>
        <v>0</v>
      </c>
      <c r="L42" s="225">
        <f t="shared" si="5"/>
        <v>0</v>
      </c>
      <c r="M42" s="225">
        <f t="shared" si="5"/>
        <v>0</v>
      </c>
      <c r="N42" s="225">
        <f t="shared" si="5"/>
        <v>0</v>
      </c>
      <c r="O42" s="225">
        <f t="shared" si="5"/>
        <v>0</v>
      </c>
      <c r="P42" s="225">
        <f t="shared" si="5"/>
        <v>959193366</v>
      </c>
      <c r="Q42" s="225">
        <f t="shared" si="5"/>
        <v>3559701</v>
      </c>
      <c r="R42" s="225">
        <f t="shared" si="5"/>
        <v>0</v>
      </c>
      <c r="S42" s="225">
        <f t="shared" si="5"/>
        <v>0</v>
      </c>
      <c r="T42" s="225">
        <f t="shared" si="5"/>
        <v>0</v>
      </c>
      <c r="U42" s="225">
        <f t="shared" si="5"/>
        <v>0</v>
      </c>
      <c r="V42" s="225">
        <f t="shared" si="5"/>
        <v>0</v>
      </c>
      <c r="W42" s="225">
        <f t="shared" si="5"/>
        <v>0</v>
      </c>
      <c r="X42" s="225">
        <f t="shared" si="5"/>
        <v>0</v>
      </c>
      <c r="Y42" s="225">
        <f t="shared" si="5"/>
        <v>0</v>
      </c>
      <c r="Z42" s="225">
        <f t="shared" si="5"/>
        <v>0</v>
      </c>
      <c r="AA42" s="225">
        <f t="shared" si="5"/>
        <v>0</v>
      </c>
      <c r="AB42" s="225">
        <f t="shared" si="5"/>
        <v>0</v>
      </c>
      <c r="AC42" s="225">
        <f t="shared" si="5"/>
        <v>3559701</v>
      </c>
      <c r="AD42" s="225">
        <f t="shared" si="5"/>
        <v>2187446</v>
      </c>
      <c r="AE42" s="225">
        <f t="shared" si="5"/>
        <v>0</v>
      </c>
      <c r="AF42" s="225">
        <f t="shared" si="5"/>
        <v>0</v>
      </c>
      <c r="AG42" s="225">
        <f t="shared" si="5"/>
        <v>0</v>
      </c>
      <c r="AH42" s="225">
        <f t="shared" si="5"/>
        <v>0</v>
      </c>
      <c r="AI42" s="225">
        <f t="shared" si="5"/>
        <v>0</v>
      </c>
      <c r="AJ42" s="225">
        <f t="shared" si="5"/>
        <v>0</v>
      </c>
      <c r="AK42" s="225">
        <f t="shared" si="5"/>
        <v>0</v>
      </c>
      <c r="AL42" s="225">
        <f t="shared" si="5"/>
        <v>0</v>
      </c>
      <c r="AM42" s="225">
        <f t="shared" si="5"/>
        <v>0</v>
      </c>
      <c r="AN42" s="225">
        <f t="shared" si="5"/>
        <v>0</v>
      </c>
      <c r="AO42" s="225">
        <f t="shared" si="5"/>
        <v>0</v>
      </c>
      <c r="AP42" s="210">
        <f t="shared" si="5"/>
        <v>2187446</v>
      </c>
    </row>
    <row r="43" spans="1:42" s="30" customFormat="1" ht="13.5" hidden="1" thickBot="1">
      <c r="A43" s="48" t="s">
        <v>197</v>
      </c>
      <c r="B43" s="217" t="s">
        <v>124</v>
      </c>
      <c r="C43" s="218">
        <f>60000000-20400000</f>
        <v>39600000</v>
      </c>
      <c r="D43" s="226">
        <v>0</v>
      </c>
      <c r="E43" s="226"/>
      <c r="F43" s="227"/>
      <c r="G43" s="226"/>
      <c r="H43" s="226"/>
      <c r="I43" s="227"/>
      <c r="J43" s="227"/>
      <c r="K43" s="227"/>
      <c r="L43" s="227"/>
      <c r="M43" s="227"/>
      <c r="N43" s="218"/>
      <c r="O43" s="218"/>
      <c r="P43" s="219">
        <f t="shared" si="2"/>
        <v>0</v>
      </c>
      <c r="Q43" s="227">
        <v>0</v>
      </c>
      <c r="R43" s="226"/>
      <c r="S43" s="226"/>
      <c r="T43" s="226"/>
      <c r="U43" s="226"/>
      <c r="V43" s="227"/>
      <c r="W43" s="227"/>
      <c r="X43" s="227"/>
      <c r="Y43" s="227"/>
      <c r="Z43" s="227"/>
      <c r="AA43" s="218"/>
      <c r="AB43" s="218"/>
      <c r="AC43" s="219">
        <f t="shared" si="3"/>
        <v>0</v>
      </c>
      <c r="AD43" s="226">
        <v>0</v>
      </c>
      <c r="AE43" s="226"/>
      <c r="AF43" s="226"/>
      <c r="AG43" s="226"/>
      <c r="AH43" s="226"/>
      <c r="AI43" s="226"/>
      <c r="AJ43" s="227"/>
      <c r="AK43" s="227"/>
      <c r="AL43" s="227"/>
      <c r="AM43" s="227"/>
      <c r="AN43" s="218"/>
      <c r="AO43" s="218"/>
      <c r="AP43" s="220">
        <f t="shared" si="4"/>
        <v>0</v>
      </c>
    </row>
    <row r="44" spans="1:42" s="216" customFormat="1" ht="13.5" hidden="1" thickBot="1">
      <c r="A44" s="48" t="s">
        <v>198</v>
      </c>
      <c r="B44" s="217" t="s">
        <v>99</v>
      </c>
      <c r="C44" s="218">
        <v>500000</v>
      </c>
      <c r="D44" s="218">
        <v>0</v>
      </c>
      <c r="E44" s="222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>
        <f>SUM(D44:O44)</f>
        <v>0</v>
      </c>
      <c r="Q44" s="218">
        <v>0</v>
      </c>
      <c r="R44" s="219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>
        <f>SUM(Q44:AB44)</f>
        <v>0</v>
      </c>
      <c r="AD44" s="218">
        <v>0</v>
      </c>
      <c r="AE44" s="219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28">
        <f>SUM(AD44:AO44)</f>
        <v>0</v>
      </c>
    </row>
    <row r="45" spans="1:42" s="216" customFormat="1" ht="13.5" hidden="1" thickBot="1">
      <c r="A45" s="48" t="s">
        <v>199</v>
      </c>
      <c r="B45" s="217" t="s">
        <v>132</v>
      </c>
      <c r="C45" s="218">
        <v>0</v>
      </c>
      <c r="D45" s="218">
        <v>0</v>
      </c>
      <c r="E45" s="222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>
        <f aca="true" t="shared" si="6" ref="P45:P54">SUM(D45:O45)</f>
        <v>0</v>
      </c>
      <c r="Q45" s="218">
        <v>0</v>
      </c>
      <c r="R45" s="219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>
        <f aca="true" t="shared" si="7" ref="AC45:AC54">SUM(Q45:AB45)</f>
        <v>0</v>
      </c>
      <c r="AD45" s="218">
        <v>0</v>
      </c>
      <c r="AE45" s="219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28">
        <f aca="true" t="shared" si="8" ref="AP45:AP56">SUM(AD45:AO45)</f>
        <v>0</v>
      </c>
    </row>
    <row r="46" spans="1:42" s="216" customFormat="1" ht="13.5" hidden="1" thickBot="1">
      <c r="A46" s="48" t="s">
        <v>200</v>
      </c>
      <c r="B46" s="217" t="s">
        <v>201</v>
      </c>
      <c r="C46" s="218">
        <v>0</v>
      </c>
      <c r="D46" s="218">
        <v>0</v>
      </c>
      <c r="E46" s="222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>
        <f>SUM(D46:O46)</f>
        <v>0</v>
      </c>
      <c r="Q46" s="218">
        <v>0</v>
      </c>
      <c r="R46" s="219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>
        <f t="shared" si="7"/>
        <v>0</v>
      </c>
      <c r="AD46" s="218">
        <v>0</v>
      </c>
      <c r="AE46" s="219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28">
        <f t="shared" si="8"/>
        <v>0</v>
      </c>
    </row>
    <row r="47" spans="1:42" s="216" customFormat="1" ht="13.5" hidden="1" thickBot="1">
      <c r="A47" s="48" t="s">
        <v>202</v>
      </c>
      <c r="B47" s="217" t="s">
        <v>203</v>
      </c>
      <c r="C47" s="218">
        <v>0</v>
      </c>
      <c r="D47" s="218">
        <v>0</v>
      </c>
      <c r="E47" s="222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>
        <f>SUM(D47:O47)</f>
        <v>0</v>
      </c>
      <c r="Q47" s="218">
        <v>0</v>
      </c>
      <c r="R47" s="219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>
        <f t="shared" si="7"/>
        <v>0</v>
      </c>
      <c r="AD47" s="218">
        <v>0</v>
      </c>
      <c r="AE47" s="219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28">
        <f t="shared" si="8"/>
        <v>0</v>
      </c>
    </row>
    <row r="48" spans="1:42" s="216" customFormat="1" ht="13.5" hidden="1" thickBot="1">
      <c r="A48" s="48" t="s">
        <v>204</v>
      </c>
      <c r="B48" s="217" t="s">
        <v>100</v>
      </c>
      <c r="C48" s="218">
        <f>76200000+4000000</f>
        <v>80200000</v>
      </c>
      <c r="D48" s="218">
        <v>0</v>
      </c>
      <c r="E48" s="222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>
        <f t="shared" si="6"/>
        <v>0</v>
      </c>
      <c r="Q48" s="218">
        <v>0</v>
      </c>
      <c r="R48" s="219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>
        <f t="shared" si="7"/>
        <v>0</v>
      </c>
      <c r="AD48" s="218">
        <v>0</v>
      </c>
      <c r="AE48" s="219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28">
        <f t="shared" si="8"/>
        <v>0</v>
      </c>
    </row>
    <row r="49" spans="1:42" s="216" customFormat="1" ht="13.5" hidden="1" thickBot="1">
      <c r="A49" s="48" t="s">
        <v>204</v>
      </c>
      <c r="B49" s="217" t="s">
        <v>205</v>
      </c>
      <c r="C49" s="218">
        <v>0</v>
      </c>
      <c r="D49" s="218">
        <v>0</v>
      </c>
      <c r="E49" s="222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>
        <f>SUM(D49:O49)</f>
        <v>0</v>
      </c>
      <c r="Q49" s="218">
        <v>0</v>
      </c>
      <c r="R49" s="219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>
        <f>SUM(Q49:AB49)</f>
        <v>0</v>
      </c>
      <c r="AD49" s="218">
        <v>0</v>
      </c>
      <c r="AE49" s="219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28">
        <f>SUM(AD49:AO49)</f>
        <v>0</v>
      </c>
    </row>
    <row r="50" spans="1:42" s="216" customFormat="1" ht="13.5" hidden="1" thickBot="1">
      <c r="A50" s="48" t="s">
        <v>206</v>
      </c>
      <c r="B50" s="217" t="s">
        <v>101</v>
      </c>
      <c r="C50" s="218">
        <f>951700000+10400000</f>
        <v>962100000</v>
      </c>
      <c r="D50" s="218">
        <v>813739081</v>
      </c>
      <c r="E50" s="222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>
        <f t="shared" si="6"/>
        <v>813739081</v>
      </c>
      <c r="Q50" s="218">
        <v>0</v>
      </c>
      <c r="R50" s="219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>
        <f t="shared" si="7"/>
        <v>0</v>
      </c>
      <c r="AD50" s="218">
        <v>0</v>
      </c>
      <c r="AE50" s="219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28">
        <f t="shared" si="8"/>
        <v>0</v>
      </c>
    </row>
    <row r="51" spans="1:42" s="216" customFormat="1" ht="13.5" hidden="1" thickBot="1">
      <c r="A51" s="48" t="s">
        <v>207</v>
      </c>
      <c r="B51" s="217" t="s">
        <v>208</v>
      </c>
      <c r="C51" s="218">
        <v>6000000</v>
      </c>
      <c r="D51" s="218">
        <v>0</v>
      </c>
      <c r="E51" s="222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>
        <f t="shared" si="6"/>
        <v>0</v>
      </c>
      <c r="Q51" s="218">
        <v>0</v>
      </c>
      <c r="R51" s="219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>
        <f t="shared" si="7"/>
        <v>0</v>
      </c>
      <c r="AD51" s="218">
        <v>0</v>
      </c>
      <c r="AE51" s="219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28">
        <f t="shared" si="8"/>
        <v>0</v>
      </c>
    </row>
    <row r="52" spans="1:42" s="216" customFormat="1" ht="13.5" hidden="1" thickBot="1">
      <c r="A52" s="48" t="s">
        <v>209</v>
      </c>
      <c r="B52" s="217" t="s">
        <v>210</v>
      </c>
      <c r="C52" s="218">
        <v>5500000</v>
      </c>
      <c r="D52" s="218">
        <v>0</v>
      </c>
      <c r="E52" s="222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>
        <f t="shared" si="6"/>
        <v>0</v>
      </c>
      <c r="Q52" s="218">
        <v>0</v>
      </c>
      <c r="R52" s="219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>
        <f t="shared" si="7"/>
        <v>0</v>
      </c>
      <c r="AD52" s="218">
        <v>0</v>
      </c>
      <c r="AE52" s="219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28">
        <f t="shared" si="8"/>
        <v>0</v>
      </c>
    </row>
    <row r="53" spans="1:42" s="216" customFormat="1" ht="13.5" hidden="1" thickBot="1">
      <c r="A53" s="48" t="s">
        <v>211</v>
      </c>
      <c r="B53" s="217" t="s">
        <v>102</v>
      </c>
      <c r="C53" s="218">
        <v>226100000</v>
      </c>
      <c r="D53" s="218">
        <v>3559701</v>
      </c>
      <c r="E53" s="222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>
        <f t="shared" si="6"/>
        <v>3559701</v>
      </c>
      <c r="Q53" s="218">
        <v>3559701</v>
      </c>
      <c r="R53" s="219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>
        <f t="shared" si="7"/>
        <v>3559701</v>
      </c>
      <c r="AD53" s="218">
        <v>2187446</v>
      </c>
      <c r="AE53" s="219"/>
      <c r="AF53" s="218"/>
      <c r="AG53" s="218"/>
      <c r="AH53" s="218"/>
      <c r="AI53" s="218"/>
      <c r="AJ53" s="218"/>
      <c r="AK53" s="218"/>
      <c r="AL53" s="218"/>
      <c r="AM53" s="218"/>
      <c r="AN53" s="218"/>
      <c r="AO53" s="218"/>
      <c r="AP53" s="228">
        <f t="shared" si="8"/>
        <v>2187446</v>
      </c>
    </row>
    <row r="54" spans="1:42" s="216" customFormat="1" ht="13.5" hidden="1" thickBot="1">
      <c r="A54" s="48" t="s">
        <v>212</v>
      </c>
      <c r="B54" s="217" t="s">
        <v>103</v>
      </c>
      <c r="C54" s="218">
        <v>142000000</v>
      </c>
      <c r="D54" s="218">
        <v>141894584</v>
      </c>
      <c r="E54" s="222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>
        <f t="shared" si="6"/>
        <v>141894584</v>
      </c>
      <c r="Q54" s="218">
        <v>0</v>
      </c>
      <c r="R54" s="219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>
        <f t="shared" si="7"/>
        <v>0</v>
      </c>
      <c r="AD54" s="218">
        <v>0</v>
      </c>
      <c r="AE54" s="219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29">
        <f t="shared" si="8"/>
        <v>0</v>
      </c>
    </row>
    <row r="55" spans="1:42" s="30" customFormat="1" ht="13.5" hidden="1" thickBot="1">
      <c r="A55" s="85"/>
      <c r="B55" s="224" t="s">
        <v>213</v>
      </c>
      <c r="C55" s="225">
        <f aca="true" t="shared" si="9" ref="C55:AP55">SUM(C56:C57)</f>
        <v>470000000</v>
      </c>
      <c r="D55" s="225">
        <f t="shared" si="9"/>
        <v>0</v>
      </c>
      <c r="E55" s="225">
        <f t="shared" si="9"/>
        <v>0</v>
      </c>
      <c r="F55" s="225">
        <f t="shared" si="9"/>
        <v>0</v>
      </c>
      <c r="G55" s="225">
        <f t="shared" si="9"/>
        <v>0</v>
      </c>
      <c r="H55" s="225">
        <f t="shared" si="9"/>
        <v>0</v>
      </c>
      <c r="I55" s="225">
        <f t="shared" si="9"/>
        <v>0</v>
      </c>
      <c r="J55" s="225">
        <f t="shared" si="9"/>
        <v>0</v>
      </c>
      <c r="K55" s="225">
        <f t="shared" si="9"/>
        <v>0</v>
      </c>
      <c r="L55" s="225">
        <f t="shared" si="9"/>
        <v>0</v>
      </c>
      <c r="M55" s="225">
        <f t="shared" si="9"/>
        <v>0</v>
      </c>
      <c r="N55" s="225">
        <f t="shared" si="9"/>
        <v>0</v>
      </c>
      <c r="O55" s="225">
        <f t="shared" si="9"/>
        <v>0</v>
      </c>
      <c r="P55" s="225">
        <f t="shared" si="9"/>
        <v>0</v>
      </c>
      <c r="Q55" s="225">
        <f t="shared" si="9"/>
        <v>0</v>
      </c>
      <c r="R55" s="225">
        <f t="shared" si="9"/>
        <v>0</v>
      </c>
      <c r="S55" s="225">
        <f t="shared" si="9"/>
        <v>0</v>
      </c>
      <c r="T55" s="225">
        <f t="shared" si="9"/>
        <v>0</v>
      </c>
      <c r="U55" s="225">
        <f t="shared" si="9"/>
        <v>0</v>
      </c>
      <c r="V55" s="225">
        <f t="shared" si="9"/>
        <v>0</v>
      </c>
      <c r="W55" s="225">
        <f t="shared" si="9"/>
        <v>0</v>
      </c>
      <c r="X55" s="225">
        <f t="shared" si="9"/>
        <v>0</v>
      </c>
      <c r="Y55" s="225">
        <f t="shared" si="9"/>
        <v>0</v>
      </c>
      <c r="Z55" s="225">
        <f t="shared" si="9"/>
        <v>0</v>
      </c>
      <c r="AA55" s="225">
        <f t="shared" si="9"/>
        <v>0</v>
      </c>
      <c r="AB55" s="225">
        <f t="shared" si="9"/>
        <v>0</v>
      </c>
      <c r="AC55" s="225">
        <f t="shared" si="9"/>
        <v>0</v>
      </c>
      <c r="AD55" s="225">
        <f t="shared" si="9"/>
        <v>0</v>
      </c>
      <c r="AE55" s="225">
        <f t="shared" si="9"/>
        <v>0</v>
      </c>
      <c r="AF55" s="225">
        <f t="shared" si="9"/>
        <v>0</v>
      </c>
      <c r="AG55" s="225">
        <f t="shared" si="9"/>
        <v>0</v>
      </c>
      <c r="AH55" s="225">
        <f t="shared" si="9"/>
        <v>0</v>
      </c>
      <c r="AI55" s="225">
        <f t="shared" si="9"/>
        <v>0</v>
      </c>
      <c r="AJ55" s="225">
        <f t="shared" si="9"/>
        <v>0</v>
      </c>
      <c r="AK55" s="225">
        <f t="shared" si="9"/>
        <v>0</v>
      </c>
      <c r="AL55" s="225">
        <v>0</v>
      </c>
      <c r="AM55" s="225">
        <f t="shared" si="9"/>
        <v>0</v>
      </c>
      <c r="AN55" s="225">
        <f t="shared" si="9"/>
        <v>0</v>
      </c>
      <c r="AO55" s="225">
        <f t="shared" si="9"/>
        <v>0</v>
      </c>
      <c r="AP55" s="210">
        <f t="shared" si="9"/>
        <v>0</v>
      </c>
    </row>
    <row r="56" spans="1:42" s="216" customFormat="1" ht="13.5" hidden="1" thickBot="1">
      <c r="A56" s="230" t="s">
        <v>214</v>
      </c>
      <c r="B56" s="231" t="s">
        <v>215</v>
      </c>
      <c r="C56" s="232">
        <v>270000000</v>
      </c>
      <c r="D56" s="232">
        <v>0</v>
      </c>
      <c r="E56" s="232"/>
      <c r="F56" s="232"/>
      <c r="G56" s="232"/>
      <c r="H56" s="232"/>
      <c r="I56" s="232"/>
      <c r="J56" s="222"/>
      <c r="K56" s="232"/>
      <c r="L56" s="232"/>
      <c r="M56" s="232"/>
      <c r="N56" s="222"/>
      <c r="O56" s="222"/>
      <c r="P56" s="219">
        <f>SUM(D56:O56)</f>
        <v>0</v>
      </c>
      <c r="Q56" s="222">
        <v>0</v>
      </c>
      <c r="R56" s="219"/>
      <c r="S56" s="219"/>
      <c r="T56" s="232"/>
      <c r="U56" s="219"/>
      <c r="V56" s="222"/>
      <c r="W56" s="222"/>
      <c r="X56" s="222"/>
      <c r="Y56" s="222"/>
      <c r="Z56" s="222"/>
      <c r="AA56" s="222"/>
      <c r="AB56" s="222"/>
      <c r="AC56" s="219">
        <f>SUM(Q56:AB56)</f>
        <v>0</v>
      </c>
      <c r="AD56" s="222">
        <v>0</v>
      </c>
      <c r="AE56" s="219"/>
      <c r="AF56" s="222"/>
      <c r="AG56" s="222"/>
      <c r="AH56" s="222"/>
      <c r="AI56" s="222"/>
      <c r="AJ56" s="222"/>
      <c r="AK56" s="222"/>
      <c r="AL56" s="232"/>
      <c r="AM56" s="219"/>
      <c r="AN56" s="219"/>
      <c r="AO56" s="222"/>
      <c r="AP56" s="229">
        <f t="shared" si="8"/>
        <v>0</v>
      </c>
    </row>
    <row r="57" spans="1:42" s="216" customFormat="1" ht="13.5" hidden="1" thickBot="1">
      <c r="A57" s="45" t="s">
        <v>216</v>
      </c>
      <c r="B57" s="221" t="s">
        <v>217</v>
      </c>
      <c r="C57" s="222">
        <v>200000000</v>
      </c>
      <c r="D57" s="222">
        <v>0</v>
      </c>
      <c r="E57" s="222"/>
      <c r="F57" s="222"/>
      <c r="G57" s="222"/>
      <c r="H57" s="222"/>
      <c r="I57" s="222"/>
      <c r="J57" s="222"/>
      <c r="K57" s="232"/>
      <c r="L57" s="232"/>
      <c r="M57" s="232"/>
      <c r="N57" s="222"/>
      <c r="O57" s="222"/>
      <c r="P57" s="219">
        <f>SUM(D57:O57)</f>
        <v>0</v>
      </c>
      <c r="Q57" s="222">
        <v>0</v>
      </c>
      <c r="R57" s="219"/>
      <c r="S57" s="219"/>
      <c r="T57" s="222"/>
      <c r="U57" s="219"/>
      <c r="V57" s="222"/>
      <c r="W57" s="222"/>
      <c r="X57" s="222"/>
      <c r="Y57" s="222"/>
      <c r="Z57" s="222"/>
      <c r="AA57" s="222"/>
      <c r="AB57" s="222"/>
      <c r="AC57" s="219">
        <f>SUM(Q57:AB57)</f>
        <v>0</v>
      </c>
      <c r="AD57" s="222">
        <v>0</v>
      </c>
      <c r="AE57" s="219"/>
      <c r="AF57" s="222"/>
      <c r="AG57" s="222"/>
      <c r="AH57" s="222"/>
      <c r="AI57" s="222"/>
      <c r="AJ57" s="222"/>
      <c r="AK57" s="222"/>
      <c r="AL57" s="232"/>
      <c r="AM57" s="219"/>
      <c r="AN57" s="222"/>
      <c r="AO57" s="222"/>
      <c r="AP57" s="220">
        <f>SUM(AD57:AO57)</f>
        <v>0</v>
      </c>
    </row>
    <row r="58" spans="1:42" s="30" customFormat="1" ht="18" customHeight="1" thickBot="1">
      <c r="A58" s="85"/>
      <c r="B58" s="224" t="s">
        <v>218</v>
      </c>
      <c r="C58" s="225">
        <f aca="true" t="shared" si="10" ref="C58:AP58">SUM(C59:C68)</f>
        <v>70912000000</v>
      </c>
      <c r="D58" s="225">
        <f t="shared" si="10"/>
        <v>5168235559</v>
      </c>
      <c r="E58" s="233">
        <f t="shared" si="10"/>
        <v>8276867210</v>
      </c>
      <c r="F58" s="233">
        <f t="shared" si="10"/>
        <v>1998607318</v>
      </c>
      <c r="G58" s="233">
        <f t="shared" si="10"/>
        <v>10191646075.5</v>
      </c>
      <c r="H58" s="233">
        <f t="shared" si="10"/>
        <v>8399298154</v>
      </c>
      <c r="I58" s="225">
        <f t="shared" si="10"/>
        <v>3406357738</v>
      </c>
      <c r="J58" s="225">
        <f t="shared" si="10"/>
        <v>0</v>
      </c>
      <c r="K58" s="225">
        <f t="shared" si="10"/>
        <v>0</v>
      </c>
      <c r="L58" s="225">
        <f t="shared" si="10"/>
        <v>0</v>
      </c>
      <c r="M58" s="225">
        <f t="shared" si="10"/>
        <v>0</v>
      </c>
      <c r="N58" s="225">
        <f t="shared" si="10"/>
        <v>0</v>
      </c>
      <c r="O58" s="225">
        <f t="shared" si="10"/>
        <v>0</v>
      </c>
      <c r="P58" s="225">
        <f t="shared" si="10"/>
        <v>37441012054.5</v>
      </c>
      <c r="Q58" s="225">
        <f t="shared" si="10"/>
        <v>52083780</v>
      </c>
      <c r="R58" s="225">
        <f t="shared" si="10"/>
        <v>1290827011</v>
      </c>
      <c r="S58" s="225">
        <f t="shared" si="10"/>
        <v>3987223091.5</v>
      </c>
      <c r="T58" s="225">
        <f t="shared" si="10"/>
        <v>5110256281.5</v>
      </c>
      <c r="U58" s="225">
        <f t="shared" si="10"/>
        <v>4024335844</v>
      </c>
      <c r="V58" s="225">
        <f t="shared" si="10"/>
        <v>4353474548</v>
      </c>
      <c r="W58" s="225">
        <f t="shared" si="10"/>
        <v>0</v>
      </c>
      <c r="X58" s="225">
        <f t="shared" si="10"/>
        <v>0</v>
      </c>
      <c r="Y58" s="225">
        <f t="shared" si="10"/>
        <v>0</v>
      </c>
      <c r="Z58" s="225">
        <f t="shared" si="10"/>
        <v>0</v>
      </c>
      <c r="AA58" s="225">
        <f t="shared" si="10"/>
        <v>0</v>
      </c>
      <c r="AB58" s="225">
        <f t="shared" si="10"/>
        <v>0</v>
      </c>
      <c r="AC58" s="225">
        <f t="shared" si="10"/>
        <v>18818200556</v>
      </c>
      <c r="AD58" s="225">
        <f t="shared" si="10"/>
        <v>44050490</v>
      </c>
      <c r="AE58" s="225">
        <f t="shared" si="10"/>
        <v>821821147</v>
      </c>
      <c r="AF58" s="225">
        <f t="shared" si="10"/>
        <v>3972356017.5</v>
      </c>
      <c r="AG58" s="225">
        <f t="shared" si="10"/>
        <v>4760800349.5</v>
      </c>
      <c r="AH58" s="225">
        <f t="shared" si="10"/>
        <v>4645409480</v>
      </c>
      <c r="AI58" s="225">
        <f t="shared" si="10"/>
        <v>4323397152</v>
      </c>
      <c r="AJ58" s="225">
        <f t="shared" si="10"/>
        <v>0</v>
      </c>
      <c r="AK58" s="225">
        <f t="shared" si="10"/>
        <v>0</v>
      </c>
      <c r="AL58" s="225">
        <f t="shared" si="10"/>
        <v>0</v>
      </c>
      <c r="AM58" s="225">
        <f t="shared" si="10"/>
        <v>0</v>
      </c>
      <c r="AN58" s="225">
        <f t="shared" si="10"/>
        <v>0</v>
      </c>
      <c r="AO58" s="225">
        <f t="shared" si="10"/>
        <v>0</v>
      </c>
      <c r="AP58" s="210">
        <f t="shared" si="10"/>
        <v>18567834636</v>
      </c>
    </row>
    <row r="59" spans="1:42" s="12" customFormat="1" ht="12.75">
      <c r="A59" s="234" t="s">
        <v>219</v>
      </c>
      <c r="B59" s="235" t="s">
        <v>220</v>
      </c>
      <c r="C59" s="218">
        <v>18918000000</v>
      </c>
      <c r="D59" s="218">
        <v>2902608494</v>
      </c>
      <c r="E59" s="218">
        <v>1357108869</v>
      </c>
      <c r="F59" s="218">
        <v>294437309</v>
      </c>
      <c r="G59" s="218">
        <v>2144149672.25</v>
      </c>
      <c r="H59" s="218">
        <v>1385377135</v>
      </c>
      <c r="I59" s="218">
        <v>1055760682</v>
      </c>
      <c r="J59" s="218"/>
      <c r="K59" s="218"/>
      <c r="L59" s="218"/>
      <c r="M59" s="218"/>
      <c r="N59" s="218"/>
      <c r="O59" s="236"/>
      <c r="P59" s="218">
        <f aca="true" t="shared" si="11" ref="P59:P68">SUM(D59:O59)</f>
        <v>9139442161.25</v>
      </c>
      <c r="Q59" s="218">
        <v>42583780</v>
      </c>
      <c r="R59" s="218">
        <v>158542516</v>
      </c>
      <c r="S59" s="218">
        <v>1019080535</v>
      </c>
      <c r="T59" s="218">
        <v>922334639.25</v>
      </c>
      <c r="U59" s="218">
        <v>856305871</v>
      </c>
      <c r="V59" s="218">
        <v>566126024</v>
      </c>
      <c r="W59" s="218"/>
      <c r="X59" s="218"/>
      <c r="Y59" s="218"/>
      <c r="Z59" s="218"/>
      <c r="AA59" s="218"/>
      <c r="AB59" s="236"/>
      <c r="AC59" s="218">
        <f aca="true" t="shared" si="12" ref="AC59:AC68">SUM(Q59:AB59)</f>
        <v>3564973365.25</v>
      </c>
      <c r="AD59" s="218">
        <v>34550490</v>
      </c>
      <c r="AE59" s="218">
        <v>99950235</v>
      </c>
      <c r="AF59" s="218">
        <v>927214829</v>
      </c>
      <c r="AG59" s="218">
        <v>964555800.25</v>
      </c>
      <c r="AH59" s="218">
        <v>891118509</v>
      </c>
      <c r="AI59" s="218">
        <v>566295086</v>
      </c>
      <c r="AJ59" s="218"/>
      <c r="AK59" s="218"/>
      <c r="AL59" s="218"/>
      <c r="AM59" s="218"/>
      <c r="AN59" s="218"/>
      <c r="AO59" s="236"/>
      <c r="AP59" s="228">
        <f aca="true" t="shared" si="13" ref="AP59:AP68">SUM(AD59:AO59)</f>
        <v>3483684949.25</v>
      </c>
    </row>
    <row r="60" spans="1:42" s="12" customFormat="1" ht="12.75">
      <c r="A60" s="234" t="s">
        <v>221</v>
      </c>
      <c r="B60" s="235" t="s">
        <v>222</v>
      </c>
      <c r="C60" s="218">
        <v>5539000000</v>
      </c>
      <c r="D60" s="218"/>
      <c r="E60" s="218">
        <v>67566810</v>
      </c>
      <c r="F60" s="218">
        <v>16896438</v>
      </c>
      <c r="G60" s="218">
        <v>89902510</v>
      </c>
      <c r="H60" s="218">
        <v>231832344</v>
      </c>
      <c r="I60" s="218">
        <v>11414520</v>
      </c>
      <c r="J60" s="218"/>
      <c r="K60" s="218"/>
      <c r="L60" s="218"/>
      <c r="M60" s="218"/>
      <c r="N60" s="218"/>
      <c r="O60" s="236"/>
      <c r="P60" s="218">
        <f t="shared" si="11"/>
        <v>417612622</v>
      </c>
      <c r="Q60" s="218"/>
      <c r="R60" s="218">
        <v>20109750</v>
      </c>
      <c r="S60" s="218">
        <v>14204970</v>
      </c>
      <c r="T60" s="218">
        <v>36774440</v>
      </c>
      <c r="U60" s="218">
        <v>11339056</v>
      </c>
      <c r="V60" s="218">
        <v>30673955</v>
      </c>
      <c r="W60" s="218"/>
      <c r="X60" s="218"/>
      <c r="Y60" s="218"/>
      <c r="Z60" s="218"/>
      <c r="AA60" s="218"/>
      <c r="AB60" s="236"/>
      <c r="AC60" s="218">
        <f t="shared" si="12"/>
        <v>113102171</v>
      </c>
      <c r="AD60" s="218"/>
      <c r="AE60" s="218">
        <v>20109750</v>
      </c>
      <c r="AF60" s="218">
        <v>14204970</v>
      </c>
      <c r="AG60" s="218">
        <v>19479266</v>
      </c>
      <c r="AH60" s="218">
        <v>28634230</v>
      </c>
      <c r="AI60" s="218">
        <v>24600615</v>
      </c>
      <c r="AJ60" s="218"/>
      <c r="AK60" s="218"/>
      <c r="AL60" s="218"/>
      <c r="AM60" s="218"/>
      <c r="AN60" s="218"/>
      <c r="AO60" s="236"/>
      <c r="AP60" s="228">
        <f t="shared" si="13"/>
        <v>107028831</v>
      </c>
    </row>
    <row r="61" spans="1:42" s="12" customFormat="1" ht="12.75">
      <c r="A61" s="234" t="s">
        <v>223</v>
      </c>
      <c r="B61" s="235" t="s">
        <v>224</v>
      </c>
      <c r="C61" s="218">
        <v>12779000000</v>
      </c>
      <c r="D61" s="218">
        <v>230623914</v>
      </c>
      <c r="E61" s="218">
        <v>1585807551.5</v>
      </c>
      <c r="F61" s="218">
        <v>552717150</v>
      </c>
      <c r="G61" s="218">
        <v>1717925315.25</v>
      </c>
      <c r="H61" s="218">
        <v>1073430429</v>
      </c>
      <c r="I61" s="218">
        <v>149907529</v>
      </c>
      <c r="J61" s="218"/>
      <c r="K61" s="218"/>
      <c r="L61" s="218"/>
      <c r="M61" s="218"/>
      <c r="N61" s="218"/>
      <c r="O61" s="236"/>
      <c r="P61" s="218">
        <f t="shared" si="11"/>
        <v>5310411888.75</v>
      </c>
      <c r="Q61" s="218"/>
      <c r="R61" s="218">
        <v>154685039.64</v>
      </c>
      <c r="S61" s="218">
        <v>423920357.5</v>
      </c>
      <c r="T61" s="218">
        <v>1126689312.25</v>
      </c>
      <c r="U61" s="218">
        <v>430787226</v>
      </c>
      <c r="V61" s="218">
        <v>590547932</v>
      </c>
      <c r="W61" s="218"/>
      <c r="X61" s="218"/>
      <c r="Y61" s="218"/>
      <c r="Z61" s="218"/>
      <c r="AA61" s="218"/>
      <c r="AB61" s="236"/>
      <c r="AC61" s="218">
        <f t="shared" si="12"/>
        <v>2726629867.39</v>
      </c>
      <c r="AD61" s="218"/>
      <c r="AE61" s="218">
        <v>66122656.64</v>
      </c>
      <c r="AF61" s="218">
        <v>490623196.5</v>
      </c>
      <c r="AG61" s="218">
        <v>903532033.25</v>
      </c>
      <c r="AH61" s="218">
        <v>661184245</v>
      </c>
      <c r="AI61" s="218">
        <v>569324029</v>
      </c>
      <c r="AJ61" s="218"/>
      <c r="AK61" s="218"/>
      <c r="AL61" s="218"/>
      <c r="AM61" s="218"/>
      <c r="AN61" s="218"/>
      <c r="AO61" s="236"/>
      <c r="AP61" s="228">
        <f t="shared" si="13"/>
        <v>2690786160.39</v>
      </c>
    </row>
    <row r="62" spans="1:42" s="12" customFormat="1" ht="12.75">
      <c r="A62" s="234" t="s">
        <v>225</v>
      </c>
      <c r="B62" s="235" t="s">
        <v>226</v>
      </c>
      <c r="C62" s="218">
        <v>2215000000</v>
      </c>
      <c r="D62" s="218">
        <v>8766714</v>
      </c>
      <c r="E62" s="218">
        <v>230149196</v>
      </c>
      <c r="F62" s="218">
        <v>60660114</v>
      </c>
      <c r="G62" s="218">
        <v>583529288</v>
      </c>
      <c r="H62" s="218">
        <v>198570965</v>
      </c>
      <c r="I62" s="218">
        <v>37336197</v>
      </c>
      <c r="J62" s="218"/>
      <c r="K62" s="218"/>
      <c r="L62" s="218"/>
      <c r="M62" s="218"/>
      <c r="N62" s="218"/>
      <c r="O62" s="236"/>
      <c r="P62" s="218">
        <f t="shared" si="11"/>
        <v>1119012474</v>
      </c>
      <c r="Q62" s="218"/>
      <c r="R62" s="218">
        <v>7437608</v>
      </c>
      <c r="S62" s="218">
        <v>72656342</v>
      </c>
      <c r="T62" s="218">
        <v>129865525</v>
      </c>
      <c r="U62" s="218">
        <v>169125140</v>
      </c>
      <c r="V62" s="218">
        <v>192174342</v>
      </c>
      <c r="W62" s="218"/>
      <c r="X62" s="218"/>
      <c r="Y62" s="218"/>
      <c r="Z62" s="218"/>
      <c r="AA62" s="218"/>
      <c r="AB62" s="236"/>
      <c r="AC62" s="218">
        <f t="shared" si="12"/>
        <v>571258957</v>
      </c>
      <c r="AD62" s="218"/>
      <c r="AE62" s="218">
        <v>812761</v>
      </c>
      <c r="AF62" s="218">
        <v>77426837</v>
      </c>
      <c r="AG62" s="218">
        <v>88177458</v>
      </c>
      <c r="AH62" s="218">
        <v>205324641</v>
      </c>
      <c r="AI62" s="218">
        <v>193636958</v>
      </c>
      <c r="AJ62" s="218"/>
      <c r="AK62" s="218"/>
      <c r="AL62" s="218"/>
      <c r="AM62" s="218"/>
      <c r="AN62" s="218"/>
      <c r="AO62" s="236"/>
      <c r="AP62" s="228">
        <f t="shared" si="13"/>
        <v>565378655</v>
      </c>
    </row>
    <row r="63" spans="1:42" s="12" customFormat="1" ht="12.75">
      <c r="A63" s="234" t="s">
        <v>227</v>
      </c>
      <c r="B63" s="235" t="s">
        <v>228</v>
      </c>
      <c r="C63" s="218">
        <v>3914000000</v>
      </c>
      <c r="D63" s="218">
        <v>11660639</v>
      </c>
      <c r="E63" s="218">
        <v>1343286943</v>
      </c>
      <c r="F63" s="218">
        <v>34941618</v>
      </c>
      <c r="G63" s="218">
        <v>702143876</v>
      </c>
      <c r="H63" s="218">
        <v>1119137226</v>
      </c>
      <c r="I63" s="218">
        <v>63757131</v>
      </c>
      <c r="J63" s="218"/>
      <c r="K63" s="218"/>
      <c r="L63" s="218"/>
      <c r="M63" s="218"/>
      <c r="N63" s="218"/>
      <c r="O63" s="236"/>
      <c r="P63" s="218">
        <f t="shared" si="11"/>
        <v>3274927433</v>
      </c>
      <c r="Q63" s="218"/>
      <c r="R63" s="218">
        <v>109851048</v>
      </c>
      <c r="S63" s="218">
        <v>432681268</v>
      </c>
      <c r="T63" s="218">
        <v>463491486</v>
      </c>
      <c r="U63" s="218">
        <v>351101407</v>
      </c>
      <c r="V63" s="218">
        <v>398398706</v>
      </c>
      <c r="W63" s="218"/>
      <c r="X63" s="218"/>
      <c r="Y63" s="218"/>
      <c r="Z63" s="218"/>
      <c r="AA63" s="218"/>
      <c r="AB63" s="236"/>
      <c r="AC63" s="218">
        <f t="shared" si="12"/>
        <v>1755523915</v>
      </c>
      <c r="AD63" s="218"/>
      <c r="AE63" s="218">
        <v>105116058</v>
      </c>
      <c r="AF63" s="218">
        <v>423124240</v>
      </c>
      <c r="AG63" s="218">
        <v>454625459</v>
      </c>
      <c r="AH63" s="218">
        <v>371169248</v>
      </c>
      <c r="AI63" s="218">
        <v>386329910</v>
      </c>
      <c r="AJ63" s="218"/>
      <c r="AK63" s="218"/>
      <c r="AL63" s="218"/>
      <c r="AM63" s="218"/>
      <c r="AN63" s="218"/>
      <c r="AO63" s="236"/>
      <c r="AP63" s="228">
        <f t="shared" si="13"/>
        <v>1740364915</v>
      </c>
    </row>
    <row r="64" spans="1:42" s="12" customFormat="1" ht="12.75">
      <c r="A64" s="234" t="s">
        <v>229</v>
      </c>
      <c r="B64" s="235" t="s">
        <v>230</v>
      </c>
      <c r="C64" s="218">
        <v>16080000000</v>
      </c>
      <c r="D64" s="218">
        <v>1944392420</v>
      </c>
      <c r="E64" s="218">
        <v>2446741774.5</v>
      </c>
      <c r="F64" s="218">
        <v>929530197</v>
      </c>
      <c r="G64" s="218">
        <v>3922878338</v>
      </c>
      <c r="H64" s="218">
        <v>2883439315</v>
      </c>
      <c r="I64" s="218">
        <v>814179912</v>
      </c>
      <c r="J64" s="218"/>
      <c r="K64" s="218"/>
      <c r="L64" s="218"/>
      <c r="M64" s="218"/>
      <c r="N64" s="218"/>
      <c r="O64" s="236"/>
      <c r="P64" s="218">
        <f t="shared" si="11"/>
        <v>12941161956.5</v>
      </c>
      <c r="Q64" s="218">
        <v>9500000</v>
      </c>
      <c r="R64" s="218">
        <v>799809679.36</v>
      </c>
      <c r="S64" s="218">
        <v>1792429255</v>
      </c>
      <c r="T64" s="218">
        <v>1888336289</v>
      </c>
      <c r="U64" s="218">
        <v>1739948547</v>
      </c>
      <c r="V64" s="218">
        <v>2232070384</v>
      </c>
      <c r="W64" s="218"/>
      <c r="X64" s="218"/>
      <c r="Y64" s="218"/>
      <c r="Z64" s="218"/>
      <c r="AA64" s="218"/>
      <c r="AB64" s="236"/>
      <c r="AC64" s="218">
        <f t="shared" si="12"/>
        <v>8462094154.360001</v>
      </c>
      <c r="AD64" s="218">
        <v>9500000</v>
      </c>
      <c r="AE64" s="218">
        <v>526475527.36</v>
      </c>
      <c r="AF64" s="218">
        <v>1821790205</v>
      </c>
      <c r="AG64" s="218">
        <v>1837145918</v>
      </c>
      <c r="AH64" s="218">
        <v>1989110813</v>
      </c>
      <c r="AI64" s="218">
        <v>2219704401</v>
      </c>
      <c r="AJ64" s="218"/>
      <c r="AK64" s="218"/>
      <c r="AL64" s="218"/>
      <c r="AM64" s="218"/>
      <c r="AN64" s="218"/>
      <c r="AO64" s="236"/>
      <c r="AP64" s="228">
        <f t="shared" si="13"/>
        <v>8403726864.360001</v>
      </c>
    </row>
    <row r="65" spans="1:42" s="12" customFormat="1" ht="12.75">
      <c r="A65" s="234" t="s">
        <v>231</v>
      </c>
      <c r="B65" s="235" t="s">
        <v>232</v>
      </c>
      <c r="C65" s="218">
        <v>1880000000</v>
      </c>
      <c r="D65" s="218">
        <v>956966</v>
      </c>
      <c r="E65" s="218">
        <v>176665430</v>
      </c>
      <c r="F65" s="218">
        <v>27338337</v>
      </c>
      <c r="G65" s="218">
        <v>57120705</v>
      </c>
      <c r="H65" s="218">
        <v>238372788</v>
      </c>
      <c r="I65" s="218">
        <v>234712620</v>
      </c>
      <c r="J65" s="218"/>
      <c r="K65" s="218"/>
      <c r="L65" s="218"/>
      <c r="M65" s="218"/>
      <c r="N65" s="218"/>
      <c r="O65" s="236"/>
      <c r="P65" s="218">
        <f t="shared" si="11"/>
        <v>735166846</v>
      </c>
      <c r="Q65" s="218"/>
      <c r="R65" s="218">
        <v>0</v>
      </c>
      <c r="S65" s="218">
        <v>15382488.23</v>
      </c>
      <c r="T65" s="218">
        <v>61800387</v>
      </c>
      <c r="U65" s="218">
        <v>66644959</v>
      </c>
      <c r="V65" s="218">
        <v>52159026</v>
      </c>
      <c r="W65" s="218"/>
      <c r="X65" s="218"/>
      <c r="Y65" s="218"/>
      <c r="Z65" s="218"/>
      <c r="AA65" s="218"/>
      <c r="AB65" s="236"/>
      <c r="AC65" s="218">
        <f t="shared" si="12"/>
        <v>195986860.23000002</v>
      </c>
      <c r="AD65" s="218"/>
      <c r="AE65" s="218">
        <v>0</v>
      </c>
      <c r="AF65" s="218">
        <v>3196119.23</v>
      </c>
      <c r="AG65" s="218">
        <v>67357770</v>
      </c>
      <c r="AH65" s="218">
        <v>70358188</v>
      </c>
      <c r="AI65" s="218">
        <v>49265015</v>
      </c>
      <c r="AJ65" s="218"/>
      <c r="AK65" s="218"/>
      <c r="AL65" s="218"/>
      <c r="AM65" s="218"/>
      <c r="AN65" s="218"/>
      <c r="AO65" s="236"/>
      <c r="AP65" s="228">
        <f t="shared" si="13"/>
        <v>190177092.23000002</v>
      </c>
    </row>
    <row r="66" spans="1:42" s="12" customFormat="1" ht="12.75">
      <c r="A66" s="234" t="s">
        <v>233</v>
      </c>
      <c r="B66" s="235" t="s">
        <v>234</v>
      </c>
      <c r="C66" s="218">
        <v>3157000000</v>
      </c>
      <c r="D66" s="218">
        <v>31445318</v>
      </c>
      <c r="E66" s="218">
        <v>312775502</v>
      </c>
      <c r="F66" s="218">
        <v>-4485780</v>
      </c>
      <c r="G66" s="218">
        <v>628115509</v>
      </c>
      <c r="H66" s="218">
        <v>334287714</v>
      </c>
      <c r="I66" s="218">
        <v>307148024</v>
      </c>
      <c r="J66" s="218"/>
      <c r="K66" s="218"/>
      <c r="L66" s="218"/>
      <c r="M66" s="218"/>
      <c r="N66" s="218"/>
      <c r="O66" s="236"/>
      <c r="P66" s="218">
        <f t="shared" si="11"/>
        <v>1609286287</v>
      </c>
      <c r="Q66" s="218"/>
      <c r="R66" s="218">
        <v>9469980</v>
      </c>
      <c r="S66" s="218">
        <v>35426697</v>
      </c>
      <c r="T66" s="218">
        <v>156919902</v>
      </c>
      <c r="U66" s="218">
        <v>113854628</v>
      </c>
      <c r="V66" s="218">
        <v>106128028</v>
      </c>
      <c r="W66" s="218"/>
      <c r="X66" s="218"/>
      <c r="Y66" s="218"/>
      <c r="Z66" s="218"/>
      <c r="AA66" s="218"/>
      <c r="AB66" s="236"/>
      <c r="AC66" s="218">
        <f t="shared" si="12"/>
        <v>421799235</v>
      </c>
      <c r="AD66" s="218"/>
      <c r="AE66" s="218">
        <v>1295892</v>
      </c>
      <c r="AF66" s="218">
        <v>37619745</v>
      </c>
      <c r="AG66" s="218">
        <v>116573510</v>
      </c>
      <c r="AH66" s="218">
        <v>156593436</v>
      </c>
      <c r="AI66" s="218">
        <v>97527477</v>
      </c>
      <c r="AJ66" s="218"/>
      <c r="AK66" s="218"/>
      <c r="AL66" s="218"/>
      <c r="AM66" s="218"/>
      <c r="AN66" s="218"/>
      <c r="AO66" s="236"/>
      <c r="AP66" s="228">
        <f t="shared" si="13"/>
        <v>409610060</v>
      </c>
    </row>
    <row r="67" spans="1:42" s="12" customFormat="1" ht="12.75">
      <c r="A67" s="234" t="s">
        <v>235</v>
      </c>
      <c r="B67" s="235" t="s">
        <v>236</v>
      </c>
      <c r="C67" s="218">
        <v>3833000000</v>
      </c>
      <c r="D67" s="218">
        <v>19494064</v>
      </c>
      <c r="E67" s="218">
        <v>319040586</v>
      </c>
      <c r="F67" s="218">
        <v>15125011</v>
      </c>
      <c r="G67" s="218">
        <v>311260345</v>
      </c>
      <c r="H67" s="218">
        <v>511937603</v>
      </c>
      <c r="I67" s="218">
        <v>246700749</v>
      </c>
      <c r="J67" s="218"/>
      <c r="K67" s="218"/>
      <c r="L67" s="218"/>
      <c r="M67" s="218"/>
      <c r="N67" s="218"/>
      <c r="O67" s="236"/>
      <c r="P67" s="218">
        <f t="shared" si="11"/>
        <v>1423558358</v>
      </c>
      <c r="Q67" s="218"/>
      <c r="R67" s="218">
        <v>29770263</v>
      </c>
      <c r="S67" s="218">
        <v>69766891</v>
      </c>
      <c r="T67" s="218">
        <v>162972532</v>
      </c>
      <c r="U67" s="218">
        <v>110286833</v>
      </c>
      <c r="V67" s="218">
        <v>104284157</v>
      </c>
      <c r="W67" s="218"/>
      <c r="X67" s="218"/>
      <c r="Y67" s="218"/>
      <c r="Z67" s="218"/>
      <c r="AA67" s="218"/>
      <c r="AB67" s="236"/>
      <c r="AC67" s="218">
        <f t="shared" si="12"/>
        <v>477080676</v>
      </c>
      <c r="AD67" s="218"/>
      <c r="AE67" s="218">
        <v>787140</v>
      </c>
      <c r="AF67" s="218">
        <v>91370738</v>
      </c>
      <c r="AG67" s="218">
        <v>151347881</v>
      </c>
      <c r="AH67" s="218">
        <v>101703213</v>
      </c>
      <c r="AI67" s="218">
        <v>107063600</v>
      </c>
      <c r="AJ67" s="218"/>
      <c r="AK67" s="218"/>
      <c r="AL67" s="218"/>
      <c r="AM67" s="218"/>
      <c r="AN67" s="218"/>
      <c r="AO67" s="236"/>
      <c r="AP67" s="228">
        <f t="shared" si="13"/>
        <v>452272572</v>
      </c>
    </row>
    <row r="68" spans="1:42" s="12" customFormat="1" ht="13.5" thickBot="1">
      <c r="A68" s="234" t="s">
        <v>237</v>
      </c>
      <c r="B68" s="235" t="s">
        <v>238</v>
      </c>
      <c r="C68" s="218">
        <v>2597000000</v>
      </c>
      <c r="D68" s="218">
        <v>18287030</v>
      </c>
      <c r="E68" s="218">
        <v>437724548</v>
      </c>
      <c r="F68" s="218">
        <v>71446924</v>
      </c>
      <c r="G68" s="218">
        <v>34620517</v>
      </c>
      <c r="H68" s="218">
        <v>422912635</v>
      </c>
      <c r="I68" s="218">
        <v>485440374</v>
      </c>
      <c r="J68" s="218"/>
      <c r="K68" s="218"/>
      <c r="L68" s="218"/>
      <c r="M68" s="218"/>
      <c r="N68" s="218"/>
      <c r="O68" s="236"/>
      <c r="P68" s="218">
        <f t="shared" si="11"/>
        <v>1470432028</v>
      </c>
      <c r="Q68" s="218"/>
      <c r="R68" s="218">
        <v>1151127</v>
      </c>
      <c r="S68" s="218">
        <v>111674287.77</v>
      </c>
      <c r="T68" s="218">
        <v>161071769</v>
      </c>
      <c r="U68" s="218">
        <v>174942177</v>
      </c>
      <c r="V68" s="218">
        <v>80911994</v>
      </c>
      <c r="W68" s="218"/>
      <c r="X68" s="218"/>
      <c r="Y68" s="218"/>
      <c r="Z68" s="218"/>
      <c r="AA68" s="218"/>
      <c r="AB68" s="236"/>
      <c r="AC68" s="218">
        <f t="shared" si="12"/>
        <v>529751354.77</v>
      </c>
      <c r="AD68" s="218"/>
      <c r="AE68" s="218">
        <v>1151127</v>
      </c>
      <c r="AF68" s="218">
        <v>85785137.77</v>
      </c>
      <c r="AG68" s="218">
        <v>158005254</v>
      </c>
      <c r="AH68" s="218">
        <v>170212957</v>
      </c>
      <c r="AI68" s="218">
        <v>109650061</v>
      </c>
      <c r="AJ68" s="218"/>
      <c r="AK68" s="218"/>
      <c r="AL68" s="218"/>
      <c r="AM68" s="218"/>
      <c r="AN68" s="218"/>
      <c r="AO68" s="236"/>
      <c r="AP68" s="228">
        <f t="shared" si="13"/>
        <v>524804536.77</v>
      </c>
    </row>
    <row r="69" spans="1:42" s="152" customFormat="1" ht="13.5" thickBot="1">
      <c r="A69" s="237" t="s">
        <v>50</v>
      </c>
      <c r="B69" s="238"/>
      <c r="C69" s="225">
        <f>SUM(C58)</f>
        <v>70912000000</v>
      </c>
      <c r="D69" s="225">
        <f>SUM(D58)</f>
        <v>5168235559</v>
      </c>
      <c r="E69" s="225">
        <f aca="true" t="shared" si="14" ref="E69:AO69">SUM(E14+E42+E55+E58)</f>
        <v>8276867210</v>
      </c>
      <c r="F69" s="225">
        <f>SUM(F58)</f>
        <v>1998607318</v>
      </c>
      <c r="G69" s="225">
        <f t="shared" si="14"/>
        <v>10191646075.5</v>
      </c>
      <c r="H69" s="225">
        <f t="shared" si="14"/>
        <v>8399298154</v>
      </c>
      <c r="I69" s="225">
        <f t="shared" si="14"/>
        <v>3406357738</v>
      </c>
      <c r="J69" s="225">
        <f t="shared" si="14"/>
        <v>0</v>
      </c>
      <c r="K69" s="225">
        <f t="shared" si="14"/>
        <v>0</v>
      </c>
      <c r="L69" s="225">
        <f t="shared" si="14"/>
        <v>0</v>
      </c>
      <c r="M69" s="225">
        <f t="shared" si="14"/>
        <v>0</v>
      </c>
      <c r="N69" s="225">
        <f t="shared" si="14"/>
        <v>0</v>
      </c>
      <c r="O69" s="225">
        <f t="shared" si="14"/>
        <v>0</v>
      </c>
      <c r="P69" s="225">
        <f>SUM(P58)</f>
        <v>37441012054.5</v>
      </c>
      <c r="Q69" s="225">
        <f>SUM(Q58)</f>
        <v>52083780</v>
      </c>
      <c r="R69" s="225">
        <f t="shared" si="14"/>
        <v>1290827011</v>
      </c>
      <c r="S69" s="225">
        <f>SUM(S58)</f>
        <v>3987223091.5</v>
      </c>
      <c r="T69" s="225">
        <f>SUM(T58)</f>
        <v>5110256281.5</v>
      </c>
      <c r="U69" s="225">
        <f t="shared" si="14"/>
        <v>4024335844</v>
      </c>
      <c r="V69" s="225">
        <f t="shared" si="14"/>
        <v>4353474548</v>
      </c>
      <c r="W69" s="225">
        <f t="shared" si="14"/>
        <v>0</v>
      </c>
      <c r="X69" s="225">
        <f t="shared" si="14"/>
        <v>0</v>
      </c>
      <c r="Y69" s="225">
        <f t="shared" si="14"/>
        <v>0</v>
      </c>
      <c r="Z69" s="225">
        <f t="shared" si="14"/>
        <v>0</v>
      </c>
      <c r="AA69" s="225">
        <f t="shared" si="14"/>
        <v>0</v>
      </c>
      <c r="AB69" s="225">
        <f t="shared" si="14"/>
        <v>0</v>
      </c>
      <c r="AC69" s="225">
        <f>SUM(AC58)</f>
        <v>18818200556</v>
      </c>
      <c r="AD69" s="225">
        <f>SUM(AD58)</f>
        <v>44050490</v>
      </c>
      <c r="AE69" s="225">
        <f t="shared" si="14"/>
        <v>821821147</v>
      </c>
      <c r="AF69" s="225">
        <f>SUM(AF58)</f>
        <v>3972356017.5</v>
      </c>
      <c r="AG69" s="225">
        <f>SUM(AG58)</f>
        <v>4760800349.5</v>
      </c>
      <c r="AH69" s="225">
        <f t="shared" si="14"/>
        <v>4645409480</v>
      </c>
      <c r="AI69" s="225">
        <f t="shared" si="14"/>
        <v>4323397152</v>
      </c>
      <c r="AJ69" s="225">
        <f t="shared" si="14"/>
        <v>0</v>
      </c>
      <c r="AK69" s="225">
        <f t="shared" si="14"/>
        <v>0</v>
      </c>
      <c r="AL69" s="225">
        <f t="shared" si="14"/>
        <v>0</v>
      </c>
      <c r="AM69" s="225">
        <f t="shared" si="14"/>
        <v>0</v>
      </c>
      <c r="AN69" s="225">
        <f t="shared" si="14"/>
        <v>0</v>
      </c>
      <c r="AO69" s="225">
        <f t="shared" si="14"/>
        <v>0</v>
      </c>
      <c r="AP69" s="210">
        <f>SUM(AP58)</f>
        <v>18567834636</v>
      </c>
    </row>
    <row r="70" spans="1:42" ht="12.75">
      <c r="A70" s="239" t="s">
        <v>239</v>
      </c>
      <c r="B70" s="240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1"/>
      <c r="AB70" s="241"/>
      <c r="AC70" s="241"/>
      <c r="AD70" s="241"/>
      <c r="AE70" s="241"/>
      <c r="AF70" s="241"/>
      <c r="AG70" s="241"/>
      <c r="AH70" s="241"/>
      <c r="AI70" s="241"/>
      <c r="AJ70" s="241"/>
      <c r="AK70" s="241"/>
      <c r="AL70" s="241"/>
      <c r="AM70" s="241"/>
      <c r="AN70" s="241"/>
      <c r="AO70" s="241"/>
      <c r="AP70" s="242"/>
    </row>
    <row r="71" spans="1:42" ht="12.75">
      <c r="A71" s="129"/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  <c r="AD71" s="241"/>
      <c r="AE71" s="241"/>
      <c r="AF71" s="241"/>
      <c r="AG71" s="241"/>
      <c r="AH71" s="241"/>
      <c r="AI71" s="241"/>
      <c r="AJ71" s="241"/>
      <c r="AK71" s="241"/>
      <c r="AL71" s="241"/>
      <c r="AM71" s="241"/>
      <c r="AN71" s="241"/>
      <c r="AO71" s="241"/>
      <c r="AP71" s="243"/>
    </row>
    <row r="72" spans="1:42" ht="12.75">
      <c r="A72" s="129"/>
      <c r="B72" s="241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1"/>
      <c r="AK72" s="241"/>
      <c r="AL72" s="241"/>
      <c r="AM72" s="241"/>
      <c r="AN72" s="241"/>
      <c r="AO72" s="241"/>
      <c r="AP72" s="243"/>
    </row>
    <row r="73" spans="1:42" ht="12.75">
      <c r="A73" s="129"/>
      <c r="B73" s="241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243"/>
    </row>
    <row r="74" spans="1:42" ht="12.75">
      <c r="A74" s="129"/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  <c r="AE74" s="241"/>
      <c r="AF74" s="241"/>
      <c r="AG74" s="241"/>
      <c r="AH74" s="241"/>
      <c r="AI74" s="241"/>
      <c r="AJ74" s="241"/>
      <c r="AK74" s="241"/>
      <c r="AL74" s="241"/>
      <c r="AM74" s="241"/>
      <c r="AN74" s="241"/>
      <c r="AO74" s="241"/>
      <c r="AP74" s="243"/>
    </row>
    <row r="75" spans="1:42" ht="9.75" customHeight="1" thickBot="1">
      <c r="A75" s="129"/>
      <c r="B75" s="244"/>
      <c r="C75" s="3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5"/>
      <c r="AI75" s="245"/>
      <c r="AJ75" s="245"/>
      <c r="AK75" s="241"/>
      <c r="AL75" s="241"/>
      <c r="AM75" s="241"/>
      <c r="AN75" s="241"/>
      <c r="AO75" s="241"/>
      <c r="AP75" s="243"/>
    </row>
    <row r="76" spans="1:42" ht="18.75" customHeight="1">
      <c r="A76" s="129"/>
      <c r="B76" s="246" t="s">
        <v>240</v>
      </c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1"/>
      <c r="AM76" s="241"/>
      <c r="AN76" s="241"/>
      <c r="AO76" s="241"/>
      <c r="AP76" s="243"/>
    </row>
    <row r="77" spans="1:42" ht="0.75" customHeight="1" thickBot="1">
      <c r="A77" s="24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9"/>
    </row>
    <row r="78" spans="1:42" ht="0.75" customHeight="1">
      <c r="A78" s="62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ht="0.75" customHeight="1">
      <c r="A79" s="62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ht="45" customHeight="1">
      <c r="A80" s="248"/>
      <c r="B80" s="249"/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249"/>
      <c r="AN80" s="249"/>
      <c r="AO80" s="249"/>
      <c r="AP80" s="249"/>
    </row>
    <row r="81" spans="1:42" ht="12.75">
      <c r="A81" s="250"/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  <c r="AD81" s="250"/>
      <c r="AE81" s="250"/>
      <c r="AF81" s="250"/>
      <c r="AG81" s="250"/>
      <c r="AH81" s="250"/>
      <c r="AI81" s="250"/>
      <c r="AJ81" s="250"/>
      <c r="AK81" s="250"/>
      <c r="AL81" s="250"/>
      <c r="AM81" s="250"/>
      <c r="AN81" s="250"/>
      <c r="AO81" s="250"/>
      <c r="AP81" s="250"/>
    </row>
    <row r="82" spans="1:42" ht="12.75">
      <c r="A82" s="250"/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50"/>
      <c r="AB82" s="250"/>
      <c r="AC82" s="250"/>
      <c r="AD82" s="250"/>
      <c r="AE82" s="250"/>
      <c r="AF82" s="250"/>
      <c r="AG82" s="250"/>
      <c r="AH82" s="250"/>
      <c r="AI82" s="250"/>
      <c r="AJ82" s="250"/>
      <c r="AK82" s="250"/>
      <c r="AL82" s="250"/>
      <c r="AM82" s="250"/>
      <c r="AN82" s="250"/>
      <c r="AO82" s="250"/>
      <c r="AP82" s="250"/>
    </row>
  </sheetData>
  <mergeCells count="9">
    <mergeCell ref="A80:AP80"/>
    <mergeCell ref="A5:AP5"/>
    <mergeCell ref="A69:B69"/>
    <mergeCell ref="X75:AJ75"/>
    <mergeCell ref="X76:AK76"/>
    <mergeCell ref="A1:AP1"/>
    <mergeCell ref="A2:AP2"/>
    <mergeCell ref="A3:AP3"/>
    <mergeCell ref="A4:AP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rhescobarm</cp:lastModifiedBy>
  <cp:lastPrinted>2008-07-14T22:06:09Z</cp:lastPrinted>
  <dcterms:created xsi:type="dcterms:W3CDTF">1999-04-05T19:37:02Z</dcterms:created>
  <dcterms:modified xsi:type="dcterms:W3CDTF">2008-07-30T21:34:48Z</dcterms:modified>
  <cp:category/>
  <cp:version/>
  <cp:contentType/>
  <cp:contentStatus/>
</cp:coreProperties>
</file>