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JULIO 2020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K33" i="1" l="1"/>
  <c r="K47" i="1" s="1"/>
  <c r="J33" i="1"/>
  <c r="I33" i="1"/>
  <c r="H33" i="1"/>
  <c r="J47" i="1" s="1"/>
  <c r="G33" i="1"/>
  <c r="K29" i="1"/>
  <c r="G29" i="1"/>
  <c r="I28" i="1"/>
  <c r="H28" i="1"/>
  <c r="H24" i="1" s="1"/>
  <c r="M27" i="1"/>
  <c r="J27" i="1"/>
  <c r="I27" i="1"/>
  <c r="M26" i="1"/>
  <c r="I26" i="1"/>
  <c r="G26" i="1"/>
  <c r="G24" i="1" s="1"/>
  <c r="M25" i="1"/>
  <c r="K25" i="1"/>
  <c r="K23" i="1" s="1"/>
  <c r="I25" i="1"/>
  <c r="J24" i="1"/>
  <c r="J23" i="1"/>
  <c r="J19" i="1" s="1"/>
  <c r="H23" i="1"/>
  <c r="I23" i="1" s="1"/>
  <c r="I24" i="1" s="1"/>
  <c r="G23" i="1"/>
  <c r="G19" i="1" s="1"/>
  <c r="I22" i="1"/>
  <c r="H21" i="1"/>
  <c r="I21" i="1" s="1"/>
  <c r="H20" i="1"/>
  <c r="I20" i="1" s="1"/>
  <c r="H19" i="1"/>
  <c r="I19" i="1" s="1"/>
  <c r="I16" i="1" s="1"/>
  <c r="I18" i="1"/>
  <c r="K17" i="1"/>
  <c r="J17" i="1"/>
  <c r="J16" i="1" s="1"/>
  <c r="J15" i="1" s="1"/>
  <c r="J41" i="1" s="1"/>
  <c r="H17" i="1"/>
  <c r="I17" i="1" s="1"/>
  <c r="H16" i="1"/>
  <c r="G16" i="1"/>
  <c r="J45" i="1" s="1"/>
  <c r="H15" i="1"/>
  <c r="H41" i="1" s="1"/>
  <c r="J46" i="1" l="1"/>
  <c r="J48" i="1" s="1"/>
  <c r="I15" i="1"/>
  <c r="I41" i="1" s="1"/>
  <c r="K19" i="1"/>
  <c r="K16" i="1"/>
  <c r="K24" i="1"/>
  <c r="M28" i="1"/>
  <c r="G15" i="1"/>
  <c r="G41" i="1" l="1"/>
  <c r="G17" i="1"/>
  <c r="K46" i="1"/>
  <c r="K45" i="1" s="1"/>
  <c r="K48" i="1" s="1"/>
  <c r="K15" i="1"/>
  <c r="K41" i="1" s="1"/>
</calcChain>
</file>

<file path=xl/comments1.xml><?xml version="1.0" encoding="utf-8"?>
<comments xmlns="http://schemas.openxmlformats.org/spreadsheetml/2006/main">
  <authors>
    <author>Yon Jairo Morales Zuluaga</author>
    <author>Lina Viviana Amaya Latorre</author>
  </authors>
  <commentList>
    <comment ref="K25" authorId="0">
      <text>
        <r>
          <rPr>
            <b/>
            <sz val="9"/>
            <color indexed="81"/>
            <rFont val="Tahoma"/>
            <family val="2"/>
          </rPr>
          <t>Yon Jairo Morales Zuluaga:</t>
        </r>
        <r>
          <rPr>
            <sz val="9"/>
            <color indexed="81"/>
            <rFont val="Tahoma"/>
            <family val="2"/>
          </rPr>
          <t xml:space="preserve">
1.SEGUNDO DESEMBOLSO MIN JUSTICIA 165
2.SEGUNDO DESEMBOLSO CONVENIO FONTUR
3. SEGUNDO DESEMBOLSO CONVENIO DPS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PAGO DE VENTA DE CONTADO BANCO DAVIVIENDA</t>
        </r>
      </text>
    </comment>
    <comment ref="H28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SEGUNDO DESEMBOLSO CONTRATO CON EL MUNICIPIO DE MEDELLIN 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 xml:space="preserve">Yon Jairo Morales Zuluaga: </t>
        </r>
        <r>
          <rPr>
            <sz val="9"/>
            <color indexed="81"/>
            <rFont val="Tahoma"/>
            <family val="2"/>
          </rPr>
          <t>SEGUNDO DESEMBOLSO CONTATO DE MEDELLIN</t>
        </r>
      </text>
    </comment>
  </commentList>
</comments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<sst xmlns="http://schemas.openxmlformats.org/spreadsheetml/2006/main" count="82" uniqueCount="80">
  <si>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</si>
  <si>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</si>
  <si>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</si>
  <si>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</si>
  <si>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</si>
  <si>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</si>
  <si>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</si>
  <si>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</si>
  <si>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</si>
  <si>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</si>
  <si>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</si>
  <si>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</si>
  <si>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</si>
  <si>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</si>
  <si>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</si>
  <si>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Julio de 2020</t>
  </si>
  <si>
    <t>Ingresos Recaudados acumulados 2020</t>
  </si>
  <si>
    <t>Ingresos por Recaudar Vigencia Anterior</t>
  </si>
  <si>
    <t>Ingresos por recaudar Agosto de 2020</t>
  </si>
  <si>
    <t xml:space="preserve">   </t>
  </si>
  <si>
    <t>INGRESOS PROPIOS</t>
  </si>
  <si>
    <t>INGRESOS CORRIENTES</t>
  </si>
  <si>
    <t>1-01</t>
  </si>
  <si>
    <t>Tributarios</t>
  </si>
  <si>
    <t>1-02-1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</si>
  <si>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</si>
  <si>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</si>
  <si>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</si>
  <si>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</si>
  <si>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</si>
  <si>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</si>
  <si>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</si>
  <si>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</si>
  <si>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</si>
  <si>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</si>
  <si>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</si>
  <si>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</si>
  <si>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</si>
  <si>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</si>
  <si>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</si>
  <si>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</si>
  <si>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</si>
  <si>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</si>
  <si>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</si>
  <si>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</si>
  <si>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</si>
  <si>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</si>
  <si>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</si>
  <si>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</si>
  <si>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</si>
  <si>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</si>
  <si>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</si>
  <si>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</si>
  <si>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</si>
  <si>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</si>
  <si>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</si>
  <si>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</si>
  <si>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</si>
  <si>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</si>
  <si>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</si>
  <si>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</si>
  <si>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</si>
  <si>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</si>
  <si>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</si>
  <si>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</si>
  <si>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</si>
  <si>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</si>
  <si>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</si>
  <si>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</si>
  <si>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</si>
  <si>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</si>
  <si>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</si>
  <si>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</si>
  <si>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</si>
  <si>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Julio 2020</t>
  </si>
  <si>
    <t>Ingresos por recaudar Agosto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</si>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</sst>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3" fontId="12" fillId="3" borderId="12" xfId="0" applyNumberFormat="1" applyFont="1" applyFill="1" applyBorder="1"/>
    <xf numFmtId="3" fontId="12" fillId="3" borderId="13" xfId="0" applyNumberFormat="1" applyFont="1" applyFill="1" applyBorder="1"/>
    <xf numFmtId="0" fontId="13" fillId="0" borderId="0" xfId="0" applyFont="1"/>
    <xf numFmtId="0" fontId="13" fillId="2" borderId="1" xfId="0" applyFont="1" applyFill="1" applyBorder="1"/>
    <xf numFmtId="0" fontId="13" fillId="4" borderId="14" xfId="0" applyFont="1" applyFill="1" applyBorder="1" applyAlignment="1">
      <alignment horizontal="left"/>
    </xf>
    <xf numFmtId="0" fontId="13" fillId="4" borderId="0" xfId="0" applyFont="1" applyFill="1" applyBorder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1" xfId="0" applyFont="1" applyFill="1" applyBorder="1"/>
    <xf numFmtId="49" fontId="9" fillId="4" borderId="17" xfId="0" applyNumberFormat="1" applyFont="1" applyFill="1" applyBorder="1"/>
    <xf numFmtId="0" fontId="4" fillId="4" borderId="18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3" fontId="4" fillId="2" borderId="17" xfId="0" applyNumberFormat="1" applyFont="1" applyFill="1" applyBorder="1" applyAlignment="1">
      <alignment wrapText="1"/>
    </xf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/>
    <xf numFmtId="49" fontId="2" fillId="0" borderId="17" xfId="0" applyNumberFormat="1" applyFont="1" applyFill="1" applyBorder="1"/>
    <xf numFmtId="0" fontId="2" fillId="2" borderId="18" xfId="0" applyNumberFormat="1" applyFont="1" applyFill="1" applyBorder="1" applyAlignment="1" applyProtection="1">
      <alignment horizontal="left"/>
      <protection locked="0"/>
    </xf>
    <xf numFmtId="0" fontId="2" fillId="2" borderId="17" xfId="0" applyNumberFormat="1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3" fontId="2" fillId="2" borderId="19" xfId="0" applyNumberFormat="1" applyFont="1" applyFill="1" applyBorder="1"/>
    <xf numFmtId="3" fontId="13" fillId="4" borderId="19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7" xfId="0" applyNumberFormat="1" applyFont="1" applyFill="1" applyBorder="1"/>
    <xf numFmtId="3" fontId="13" fillId="0" borderId="18" xfId="0" applyNumberFormat="1" applyFont="1" applyFill="1" applyBorder="1"/>
    <xf numFmtId="3" fontId="13" fillId="0" borderId="17" xfId="0" applyNumberFormat="1" applyFont="1" applyFill="1" applyBorder="1"/>
    <xf numFmtId="3" fontId="9" fillId="2" borderId="15" xfId="0" applyNumberFormat="1" applyFont="1" applyFill="1" applyBorder="1"/>
    <xf numFmtId="3" fontId="9" fillId="2" borderId="19" xfId="0" applyNumberFormat="1" applyFont="1" applyFill="1" applyBorder="1"/>
    <xf numFmtId="49" fontId="2" fillId="2" borderId="17" xfId="0" applyNumberFormat="1" applyFont="1" applyFill="1" applyBorder="1"/>
    <xf numFmtId="3" fontId="14" fillId="0" borderId="18" xfId="0" applyNumberFormat="1" applyFont="1" applyFill="1" applyBorder="1"/>
    <xf numFmtId="3" fontId="14" fillId="0" borderId="17" xfId="0" applyNumberFormat="1" applyFont="1" applyFill="1" applyBorder="1"/>
    <xf numFmtId="3" fontId="2" fillId="0" borderId="18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49" fontId="9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13" fillId="5" borderId="0" xfId="0" applyFont="1" applyFill="1"/>
    <xf numFmtId="0" fontId="6" fillId="5" borderId="0" xfId="0" applyFont="1" applyFill="1"/>
    <xf numFmtId="0" fontId="5" fillId="0" borderId="0" xfId="0" applyFont="1" applyFill="1"/>
    <xf numFmtId="49" fontId="2" fillId="0" borderId="20" xfId="0" applyNumberFormat="1" applyFont="1" applyBorder="1" applyAlignment="1">
      <alignment wrapText="1"/>
    </xf>
    <xf numFmtId="0" fontId="2" fillId="2" borderId="15" xfId="0" applyNumberFormat="1" applyFont="1" applyFill="1" applyBorder="1" applyAlignment="1" applyProtection="1">
      <alignment horizontal="left"/>
      <protection locked="0"/>
    </xf>
    <xf numFmtId="3" fontId="2" fillId="0" borderId="15" xfId="0" applyNumberFormat="1" applyFont="1" applyFill="1" applyBorder="1"/>
    <xf numFmtId="49" fontId="2" fillId="2" borderId="21" xfId="0" applyNumberFormat="1" applyFont="1" applyFill="1" applyBorder="1"/>
    <xf numFmtId="0" fontId="13" fillId="4" borderId="17" xfId="0" applyFont="1" applyFill="1" applyBorder="1"/>
    <xf numFmtId="0" fontId="13" fillId="4" borderId="15" xfId="0" applyFont="1" applyFill="1" applyBorder="1"/>
    <xf numFmtId="4" fontId="5" fillId="2" borderId="0" xfId="0" applyNumberFormat="1" applyFont="1" applyFill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9" fillId="3" borderId="22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23" xfId="0" applyNumberFormat="1" applyFont="1" applyFill="1" applyBorder="1"/>
    <xf numFmtId="0" fontId="11" fillId="2" borderId="1" xfId="0" applyFont="1" applyFill="1" applyBorder="1"/>
    <xf numFmtId="0" fontId="11" fillId="3" borderId="24" xfId="0" quotePrefix="1" applyFont="1" applyFill="1" applyBorder="1" applyAlignment="1">
      <alignment horizontal="center"/>
    </xf>
    <xf numFmtId="0" fontId="11" fillId="3" borderId="11" xfId="0" quotePrefix="1" applyFont="1" applyFill="1" applyBorder="1" applyAlignment="1">
      <alignment horizontal="center"/>
    </xf>
    <xf numFmtId="0" fontId="11" fillId="3" borderId="12" xfId="0" quotePrefix="1" applyFont="1" applyFill="1" applyBorder="1" applyAlignment="1">
      <alignment horizontal="center"/>
    </xf>
    <xf numFmtId="3" fontId="11" fillId="3" borderId="25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3" borderId="13" xfId="0" quotePrefix="1" applyNumberFormat="1" applyFont="1" applyFill="1" applyBorder="1" applyAlignment="1">
      <alignment horizontal="centerContinuous" vertical="center" wrapText="1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3" fontId="13" fillId="0" borderId="29" xfId="0" applyNumberFormat="1" applyFont="1" applyBorder="1"/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3" fontId="14" fillId="0" borderId="33" xfId="0" applyNumberFormat="1" applyFont="1" applyBorder="1"/>
    <xf numFmtId="3" fontId="14" fillId="0" borderId="34" xfId="0" applyNumberFormat="1" applyFont="1" applyBorder="1"/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9E6F0DAC-B085-4AAC-988D-4CB97E58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/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15">
          <cell r="I15">
            <v>3092792656.27</v>
          </cell>
        </row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/>
        </row>
      </sheetData>
      <sheetData sheetId="5">
        <row r="17">
          <cell r="I17">
            <v>0</v>
          </cell>
        </row>
        <row r="18">
          <cell r="I18">
            <v>0</v>
          </cell>
        </row>
        <row r="19">
          <cell r="I19">
            <v>4349356680.9799995</v>
          </cell>
        </row>
        <row r="20">
          <cell r="I20">
            <v>4349356680.9799995</v>
          </cell>
        </row>
        <row r="21">
          <cell r="H21">
            <v>889127986</v>
          </cell>
          <cell r="I21">
            <v>3912546564</v>
          </cell>
        </row>
        <row r="22">
          <cell r="I22">
            <v>38430016</v>
          </cell>
        </row>
        <row r="23">
          <cell r="I23">
            <v>800640</v>
          </cell>
        </row>
        <row r="24">
          <cell r="H24">
            <v>367436038.70999998</v>
          </cell>
          <cell r="I24">
            <v>397579460.97999996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G22">
            <v>190000000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V894"/>
  <sheetViews>
    <sheetView tabSelected="1" topLeftCell="C11" zoomScale="80" zoomScaleNormal="80" workbookViewId="0">
      <selection activeCell="H21" sqref="H21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9" width="22" style="1" customWidth="1"/>
    <col min="10" max="10" width="23.7109375" style="134" customWidth="1"/>
    <col min="11" max="11" width="27.42578125" style="134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52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ht="15" thickBot="1" x14ac:dyDescent="0.25">
      <c r="C14" s="37"/>
      <c r="D14" s="21"/>
      <c r="E14" s="21"/>
      <c r="F14" s="38"/>
      <c r="G14" s="38"/>
      <c r="H14" s="38"/>
      <c r="I14" s="38"/>
      <c r="J14" s="39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1" customFormat="1" ht="18" customHeight="1" thickBot="1" x14ac:dyDescent="0.4">
      <c r="C15" s="42"/>
      <c r="D15" s="43"/>
      <c r="E15" s="44" t="s">
        <v>20</v>
      </c>
      <c r="F15" s="45"/>
      <c r="G15" s="46">
        <f>+G16</f>
        <v>41869000000</v>
      </c>
      <c r="H15" s="46">
        <f>+H16</f>
        <v>335013979.83999997</v>
      </c>
      <c r="I15" s="46">
        <f>I16</f>
        <v>4685593315.8199997</v>
      </c>
      <c r="J15" s="46">
        <f>J$16+J$33</f>
        <v>0</v>
      </c>
      <c r="K15" s="47">
        <f>K16</f>
        <v>904373351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74" s="48" customFormat="1" ht="18" customHeight="1" x14ac:dyDescent="0.3">
      <c r="C16" s="49"/>
      <c r="D16" s="50">
        <v>1</v>
      </c>
      <c r="E16" s="51" t="s">
        <v>21</v>
      </c>
      <c r="F16" s="51"/>
      <c r="G16" s="52">
        <f>G23+G29+G33</f>
        <v>41869000000</v>
      </c>
      <c r="H16" s="52">
        <f>H23+H29+H33</f>
        <v>335013979.83999997</v>
      </c>
      <c r="I16" s="52">
        <f>I19</f>
        <v>4685593315.8199997</v>
      </c>
      <c r="J16" s="52">
        <f>J$17+J$19</f>
        <v>0</v>
      </c>
      <c r="K16" s="53">
        <f>K23+K29+K33</f>
        <v>904373351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</row>
    <row r="17" spans="1:74" s="55" customFormat="1" ht="18" customHeight="1" outlineLevel="2" x14ac:dyDescent="0.3">
      <c r="C17" s="56"/>
      <c r="D17" s="57" t="s">
        <v>22</v>
      </c>
      <c r="E17" s="58" t="s">
        <v>23</v>
      </c>
      <c r="F17" s="59"/>
      <c r="G17" s="60">
        <f>G15-G16</f>
        <v>0</v>
      </c>
      <c r="H17" s="61">
        <f t="shared" ref="H17:K17" si="0">H18</f>
        <v>0</v>
      </c>
      <c r="I17" s="61">
        <f>+H17+'[1]JUNIO 2020'!I17</f>
        <v>0</v>
      </c>
      <c r="J17" s="61">
        <f t="shared" si="0"/>
        <v>0</v>
      </c>
      <c r="K17" s="62">
        <f t="shared" si="0"/>
        <v>0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</row>
    <row r="18" spans="1:74" s="12" customFormat="1" ht="18" customHeight="1" outlineLevel="2" x14ac:dyDescent="0.25">
      <c r="C18" s="64"/>
      <c r="D18" s="65" t="s">
        <v>24</v>
      </c>
      <c r="E18" s="66" t="s">
        <v>25</v>
      </c>
      <c r="F18" s="67"/>
      <c r="G18" s="68">
        <v>0</v>
      </c>
      <c r="H18" s="69">
        <v>0</v>
      </c>
      <c r="I18" s="69">
        <f>+H18+'[1]JUNIO 2020'!I18</f>
        <v>0</v>
      </c>
      <c r="J18" s="69"/>
      <c r="K18" s="70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5" customFormat="1" ht="18" customHeight="1" outlineLevel="2" x14ac:dyDescent="0.3">
      <c r="C19" s="56"/>
      <c r="D19" s="57" t="s">
        <v>26</v>
      </c>
      <c r="E19" s="52" t="s">
        <v>27</v>
      </c>
      <c r="F19" s="52"/>
      <c r="G19" s="52">
        <f>G23+G33</f>
        <v>41869000000</v>
      </c>
      <c r="H19" s="52">
        <f>H23+H33+H20</f>
        <v>336236634.83999997</v>
      </c>
      <c r="I19" s="52">
        <f>+H19+'[1]JUNIO 2020'!I19</f>
        <v>4685593315.8199997</v>
      </c>
      <c r="J19" s="52">
        <f>J23+J29+J33</f>
        <v>0</v>
      </c>
      <c r="K19" s="71">
        <f>K23+K33</f>
        <v>904373351</v>
      </c>
      <c r="L19" s="63"/>
      <c r="M19" s="72"/>
      <c r="N19" s="7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</row>
    <row r="20" spans="1:74" s="55" customFormat="1" ht="18" customHeight="1" outlineLevel="2" x14ac:dyDescent="0.3">
      <c r="C20" s="56"/>
      <c r="D20" s="74" t="s">
        <v>28</v>
      </c>
      <c r="E20" s="75" t="s">
        <v>29</v>
      </c>
      <c r="F20" s="76"/>
      <c r="G20" s="77">
        <v>0</v>
      </c>
      <c r="H20" s="77">
        <f>H21+H22</f>
        <v>1222655</v>
      </c>
      <c r="I20" s="77">
        <f>H20</f>
        <v>1222655</v>
      </c>
      <c r="J20" s="77">
        <v>0</v>
      </c>
      <c r="K20" s="78">
        <v>0</v>
      </c>
      <c r="L20" s="63"/>
      <c r="M20" s="72"/>
      <c r="N20" s="7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</row>
    <row r="21" spans="1:74" s="55" customFormat="1" ht="18" customHeight="1" outlineLevel="2" x14ac:dyDescent="0.3">
      <c r="C21" s="56"/>
      <c r="D21" s="79" t="s">
        <v>30</v>
      </c>
      <c r="E21" s="80" t="s">
        <v>31</v>
      </c>
      <c r="F21" s="81"/>
      <c r="G21" s="69">
        <v>0</v>
      </c>
      <c r="H21" s="69">
        <f>1222655</f>
        <v>1222655</v>
      </c>
      <c r="I21" s="77">
        <f t="shared" ref="I21:I22" si="1">H21</f>
        <v>1222655</v>
      </c>
      <c r="J21" s="69">
        <v>0</v>
      </c>
      <c r="K21" s="70">
        <v>0</v>
      </c>
      <c r="L21" s="63"/>
      <c r="M21" s="72"/>
      <c r="N21" s="7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</row>
    <row r="22" spans="1:74" s="55" customFormat="1" ht="18" customHeight="1" outlineLevel="2" x14ac:dyDescent="0.3">
      <c r="C22" s="56"/>
      <c r="D22" s="79" t="s">
        <v>32</v>
      </c>
      <c r="E22" s="82" t="s">
        <v>33</v>
      </c>
      <c r="F22" s="83"/>
      <c r="G22" s="69">
        <v>0</v>
      </c>
      <c r="H22" s="69">
        <v>0</v>
      </c>
      <c r="I22" s="77">
        <f t="shared" si="1"/>
        <v>0</v>
      </c>
      <c r="J22" s="69">
        <v>0</v>
      </c>
      <c r="K22" s="70">
        <v>0</v>
      </c>
      <c r="L22" s="63"/>
      <c r="M22" s="72"/>
      <c r="N22" s="7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</row>
    <row r="23" spans="1:74" s="12" customFormat="1" ht="18" customHeight="1" outlineLevel="3" x14ac:dyDescent="0.3">
      <c r="C23" s="64"/>
      <c r="D23" s="74" t="s">
        <v>34</v>
      </c>
      <c r="E23" s="84" t="s">
        <v>35</v>
      </c>
      <c r="F23" s="85"/>
      <c r="G23" s="61">
        <f>SUM(G25:G28)</f>
        <v>41869000000</v>
      </c>
      <c r="H23" s="61">
        <f>+H25+H26+H27+H28</f>
        <v>335013979.83999997</v>
      </c>
      <c r="I23" s="61">
        <f>+H23+'[1]JUNIO 2020'!I20</f>
        <v>4684370660.8199997</v>
      </c>
      <c r="J23" s="61">
        <f>SUM(J25:J28)</f>
        <v>0</v>
      </c>
      <c r="K23" s="62">
        <f>K25+K26+K27+K28</f>
        <v>904373351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">
      <c r="C24" s="64"/>
      <c r="D24" s="86" t="s">
        <v>36</v>
      </c>
      <c r="E24" s="87" t="s">
        <v>37</v>
      </c>
      <c r="F24" s="88"/>
      <c r="G24" s="61">
        <f>G25+G26++G27+G28</f>
        <v>41869000000</v>
      </c>
      <c r="H24" s="61">
        <f>H25+H26+H27+H28</f>
        <v>335013979.83999997</v>
      </c>
      <c r="I24" s="61">
        <f>I23</f>
        <v>4684370660.8199997</v>
      </c>
      <c r="J24" s="61">
        <f>J25+J26+J27+J28</f>
        <v>0</v>
      </c>
      <c r="K24" s="62">
        <f>K25+K26+K27+K28</f>
        <v>904373351</v>
      </c>
      <c r="L24" s="13"/>
      <c r="M24" s="89" t="s">
        <v>38</v>
      </c>
      <c r="N24" s="89"/>
      <c r="O24" s="89"/>
      <c r="P24" s="89"/>
      <c r="Q24" s="90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25">
      <c r="A25" s="91">
        <v>245301</v>
      </c>
      <c r="B25" s="92" t="s">
        <v>39</v>
      </c>
      <c r="C25" s="64"/>
      <c r="D25" s="79" t="s">
        <v>40</v>
      </c>
      <c r="E25" s="93" t="s">
        <v>41</v>
      </c>
      <c r="F25" s="93"/>
      <c r="G25" s="69">
        <v>41489000000</v>
      </c>
      <c r="H25" s="69">
        <v>0</v>
      </c>
      <c r="I25" s="69">
        <f>+H25+'[1]JUNIO 2020'!I21</f>
        <v>3912546564</v>
      </c>
      <c r="J25" s="69">
        <v>0</v>
      </c>
      <c r="K25" s="70">
        <f>69904198+390849483+109500000</f>
        <v>570253681</v>
      </c>
      <c r="L25" s="13"/>
      <c r="M25" s="16">
        <f>'[1]ENERO 2020'!H21+'[1]FEBRERO 2020'!H21+'[1]MARZO 2020'!H21+'[1]ABRIL 2020'!H21+'[1]MAYO 2020'!H21+'[1]JUNIO 2020'!H21+'JULIO 2020'!H25</f>
        <v>3912546564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18" customHeight="1" outlineLevel="3" x14ac:dyDescent="0.25">
      <c r="C26" s="64"/>
      <c r="D26" s="79" t="s">
        <v>42</v>
      </c>
      <c r="E26" s="93" t="s">
        <v>43</v>
      </c>
      <c r="F26" s="93"/>
      <c r="G26" s="69">
        <f>+[2]JUNIO!G22</f>
        <v>190000000</v>
      </c>
      <c r="H26" s="94">
        <v>0</v>
      </c>
      <c r="I26" s="69">
        <f>+H26+'[1]JUNIO 2020'!I22</f>
        <v>38430016</v>
      </c>
      <c r="J26" s="69">
        <v>0</v>
      </c>
      <c r="K26" s="69">
        <v>0</v>
      </c>
      <c r="L26" s="13"/>
      <c r="M26" s="16">
        <f>'[1]ENERO 2020'!H22+'[1]FEBRERO 2020'!H22+'[1]MARZO 2020'!H22+'[1]ABRIL 2020'!H22+'[1]MAYO 2020'!H22+'JULIO 2020'!H26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18" customHeight="1" outlineLevel="3" x14ac:dyDescent="0.25">
      <c r="A27" s="91">
        <v>439005</v>
      </c>
      <c r="B27" s="92" t="s">
        <v>44</v>
      </c>
      <c r="C27" s="64"/>
      <c r="D27" s="79" t="s">
        <v>45</v>
      </c>
      <c r="E27" s="93" t="s">
        <v>46</v>
      </c>
      <c r="F27" s="93"/>
      <c r="G27" s="69">
        <v>10000000</v>
      </c>
      <c r="H27" s="69">
        <v>894310.09</v>
      </c>
      <c r="I27" s="69">
        <f>+H27+'[1]JUNIO 2020'!I23</f>
        <v>1694950.0899999999</v>
      </c>
      <c r="J27" s="69">
        <f>18965760-18965760</f>
        <v>0</v>
      </c>
      <c r="K27" s="69">
        <v>0</v>
      </c>
      <c r="L27" s="13"/>
      <c r="M27" s="16">
        <f>'[1]ENERO 2020'!H23+'[1]FEBRERO 2020'!H23+'[1]MARZO 2020'!H23+'[1]ABRIL 2020'!H23+'[1]MAYO 2020'!H23+'JULIO 2020'!H27</f>
        <v>1694950.0899999999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25">
      <c r="A28" s="91">
        <v>439014</v>
      </c>
      <c r="B28" s="92" t="s">
        <v>47</v>
      </c>
      <c r="C28" s="64"/>
      <c r="D28" s="95" t="s">
        <v>48</v>
      </c>
      <c r="E28" s="93" t="s">
        <v>49</v>
      </c>
      <c r="F28" s="93"/>
      <c r="G28" s="69">
        <v>180000000</v>
      </c>
      <c r="H28" s="69">
        <f>334119669.75</f>
        <v>334119669.75</v>
      </c>
      <c r="I28" s="69">
        <f>+H28+'[1]JUNIO 2020'!I24</f>
        <v>731699130.73000002</v>
      </c>
      <c r="J28" s="69">
        <v>0</v>
      </c>
      <c r="K28" s="70">
        <v>334119670</v>
      </c>
      <c r="L28" s="13"/>
      <c r="M28" s="16">
        <f>'[1]ENERO 2020'!H24+'[1]FEBRERO 2020'!H24+'[1]MARZO 2020'!H24+'[1]ABRIL 2020'!H24+'[1]MAYO 2020'!H24+'[1]JUNIO 2020'!H24+'JULIO 2020'!H28</f>
        <v>731699130.73000002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29.25" hidden="1" customHeight="1" outlineLevel="3" x14ac:dyDescent="0.3">
      <c r="C29" s="64"/>
      <c r="D29" s="96">
        <v>3128</v>
      </c>
      <c r="E29" s="97" t="s">
        <v>50</v>
      </c>
      <c r="F29" s="96"/>
      <c r="G29" s="52">
        <f>G30+G31+G32</f>
        <v>0</v>
      </c>
      <c r="H29" s="52">
        <v>0</v>
      </c>
      <c r="I29" s="52">
        <v>0</v>
      </c>
      <c r="J29" s="52">
        <v>0</v>
      </c>
      <c r="K29" s="71">
        <f t="shared" ref="K29" si="2">SUM(K30:K32)</f>
        <v>0</v>
      </c>
      <c r="L29" s="13"/>
      <c r="M29" s="98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29.25" hidden="1" customHeight="1" outlineLevel="3" x14ac:dyDescent="0.25">
      <c r="A30" s="91" t="s">
        <v>51</v>
      </c>
      <c r="B30" s="92" t="s">
        <v>52</v>
      </c>
      <c r="C30" s="64"/>
      <c r="D30" s="99"/>
      <c r="E30" s="100" t="s">
        <v>53</v>
      </c>
      <c r="F30" s="99"/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29.25" hidden="1" customHeight="1" outlineLevel="3" x14ac:dyDescent="0.25">
      <c r="A31" s="91">
        <v>480819</v>
      </c>
      <c r="B31" s="92" t="s">
        <v>54</v>
      </c>
      <c r="C31" s="64"/>
      <c r="D31" s="99"/>
      <c r="E31" s="100" t="s">
        <v>55</v>
      </c>
      <c r="F31" s="99"/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29.25" hidden="1" customHeight="1" outlineLevel="3" x14ac:dyDescent="0.25">
      <c r="A32" s="91">
        <v>480522</v>
      </c>
      <c r="B32" s="92" t="s">
        <v>56</v>
      </c>
      <c r="C32" s="64"/>
      <c r="D32" s="99"/>
      <c r="E32" s="101" t="s">
        <v>57</v>
      </c>
      <c r="F32" s="101"/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8" customFormat="1" ht="18" customHeight="1" collapsed="1" x14ac:dyDescent="0.3">
      <c r="A33" s="12"/>
      <c r="C33" s="49"/>
      <c r="D33" s="102">
        <v>2</v>
      </c>
      <c r="E33" s="97" t="s">
        <v>58</v>
      </c>
      <c r="F33" s="97"/>
      <c r="G33" s="52">
        <f>G34+G35+G36+G37+G38+G39+G40</f>
        <v>0</v>
      </c>
      <c r="H33" s="52">
        <f>H34+H35+H36+H37+H38+H39+H40</f>
        <v>0</v>
      </c>
      <c r="I33" s="52">
        <f>I34+I35+I36+I37+I38+I39+I40</f>
        <v>0</v>
      </c>
      <c r="J33" s="52">
        <f>J34+J35+J36+J37+J38+J39+J40</f>
        <v>0</v>
      </c>
      <c r="K33" s="52">
        <f>K34+K35+K36+K37+K38+K39+K40</f>
        <v>0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</row>
    <row r="34" spans="1:74" ht="18" customHeight="1" x14ac:dyDescent="0.25">
      <c r="A34" s="1">
        <v>480535</v>
      </c>
      <c r="B34" s="1" t="s">
        <v>59</v>
      </c>
      <c r="C34" s="103"/>
      <c r="D34" s="104" t="s">
        <v>60</v>
      </c>
      <c r="E34" s="101" t="s">
        <v>61</v>
      </c>
      <c r="F34" s="101"/>
      <c r="G34" s="69">
        <v>0</v>
      </c>
      <c r="H34" s="69">
        <v>0</v>
      </c>
      <c r="I34" s="69">
        <v>0</v>
      </c>
      <c r="J34" s="69">
        <v>0</v>
      </c>
      <c r="K34" s="69">
        <v>0</v>
      </c>
    </row>
    <row r="35" spans="1:74" ht="18" customHeight="1" x14ac:dyDescent="0.25">
      <c r="C35" s="103"/>
      <c r="D35" s="79" t="s">
        <v>62</v>
      </c>
      <c r="E35" s="101" t="s">
        <v>63</v>
      </c>
      <c r="F35" s="101"/>
      <c r="G35" s="69">
        <v>0</v>
      </c>
      <c r="H35" s="69">
        <v>0</v>
      </c>
      <c r="I35" s="69">
        <v>0</v>
      </c>
      <c r="J35" s="69">
        <v>0</v>
      </c>
      <c r="K35" s="69">
        <v>0</v>
      </c>
    </row>
    <row r="36" spans="1:74" s="12" customFormat="1" ht="18" customHeight="1" x14ac:dyDescent="0.25">
      <c r="C36" s="64"/>
      <c r="D36" s="79" t="s">
        <v>64</v>
      </c>
      <c r="E36" s="100" t="s">
        <v>65</v>
      </c>
      <c r="F36" s="99"/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25">
      <c r="C37" s="64"/>
      <c r="D37" s="79" t="s">
        <v>66</v>
      </c>
      <c r="E37" s="100" t="s">
        <v>67</v>
      </c>
      <c r="F37" s="99"/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25">
      <c r="C38" s="64"/>
      <c r="D38" s="79" t="s">
        <v>68</v>
      </c>
      <c r="E38" s="101" t="s">
        <v>69</v>
      </c>
      <c r="F38" s="101"/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3">
      <c r="C39" s="64"/>
      <c r="D39" s="79" t="s">
        <v>70</v>
      </c>
      <c r="E39" s="101" t="s">
        <v>71</v>
      </c>
      <c r="F39" s="101"/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8" hidden="1" customHeight="1" x14ac:dyDescent="0.25">
      <c r="C40" s="103"/>
      <c r="D40" s="99">
        <v>3260</v>
      </c>
      <c r="E40" s="100" t="s">
        <v>54</v>
      </c>
      <c r="F40" s="99"/>
      <c r="G40" s="69">
        <v>0</v>
      </c>
      <c r="H40" s="69">
        <v>0</v>
      </c>
      <c r="I40" s="69">
        <v>0</v>
      </c>
      <c r="J40" s="69">
        <v>0</v>
      </c>
      <c r="K40" s="69">
        <v>0</v>
      </c>
    </row>
    <row r="41" spans="1:74" s="41" customFormat="1" ht="18" customHeight="1" thickBot="1" x14ac:dyDescent="0.4">
      <c r="C41" s="105"/>
      <c r="D41" s="106" t="s">
        <v>72</v>
      </c>
      <c r="E41" s="107"/>
      <c r="F41" s="108"/>
      <c r="G41" s="109">
        <f>G15</f>
        <v>41869000000</v>
      </c>
      <c r="H41" s="109">
        <f t="shared" ref="H41:K41" si="3">H15</f>
        <v>335013979.83999997</v>
      </c>
      <c r="I41" s="109">
        <f t="shared" si="3"/>
        <v>4685593315.8199997</v>
      </c>
      <c r="J41" s="109">
        <f t="shared" si="3"/>
        <v>0</v>
      </c>
      <c r="K41" s="109">
        <f t="shared" si="3"/>
        <v>904373351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</row>
    <row r="42" spans="1:7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4" s="110" customFormat="1" ht="36.75" customHeight="1" thickBot="1" x14ac:dyDescent="0.25">
      <c r="C43" s="111"/>
      <c r="D43" s="111"/>
      <c r="E43" s="112" t="s">
        <v>73</v>
      </c>
      <c r="F43" s="112"/>
      <c r="G43" s="112"/>
      <c r="H43" s="112"/>
      <c r="I43" s="112"/>
      <c r="J43" s="112"/>
      <c r="K43" s="112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</row>
    <row r="44" spans="1:74" s="113" customFormat="1" ht="35.25" customHeight="1" thickBot="1" x14ac:dyDescent="0.25">
      <c r="C44" s="114"/>
      <c r="D44" s="114"/>
      <c r="E44" s="115" t="s">
        <v>74</v>
      </c>
      <c r="F44" s="116"/>
      <c r="G44" s="116"/>
      <c r="H44" s="116"/>
      <c r="I44" s="116"/>
      <c r="J44" s="117"/>
      <c r="K44" s="118" t="s">
        <v>75</v>
      </c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</row>
    <row r="45" spans="1:74" s="12" customFormat="1" ht="18" customHeight="1" x14ac:dyDescent="0.3">
      <c r="C45" s="13"/>
      <c r="D45" s="13"/>
      <c r="E45" s="119" t="s">
        <v>76</v>
      </c>
      <c r="F45" s="120"/>
      <c r="G45" s="120"/>
      <c r="H45" s="120"/>
      <c r="I45" s="121"/>
      <c r="J45" s="122">
        <f>G16+G29+G33</f>
        <v>41869000000</v>
      </c>
      <c r="K45" s="122">
        <f>SUM(K46:K47)</f>
        <v>904373351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2" customFormat="1" ht="18" customHeight="1" x14ac:dyDescent="0.3">
      <c r="C46" s="13"/>
      <c r="D46" s="13"/>
      <c r="E46" s="123" t="s">
        <v>77</v>
      </c>
      <c r="F46" s="124"/>
      <c r="G46" s="124"/>
      <c r="H46" s="124"/>
      <c r="I46" s="125"/>
      <c r="J46" s="126">
        <f>+I16</f>
        <v>4685593315.8199997</v>
      </c>
      <c r="K46" s="126">
        <f>K16+K29</f>
        <v>904373351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12" customFormat="1" ht="18" customHeight="1" x14ac:dyDescent="0.3">
      <c r="C47" s="13"/>
      <c r="D47" s="13"/>
      <c r="E47" s="123" t="s">
        <v>78</v>
      </c>
      <c r="F47" s="124"/>
      <c r="G47" s="124"/>
      <c r="H47" s="124"/>
      <c r="I47" s="125"/>
      <c r="J47" s="127">
        <f>H33</f>
        <v>0</v>
      </c>
      <c r="K47" s="127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s="12" customFormat="1" ht="18" customHeight="1" thickBot="1" x14ac:dyDescent="0.35">
      <c r="C48" s="13"/>
      <c r="D48" s="13"/>
      <c r="E48" s="128" t="s">
        <v>79</v>
      </c>
      <c r="F48" s="129"/>
      <c r="G48" s="129"/>
      <c r="H48" s="129"/>
      <c r="I48" s="130"/>
      <c r="J48" s="131">
        <f>SUM(J46:J47)</f>
        <v>4685593315.8199997</v>
      </c>
      <c r="K48" s="131">
        <f>K45</f>
        <v>904373351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32"/>
      <c r="E52" s="132"/>
      <c r="F52" s="132"/>
      <c r="G52" s="132"/>
      <c r="H52" s="132"/>
      <c r="I52" s="132"/>
      <c r="J52" s="132"/>
      <c r="K52" s="132"/>
    </row>
    <row r="53" spans="3:11" x14ac:dyDescent="0.25">
      <c r="C53" s="2"/>
      <c r="D53" s="2"/>
      <c r="E53" s="2"/>
      <c r="F53" s="2"/>
      <c r="G53" s="2"/>
      <c r="H53" s="133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33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33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33"/>
      <c r="H57" s="133"/>
      <c r="I57" s="2"/>
      <c r="J57" s="3"/>
      <c r="K57" s="3"/>
    </row>
    <row r="58" spans="3:11" x14ac:dyDescent="0.25">
      <c r="C58" s="2"/>
      <c r="D58" s="2"/>
      <c r="E58" s="2"/>
      <c r="F58" s="2"/>
      <c r="G58" s="133"/>
      <c r="H58" s="133"/>
      <c r="I58" s="2"/>
      <c r="J58" s="3"/>
      <c r="K58" s="3"/>
    </row>
    <row r="59" spans="3:11" x14ac:dyDescent="0.25">
      <c r="C59" s="2"/>
      <c r="D59" s="2"/>
      <c r="E59" s="2"/>
      <c r="F59" s="2"/>
      <c r="G59" s="133"/>
      <c r="H59" s="133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33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6">
    <mergeCell ref="E46:I46"/>
    <mergeCell ref="E47:I47"/>
    <mergeCell ref="E48:I48"/>
    <mergeCell ref="D52:K52"/>
    <mergeCell ref="E27:F27"/>
    <mergeCell ref="E28:F28"/>
    <mergeCell ref="D41:F41"/>
    <mergeCell ref="E43:K43"/>
    <mergeCell ref="E44:J44"/>
    <mergeCell ref="E45:I45"/>
    <mergeCell ref="E18:F18"/>
    <mergeCell ref="E22:F22"/>
    <mergeCell ref="E23:F23"/>
    <mergeCell ref="E24:F24"/>
    <mergeCell ref="E25:F25"/>
    <mergeCell ref="E26:F2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2020-09-23T15:01:45Z</dcterms:created>
  <dcterms:modified xsi:type="dcterms:W3CDTF">2020-09-23T15:02:47Z</dcterms:modified>
</cp:coreProperties>
</file>