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0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'!$A$1:$AP$82</definedName>
    <definedName name="_xlnm.Print_Area" localSheetId="2">'RESERVAS Dane'!$A$1:$AC$46</definedName>
  </definedNames>
  <calcPr fullCalcOnLoad="1"/>
</workbook>
</file>

<file path=xl/sharedStrings.xml><?xml version="1.0" encoding="utf-8"?>
<sst xmlns="http://schemas.openxmlformats.org/spreadsheetml/2006/main" count="394" uniqueCount="161">
  <si>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</si>
  <si>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</si>
  <si>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</si>
  <si>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</si>
  <si>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</si>
  <si>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</si>
  <si>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</si>
  <si>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</si>
  <si>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</si>
  <si>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</si>
  <si>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</si>
  <si>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</si>
  <si>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</si>
  <si>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</si>
  <si>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</si>
  <si>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</si>
  <si>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</si>
  <si>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</si>
  <si>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</si>
  <si>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</si>
  <si>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</si>
  <si>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</si>
  <si>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</si>
  <si>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</si>
  <si>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</si>
  <si>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</si>
  <si>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</si>
  <si>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</si>
  <si>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</si>
  <si>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</si>
  <si>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</si>
  <si>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</si>
  <si>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</si>
  <si>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</si>
  <si>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</si>
  <si>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</si>
  <si>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</si>
  <si>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</si>
  <si>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</si>
  <si>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</si>
  <si>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</si>
  <si>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</si>
  <si>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</si>
  <si>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</si>
  <si>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</si>
  <si>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</si>
  <si>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</si>
  <si>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</si>
  <si>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</si>
  <si>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</si>
  <si>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</si>
  <si>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</si>
  <si>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</si>
  <si>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</si>
  <si>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</si>
  <si>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</si>
  <si>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</si>
  <si>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</si>
  <si>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</si>
  <si>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</si>
  <si>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</si>
  <si>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</si>
  <si>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</si>
  <si>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</si>
  <si>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</si>
  <si>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</si>
  <si>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</si>
  <si>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</si>
  <si>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</si>
  <si>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</si>
  <si>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</si>
  <si>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</si>
  <si>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</si>
  <si>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</si>
  <si>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</si>
  <si>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</si>
  <si>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</si>
  <si>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</si>
  <si>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</si>
  <si>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</si>
  <si>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</si>
  <si>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</si>
  <si>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</si>
  <si>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</si>
  <si>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</si>
  <si>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</si>
  <si>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</si>
  <si>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</si>
  <si>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</si>
  <si>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</si>
  <si>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</si>
  <si>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</si>
  <si>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</si>
  <si>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</si>
  <si>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</si>
  <si>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</si>
  <si>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</si>
  <si>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</si>
  <si>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</si>
  <si>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</si>
  <si>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</si>
  <si>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</si>
  <si>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</si>
  <si>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</si>
  <si>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</si>
  <si>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</si>
  <si>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</si>
  <si>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</si>
  <si>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</si>
  <si>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</si>
  <si>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</si>
  <si>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</si>
  <si>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</si>
  <si>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</si>
  <si>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</si>
  <si>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</si>
  <si>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</si>
  <si>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</si>
  <si>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</si>
  <si>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</si>
  <si>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</si>
  <si>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</si>
  <si>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</si>
  <si>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</si>
  <si>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</si>
  <si>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</si>
  <si>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</si>
  <si>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</si>
  <si>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</si>
  <si>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</si>
  <si>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</si>
  <si>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</si>
  <si>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</si>
  <si>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</si>
  <si>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</si>
  <si>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</si>
  <si>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</si>
  <si>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</si>
  <si>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</si>
  <si>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</si>
  <si>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</si>
  <si>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</si>
  <si>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</si>
  <si>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</si>
  <si>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</si>
  <si>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</si>
  <si>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</si>
  <si>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</si>
  <si>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</si>
  <si>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</si>
  <si>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</si>
  <si>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</si>
  <si>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</si>
  <si>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</si>
  <si>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</si>
  <si>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</si>
  <si>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>A  ENERO</t>
  </si>
  <si>
    <t>A ENERO</t>
  </si>
  <si>
    <t xml:space="preserve">COORDINADOR PRESUPUESTO </t>
  </si>
  <si>
    <r>
      <t xml:space="preserve">NOTA: </t>
    </r>
    <r>
      <rPr>
        <sz val="10"/>
        <rFont val="Arial"/>
        <family val="2"/>
      </rPr>
      <t>MEDIANTE RESOLUCION No.038 DE 18 DE ENERO DE 2008, SE MODIFICO LA DESAGREGACION  DEL PRESUPUESTO DE GASTOS GENERALES DEL DANE, POR VALOR DE $20.400.000, ASI: DE COMPRA DE EQUIPO A: MATERIALES Y SUMINISTRO $4.000.000, MANTENI MIENTO $10.400.000 y COMUNICACIONES Y TRANSPORTE  $6.000.000.</t>
    </r>
  </si>
  <si>
    <t xml:space="preserve">COORDINADOR  PRESUPUESTO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</si>
</sst>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C8">
      <selection activeCell="C28" sqref="C28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1:16" s="25" customFormat="1" ht="15">
      <c r="A4" s="123" t="s">
        <v>146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6" t="s">
        <v>2</v>
      </c>
      <c r="B7" s="127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156</v>
      </c>
    </row>
    <row r="8" spans="1:16" s="25" customFormat="1" ht="15" customHeight="1" thickBot="1">
      <c r="A8" s="126" t="s">
        <v>3</v>
      </c>
      <c r="B8" s="127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169196033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100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166825133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>
        <f>SUM(D18:O18)</f>
        <v>166825133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3" t="s">
        <v>40</v>
      </c>
      <c r="B20" s="57" t="s">
        <v>46</v>
      </c>
      <c r="C20" s="58"/>
      <c r="D20" s="45">
        <v>0</v>
      </c>
      <c r="E20" s="46"/>
      <c r="F20" s="45"/>
      <c r="G20" s="45"/>
      <c r="H20" s="45"/>
      <c r="I20" s="45"/>
      <c r="J20" s="45"/>
      <c r="K20" s="45"/>
      <c r="L20" s="58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1"/>
      <c r="F22" s="59"/>
      <c r="G22" s="59"/>
      <c r="H22" s="48"/>
      <c r="I22" s="62"/>
      <c r="J22" s="59"/>
      <c r="K22" s="48"/>
      <c r="L22" s="60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12150826600.959997</v>
      </c>
      <c r="D23" s="51">
        <f t="shared" si="4"/>
        <v>5970847305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40">
        <f t="shared" si="4"/>
        <v>5970847305</v>
      </c>
    </row>
    <row r="24" spans="1:16" s="10" customFormat="1" ht="12.75">
      <c r="A24" s="15" t="s">
        <v>124</v>
      </c>
      <c r="B24" s="119" t="s">
        <v>123</v>
      </c>
      <c r="C24" s="45">
        <f>4891102636.4+27400039</f>
        <v>4918502675.4</v>
      </c>
      <c r="D24" s="53">
        <v>1078541776</v>
      </c>
      <c r="E24" s="45"/>
      <c r="F24" s="45"/>
      <c r="G24" s="53"/>
      <c r="H24" s="53"/>
      <c r="I24" s="53"/>
      <c r="J24" s="53"/>
      <c r="K24" s="45"/>
      <c r="L24" s="45"/>
      <c r="M24" s="45"/>
      <c r="N24" s="45"/>
      <c r="O24" s="53"/>
      <c r="P24" s="47">
        <f aca="true" t="shared" si="5" ref="P24:P33">SUM(D24:O24)</f>
        <v>1078541776</v>
      </c>
    </row>
    <row r="25" spans="1:16" s="10" customFormat="1" ht="12.75">
      <c r="A25" s="15" t="s">
        <v>125</v>
      </c>
      <c r="B25" s="119" t="s">
        <v>134</v>
      </c>
      <c r="C25" s="45">
        <f>821167127.6+15145803</f>
        <v>836312930.6</v>
      </c>
      <c r="D25" s="53">
        <v>700581463.5</v>
      </c>
      <c r="E25" s="45"/>
      <c r="F25" s="45"/>
      <c r="G25" s="53"/>
      <c r="H25" s="53"/>
      <c r="I25" s="53"/>
      <c r="J25" s="53"/>
      <c r="K25" s="45"/>
      <c r="L25" s="45"/>
      <c r="M25" s="45"/>
      <c r="N25" s="45"/>
      <c r="O25" s="53"/>
      <c r="P25" s="47">
        <f t="shared" si="5"/>
        <v>700581463.5</v>
      </c>
    </row>
    <row r="26" spans="1:16" s="10" customFormat="1" ht="12.75">
      <c r="A26" s="15" t="s">
        <v>126</v>
      </c>
      <c r="B26" s="119" t="s">
        <v>135</v>
      </c>
      <c r="C26" s="45">
        <f>2096863864+62204188</f>
        <v>2159068052</v>
      </c>
      <c r="D26" s="53">
        <v>1151960916</v>
      </c>
      <c r="E26" s="45"/>
      <c r="F26" s="45"/>
      <c r="G26" s="53"/>
      <c r="H26" s="53"/>
      <c r="I26" s="53"/>
      <c r="J26" s="53"/>
      <c r="K26" s="45"/>
      <c r="L26" s="45"/>
      <c r="M26" s="45"/>
      <c r="N26" s="45"/>
      <c r="O26" s="53"/>
      <c r="P26" s="47">
        <f t="shared" si="5"/>
        <v>1151960916</v>
      </c>
    </row>
    <row r="27" spans="1:16" s="10" customFormat="1" ht="12.75">
      <c r="A27" s="15" t="s">
        <v>127</v>
      </c>
      <c r="B27" s="119" t="s">
        <v>136</v>
      </c>
      <c r="C27" s="45">
        <f>164556372+578766</f>
        <v>165135138</v>
      </c>
      <c r="D27" s="53">
        <v>120676973</v>
      </c>
      <c r="E27" s="45"/>
      <c r="F27" s="45"/>
      <c r="G27" s="53"/>
      <c r="H27" s="53"/>
      <c r="I27" s="53"/>
      <c r="J27" s="53"/>
      <c r="K27" s="45"/>
      <c r="L27" s="45"/>
      <c r="M27" s="45"/>
      <c r="N27" s="45"/>
      <c r="O27" s="53"/>
      <c r="P27" s="47">
        <f t="shared" si="5"/>
        <v>120676973</v>
      </c>
    </row>
    <row r="28" spans="1:16" s="10" customFormat="1" ht="12.75">
      <c r="A28" s="15" t="s">
        <v>128</v>
      </c>
      <c r="B28" s="119" t="s">
        <v>137</v>
      </c>
      <c r="C28" s="45">
        <f>454802597.2+7352254</f>
        <v>462154851.2</v>
      </c>
      <c r="D28" s="53">
        <v>385740673</v>
      </c>
      <c r="E28" s="45"/>
      <c r="F28" s="45"/>
      <c r="G28" s="53"/>
      <c r="H28" s="53"/>
      <c r="I28" s="53"/>
      <c r="J28" s="53"/>
      <c r="K28" s="45"/>
      <c r="L28" s="45"/>
      <c r="M28" s="45"/>
      <c r="N28" s="45"/>
      <c r="O28" s="53"/>
      <c r="P28" s="47">
        <f t="shared" si="5"/>
        <v>385740673</v>
      </c>
    </row>
    <row r="29" spans="1:16" s="10" customFormat="1" ht="12.75">
      <c r="A29" s="15" t="s">
        <v>129</v>
      </c>
      <c r="B29" s="119" t="s">
        <v>138</v>
      </c>
      <c r="C29" s="45">
        <f>1665299384.08+28601353</f>
        <v>1693900737.08</v>
      </c>
      <c r="D29" s="53">
        <v>1303060475</v>
      </c>
      <c r="E29" s="45"/>
      <c r="F29" s="45"/>
      <c r="G29" s="53"/>
      <c r="H29" s="53"/>
      <c r="I29" s="53"/>
      <c r="J29" s="53"/>
      <c r="K29" s="45"/>
      <c r="L29" s="45"/>
      <c r="M29" s="45"/>
      <c r="N29" s="45"/>
      <c r="O29" s="53"/>
      <c r="P29" s="47">
        <f t="shared" si="5"/>
        <v>1303060475</v>
      </c>
    </row>
    <row r="30" spans="1:16" s="10" customFormat="1" ht="12.75">
      <c r="A30" s="15" t="s">
        <v>130</v>
      </c>
      <c r="B30" s="119" t="s">
        <v>139</v>
      </c>
      <c r="C30" s="45">
        <f>189158023.67+12885720</f>
        <v>202043743.67</v>
      </c>
      <c r="D30" s="53">
        <v>146376280.5</v>
      </c>
      <c r="E30" s="45"/>
      <c r="F30" s="45"/>
      <c r="G30" s="53"/>
      <c r="H30" s="53"/>
      <c r="I30" s="53"/>
      <c r="J30" s="53"/>
      <c r="K30" s="45"/>
      <c r="L30" s="45"/>
      <c r="M30" s="45"/>
      <c r="N30" s="45"/>
      <c r="O30" s="53"/>
      <c r="P30" s="47">
        <f t="shared" si="5"/>
        <v>146376280.5</v>
      </c>
    </row>
    <row r="31" spans="1:16" s="10" customFormat="1" ht="12.75">
      <c r="A31" s="15" t="s">
        <v>131</v>
      </c>
      <c r="B31" s="119" t="s">
        <v>140</v>
      </c>
      <c r="C31" s="45">
        <f>629166978.81+7388948</f>
        <v>636555926.81</v>
      </c>
      <c r="D31" s="53">
        <v>362264840</v>
      </c>
      <c r="E31" s="45"/>
      <c r="F31" s="45"/>
      <c r="G31" s="53"/>
      <c r="H31" s="53"/>
      <c r="I31" s="53"/>
      <c r="J31" s="53"/>
      <c r="K31" s="45"/>
      <c r="L31" s="45"/>
      <c r="M31" s="45"/>
      <c r="N31" s="45"/>
      <c r="O31" s="53"/>
      <c r="P31" s="47">
        <f t="shared" si="5"/>
        <v>362264840</v>
      </c>
    </row>
    <row r="32" spans="1:16" s="10" customFormat="1" ht="12.75">
      <c r="A32" s="15" t="s">
        <v>132</v>
      </c>
      <c r="B32" s="119" t="s">
        <v>141</v>
      </c>
      <c r="C32" s="45">
        <f>621195785.81+66234451</f>
        <v>687430236.81</v>
      </c>
      <c r="D32" s="53">
        <v>459661734.5</v>
      </c>
      <c r="E32" s="45"/>
      <c r="F32" s="45"/>
      <c r="G32" s="53"/>
      <c r="H32" s="53"/>
      <c r="I32" s="53"/>
      <c r="J32" s="53"/>
      <c r="K32" s="45"/>
      <c r="L32" s="45"/>
      <c r="M32" s="45"/>
      <c r="N32" s="45"/>
      <c r="O32" s="53"/>
      <c r="P32" s="47">
        <f t="shared" si="5"/>
        <v>459661734.5</v>
      </c>
    </row>
    <row r="33" spans="1:16" s="10" customFormat="1" ht="13.5" thickBot="1">
      <c r="A33" s="15" t="s">
        <v>133</v>
      </c>
      <c r="B33" s="119" t="s">
        <v>142</v>
      </c>
      <c r="C33" s="45">
        <f>352968599.39+36753710</f>
        <v>389722309.39</v>
      </c>
      <c r="D33" s="53">
        <v>261982173.5</v>
      </c>
      <c r="E33" s="45"/>
      <c r="F33" s="45"/>
      <c r="G33" s="53"/>
      <c r="H33" s="53"/>
      <c r="I33" s="53"/>
      <c r="J33" s="53"/>
      <c r="K33" s="45"/>
      <c r="L33" s="45"/>
      <c r="M33" s="45"/>
      <c r="N33" s="101"/>
      <c r="O33" s="53"/>
      <c r="P33" s="47">
        <f t="shared" si="5"/>
        <v>261982173.5</v>
      </c>
    </row>
    <row r="34" spans="1:16" s="11" customFormat="1" ht="13.5" thickBot="1">
      <c r="A34" s="128" t="s">
        <v>33</v>
      </c>
      <c r="B34" s="129"/>
      <c r="C34" s="51">
        <f aca="true" t="shared" si="6" ref="C34:P34">SUM(C15+C17+C19+C23)</f>
        <v>12458325340.959997</v>
      </c>
      <c r="D34" s="51">
        <f t="shared" si="6"/>
        <v>6140043338</v>
      </c>
      <c r="E34" s="51">
        <f t="shared" si="6"/>
        <v>0</v>
      </c>
      <c r="F34" s="51">
        <f t="shared" si="6"/>
        <v>0</v>
      </c>
      <c r="G34" s="51">
        <f t="shared" si="6"/>
        <v>0</v>
      </c>
      <c r="H34" s="51">
        <f t="shared" si="6"/>
        <v>0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1">
        <f t="shared" si="6"/>
        <v>0</v>
      </c>
      <c r="N34" s="51">
        <f t="shared" si="6"/>
        <v>0</v>
      </c>
      <c r="O34" s="51">
        <f t="shared" si="6"/>
        <v>0</v>
      </c>
      <c r="P34" s="40">
        <f t="shared" si="6"/>
        <v>6140043338</v>
      </c>
    </row>
    <row r="35" spans="1:16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2"/>
      <c r="D41" s="120"/>
      <c r="E41" s="120"/>
      <c r="F41" s="120"/>
      <c r="G41" s="120"/>
      <c r="H41" s="120"/>
      <c r="I41" s="120"/>
      <c r="J41" s="120"/>
      <c r="K41" s="6"/>
      <c r="L41" s="6"/>
      <c r="M41" s="6"/>
      <c r="N41" s="4"/>
      <c r="O41" s="6"/>
      <c r="P41" s="7"/>
    </row>
    <row r="42" spans="1:16" ht="15" customHeight="1">
      <c r="A42" s="3"/>
      <c r="B42" s="118" t="s">
        <v>158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A1:P1"/>
    <mergeCell ref="A2:P2"/>
    <mergeCell ref="A3:P3"/>
    <mergeCell ref="A4:P4"/>
    <mergeCell ref="D41:J41"/>
    <mergeCell ref="C42:P42"/>
    <mergeCell ref="A5:P5"/>
    <mergeCell ref="A7:B7"/>
    <mergeCell ref="A8:B8"/>
    <mergeCell ref="A34:B3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zoomScale="75" zoomScaleNormal="75" workbookViewId="0" topLeftCell="A1">
      <pane xSplit="2" ySplit="11" topLeftCell="P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8" sqref="AQ8:AU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8"/>
    </row>
    <row r="2" spans="1:42" ht="12.7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</row>
    <row r="3" spans="1:42" ht="12.7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5"/>
    </row>
    <row r="4" spans="1:42" ht="12.75">
      <c r="A4" s="133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5"/>
    </row>
    <row r="5" spans="1:42" ht="12.7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2" ht="12.75">
      <c r="A6" s="96" t="s">
        <v>2</v>
      </c>
      <c r="B6" s="97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6" t="s">
        <v>3</v>
      </c>
      <c r="B7" s="98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SUM(C14,C42,C55)</f>
        <v>18535000000</v>
      </c>
      <c r="D13" s="39">
        <f t="shared" si="0"/>
        <v>1974927892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1974927892</v>
      </c>
      <c r="Q13" s="39">
        <f t="shared" si="0"/>
        <v>1000475167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1000475167</v>
      </c>
      <c r="AD13" s="39">
        <f t="shared" si="0"/>
        <v>705613393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705613393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16603000000</v>
      </c>
      <c r="D14" s="39">
        <f t="shared" si="1"/>
        <v>1015734526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1015734526</v>
      </c>
      <c r="Q14" s="39">
        <f t="shared" si="1"/>
        <v>996915466</v>
      </c>
      <c r="R14" s="39">
        <f t="shared" si="1"/>
        <v>0</v>
      </c>
      <c r="S14" s="39">
        <f t="shared" si="1"/>
        <v>0</v>
      </c>
      <c r="T14" s="39">
        <f t="shared" si="1"/>
        <v>0</v>
      </c>
      <c r="U14" s="39">
        <f t="shared" si="1"/>
        <v>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996915466</v>
      </c>
      <c r="AD14" s="39">
        <f t="shared" si="1"/>
        <v>703425947</v>
      </c>
      <c r="AE14" s="39">
        <f t="shared" si="1"/>
        <v>0</v>
      </c>
      <c r="AF14" s="39">
        <f t="shared" si="1"/>
        <v>0</v>
      </c>
      <c r="AG14" s="39">
        <f t="shared" si="1"/>
        <v>0</v>
      </c>
      <c r="AH14" s="39">
        <f t="shared" si="1"/>
        <v>0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703425947</v>
      </c>
    </row>
    <row r="15" spans="1:42" s="12" customFormat="1" ht="12.75">
      <c r="A15" s="41" t="s">
        <v>52</v>
      </c>
      <c r="B15" s="42" t="s">
        <v>54</v>
      </c>
      <c r="C15" s="43">
        <v>8593407733</v>
      </c>
      <c r="D15" s="43">
        <v>577057402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>
        <f>SUM(D15:O15)</f>
        <v>577057402</v>
      </c>
      <c r="Q15" s="43">
        <v>577057402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77">
        <f>SUM(Q15:AB15)</f>
        <v>577057402</v>
      </c>
      <c r="AD15" s="43">
        <v>577057402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78">
        <f>SUM(AD15:AO15)</f>
        <v>577057402</v>
      </c>
    </row>
    <row r="16" spans="1:42" s="12" customFormat="1" ht="12.75">
      <c r="A16" s="16" t="s">
        <v>53</v>
      </c>
      <c r="B16" s="52" t="s">
        <v>55</v>
      </c>
      <c r="C16" s="53">
        <v>625592267</v>
      </c>
      <c r="D16" s="53">
        <v>15491132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6">
        <f aca="true" t="shared" si="2" ref="P16:P43">SUM(D16:O16)</f>
        <v>15491132</v>
      </c>
      <c r="Q16" s="53">
        <v>15491132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46">
        <f aca="true" t="shared" si="3" ref="AC16:AC43">SUM(Q16:AB16)</f>
        <v>15491132</v>
      </c>
      <c r="AD16" s="53">
        <v>15491132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47">
        <f aca="true" t="shared" si="4" ref="AP16:AP43">SUM(AD16:AO16)</f>
        <v>15491132</v>
      </c>
    </row>
    <row r="17" spans="1:42" s="12" customFormat="1" ht="12.75">
      <c r="A17" s="16" t="s">
        <v>74</v>
      </c>
      <c r="B17" s="52" t="s">
        <v>56</v>
      </c>
      <c r="C17" s="53">
        <v>25000000</v>
      </c>
      <c r="D17" s="53">
        <v>985553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6">
        <f t="shared" si="2"/>
        <v>985553</v>
      </c>
      <c r="Q17" s="53">
        <v>985553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46">
        <f t="shared" si="3"/>
        <v>985553</v>
      </c>
      <c r="AD17" s="53">
        <v>985553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47">
        <f t="shared" si="4"/>
        <v>985553</v>
      </c>
    </row>
    <row r="18" spans="1:42" s="12" customFormat="1" ht="12.75">
      <c r="A18" s="16" t="s">
        <v>75</v>
      </c>
      <c r="B18" s="52" t="s">
        <v>57</v>
      </c>
      <c r="C18" s="53">
        <v>547000000</v>
      </c>
      <c r="D18" s="53">
        <v>40051658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6">
        <f t="shared" si="2"/>
        <v>40051658</v>
      </c>
      <c r="Q18" s="53">
        <v>40051658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46">
        <f t="shared" si="3"/>
        <v>40051658</v>
      </c>
      <c r="AD18" s="53">
        <v>40051658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47">
        <f t="shared" si="4"/>
        <v>40051658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6">
        <f t="shared" si="2"/>
        <v>8685381</v>
      </c>
      <c r="Q19" s="53">
        <v>8685381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46">
        <f t="shared" si="3"/>
        <v>8685381</v>
      </c>
      <c r="AD19" s="53">
        <v>8685381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47">
        <f t="shared" si="4"/>
        <v>8685381</v>
      </c>
    </row>
    <row r="20" spans="1:42" s="12" customFormat="1" ht="12.75">
      <c r="A20" s="16" t="s">
        <v>79</v>
      </c>
      <c r="B20" s="52" t="s">
        <v>77</v>
      </c>
      <c r="C20" s="53">
        <v>68609184</v>
      </c>
      <c r="D20" s="53">
        <v>4115858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6">
        <f t="shared" si="2"/>
        <v>4115858</v>
      </c>
      <c r="Q20" s="53">
        <v>4115858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46">
        <f t="shared" si="3"/>
        <v>4115858</v>
      </c>
      <c r="AD20" s="53">
        <v>4115858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47">
        <f t="shared" si="4"/>
        <v>4115858</v>
      </c>
    </row>
    <row r="21" spans="1:42" s="12" customFormat="1" ht="12.75">
      <c r="A21" s="16" t="s">
        <v>80</v>
      </c>
      <c r="B21" s="52" t="s">
        <v>78</v>
      </c>
      <c r="C21" s="53">
        <v>65227200</v>
      </c>
      <c r="D21" s="53">
        <v>4621888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6">
        <f t="shared" si="2"/>
        <v>4621888</v>
      </c>
      <c r="Q21" s="53">
        <v>4621888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46">
        <f t="shared" si="3"/>
        <v>4621888</v>
      </c>
      <c r="AD21" s="53">
        <v>4621888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47">
        <f t="shared" si="4"/>
        <v>4621888</v>
      </c>
    </row>
    <row r="22" spans="1:42" s="12" customFormat="1" ht="12.75">
      <c r="A22" s="16" t="s">
        <v>81</v>
      </c>
      <c r="B22" s="52" t="s">
        <v>59</v>
      </c>
      <c r="C22" s="53">
        <v>400864071</v>
      </c>
      <c r="D22" s="53">
        <v>638642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6">
        <f t="shared" si="2"/>
        <v>638642</v>
      </c>
      <c r="Q22" s="53">
        <v>638642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46">
        <f t="shared" si="3"/>
        <v>638642</v>
      </c>
      <c r="AD22" s="53">
        <v>638642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47">
        <f t="shared" si="4"/>
        <v>638642</v>
      </c>
    </row>
    <row r="23" spans="1:42" s="12" customFormat="1" ht="12.75">
      <c r="A23" s="16" t="s">
        <v>82</v>
      </c>
      <c r="B23" s="52" t="s">
        <v>61</v>
      </c>
      <c r="C23" s="53">
        <v>417566742</v>
      </c>
      <c r="D23" s="53">
        <v>11449986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6">
        <f t="shared" si="2"/>
        <v>11449986</v>
      </c>
      <c r="Q23" s="53">
        <v>11449986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46">
        <f t="shared" si="3"/>
        <v>11449986</v>
      </c>
      <c r="AD23" s="53">
        <v>11449986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47">
        <f t="shared" si="4"/>
        <v>11449986</v>
      </c>
    </row>
    <row r="24" spans="1:42" s="12" customFormat="1" ht="12.75">
      <c r="A24" s="16" t="s">
        <v>83</v>
      </c>
      <c r="B24" s="52" t="s">
        <v>60</v>
      </c>
      <c r="C24" s="53">
        <v>870013669</v>
      </c>
      <c r="D24" s="53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6">
        <f>SUM(D24:O24)</f>
        <v>0</v>
      </c>
      <c r="Q24" s="53">
        <v>0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46">
        <f t="shared" si="3"/>
        <v>0</v>
      </c>
      <c r="AD24" s="53">
        <v>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47">
        <f t="shared" si="4"/>
        <v>0</v>
      </c>
    </row>
    <row r="25" spans="1:42" s="12" customFormat="1" ht="12.75">
      <c r="A25" s="16" t="s">
        <v>84</v>
      </c>
      <c r="B25" s="52" t="s">
        <v>62</v>
      </c>
      <c r="C25" s="53">
        <v>2391658</v>
      </c>
      <c r="D25" s="53">
        <v>211270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6">
        <f t="shared" si="2"/>
        <v>211270</v>
      </c>
      <c r="Q25" s="53">
        <v>211270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46">
        <f t="shared" si="3"/>
        <v>211270</v>
      </c>
      <c r="AD25" s="53">
        <v>211270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47">
        <f t="shared" si="4"/>
        <v>211270</v>
      </c>
    </row>
    <row r="26" spans="1:42" s="12" customFormat="1" ht="12.75">
      <c r="A26" s="16" t="s">
        <v>85</v>
      </c>
      <c r="B26" s="52" t="s">
        <v>86</v>
      </c>
      <c r="C26" s="53">
        <v>287373150</v>
      </c>
      <c r="D26" s="53">
        <v>23690046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6">
        <f t="shared" si="2"/>
        <v>23690046</v>
      </c>
      <c r="Q26" s="53">
        <v>23690046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46">
        <f t="shared" si="3"/>
        <v>23690046</v>
      </c>
      <c r="AD26" s="53">
        <v>23690046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47">
        <f t="shared" si="4"/>
        <v>23690046</v>
      </c>
    </row>
    <row r="27" spans="1:42" s="12" customFormat="1" ht="12.75">
      <c r="A27" s="16" t="s">
        <v>87</v>
      </c>
      <c r="B27" s="52" t="s">
        <v>104</v>
      </c>
      <c r="C27" s="53">
        <v>30855491</v>
      </c>
      <c r="D27" s="53">
        <v>2477875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6">
        <f t="shared" si="2"/>
        <v>2477875</v>
      </c>
      <c r="Q27" s="53">
        <v>2477875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6">
        <f t="shared" si="3"/>
        <v>2477875</v>
      </c>
      <c r="AD27" s="53">
        <v>2477875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47">
        <f t="shared" si="4"/>
        <v>2477875</v>
      </c>
    </row>
    <row r="28" spans="1:42" s="12" customFormat="1" ht="12.75">
      <c r="A28" s="16" t="s">
        <v>89</v>
      </c>
      <c r="B28" s="52" t="s">
        <v>88</v>
      </c>
      <c r="C28" s="53">
        <v>172622304</v>
      </c>
      <c r="D28" s="53">
        <v>12573309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6">
        <f t="shared" si="2"/>
        <v>12573309</v>
      </c>
      <c r="Q28" s="53">
        <v>12573309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46">
        <f t="shared" si="3"/>
        <v>12573309</v>
      </c>
      <c r="AD28" s="53">
        <v>12573309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47">
        <f t="shared" si="4"/>
        <v>12573309</v>
      </c>
    </row>
    <row r="29" spans="1:42" s="12" customFormat="1" ht="12.75">
      <c r="A29" s="16" t="s">
        <v>90</v>
      </c>
      <c r="B29" s="52" t="s">
        <v>63</v>
      </c>
      <c r="C29" s="53">
        <v>50388438</v>
      </c>
      <c r="D29" s="53">
        <v>1375947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6">
        <f t="shared" si="2"/>
        <v>1375947</v>
      </c>
      <c r="Q29" s="53">
        <v>1375947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46">
        <f t="shared" si="3"/>
        <v>1375947</v>
      </c>
      <c r="AD29" s="53">
        <v>1375947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47">
        <f t="shared" si="4"/>
        <v>1375947</v>
      </c>
    </row>
    <row r="30" spans="1:42" s="12" customFormat="1" ht="12.75">
      <c r="A30" s="16" t="s">
        <v>91</v>
      </c>
      <c r="B30" s="52" t="s">
        <v>64</v>
      </c>
      <c r="C30" s="53">
        <v>176934255</v>
      </c>
      <c r="D30" s="53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6">
        <f t="shared" si="2"/>
        <v>0</v>
      </c>
      <c r="Q30" s="53">
        <v>0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6">
        <f t="shared" si="3"/>
        <v>0</v>
      </c>
      <c r="AD30" s="53">
        <v>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47">
        <f t="shared" si="4"/>
        <v>0</v>
      </c>
    </row>
    <row r="31" spans="1:42" s="12" customFormat="1" ht="12.75">
      <c r="A31" s="16" t="s">
        <v>92</v>
      </c>
      <c r="B31" s="52" t="s">
        <v>65</v>
      </c>
      <c r="C31" s="53">
        <v>34000000</v>
      </c>
      <c r="D31" s="53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6">
        <f t="shared" si="2"/>
        <v>0</v>
      </c>
      <c r="Q31" s="53">
        <v>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6">
        <f t="shared" si="3"/>
        <v>0</v>
      </c>
      <c r="AD31" s="53">
        <v>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47">
        <f t="shared" si="4"/>
        <v>0</v>
      </c>
    </row>
    <row r="32" spans="1:42" s="12" customFormat="1" ht="12.75">
      <c r="A32" s="16" t="s">
        <v>93</v>
      </c>
      <c r="B32" s="52" t="s">
        <v>66</v>
      </c>
      <c r="C32" s="53">
        <v>1000000</v>
      </c>
      <c r="D32" s="53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6">
        <f t="shared" si="2"/>
        <v>0</v>
      </c>
      <c r="Q32" s="53">
        <v>0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6">
        <f t="shared" si="3"/>
        <v>0</v>
      </c>
      <c r="AD32" s="53">
        <v>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47">
        <f t="shared" si="4"/>
        <v>0</v>
      </c>
    </row>
    <row r="33" spans="1:42" s="12" customFormat="1" ht="12.75">
      <c r="A33" s="16" t="s">
        <v>94</v>
      </c>
      <c r="B33" s="44" t="s">
        <v>51</v>
      </c>
      <c r="C33" s="45">
        <v>53000000</v>
      </c>
      <c r="D33" s="45"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>
        <f t="shared" si="2"/>
        <v>0</v>
      </c>
      <c r="Q33" s="45">
        <v>0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>
        <f t="shared" si="3"/>
        <v>0</v>
      </c>
      <c r="AD33" s="45">
        <v>0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7">
        <f t="shared" si="4"/>
        <v>0</v>
      </c>
    </row>
    <row r="34" spans="1:42" s="12" customFormat="1" ht="12.75">
      <c r="A34" s="16" t="s">
        <v>95</v>
      </c>
      <c r="B34" s="44" t="s">
        <v>67</v>
      </c>
      <c r="C34" s="56">
        <v>132000000</v>
      </c>
      <c r="D34" s="45">
        <v>15219360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>
        <f t="shared" si="2"/>
        <v>15219360</v>
      </c>
      <c r="Q34" s="45">
        <v>0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>
        <f t="shared" si="3"/>
        <v>0</v>
      </c>
      <c r="AD34" s="45">
        <v>0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7">
        <f t="shared" si="4"/>
        <v>0</v>
      </c>
    </row>
    <row r="35" spans="1:42" s="12" customFormat="1" ht="12.75">
      <c r="A35" s="16" t="s">
        <v>96</v>
      </c>
      <c r="B35" s="44" t="s">
        <v>68</v>
      </c>
      <c r="C35" s="56">
        <v>30000000</v>
      </c>
      <c r="D35" s="45">
        <v>3599700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>
        <f t="shared" si="2"/>
        <v>3599700</v>
      </c>
      <c r="Q35" s="45">
        <v>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>
        <f t="shared" si="3"/>
        <v>0</v>
      </c>
      <c r="AD35" s="45">
        <v>0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7">
        <f t="shared" si="4"/>
        <v>0</v>
      </c>
    </row>
    <row r="36" spans="1:42" s="12" customFormat="1" ht="12.75">
      <c r="A36" s="16" t="s">
        <v>97</v>
      </c>
      <c r="B36" s="44" t="s">
        <v>98</v>
      </c>
      <c r="C36" s="45">
        <v>1800759403</v>
      </c>
      <c r="D36" s="45">
        <v>142873871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>
        <f t="shared" si="2"/>
        <v>142873871</v>
      </c>
      <c r="Q36" s="45">
        <v>142873871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>
        <f t="shared" si="3"/>
        <v>142873871</v>
      </c>
      <c r="AD36" s="45">
        <v>0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7">
        <f t="shared" si="4"/>
        <v>0</v>
      </c>
    </row>
    <row r="37" spans="1:42" s="12" customFormat="1" ht="12.75">
      <c r="A37" s="16" t="s">
        <v>99</v>
      </c>
      <c r="B37" s="44" t="s">
        <v>69</v>
      </c>
      <c r="C37" s="45">
        <v>1578574367</v>
      </c>
      <c r="D37" s="45">
        <v>111525548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>
        <f t="shared" si="2"/>
        <v>111525548</v>
      </c>
      <c r="Q37" s="45">
        <v>111525548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>
        <f t="shared" si="3"/>
        <v>111525548</v>
      </c>
      <c r="AD37" s="45">
        <v>0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7">
        <f t="shared" si="4"/>
        <v>0</v>
      </c>
    </row>
    <row r="38" spans="1:42" s="12" customFormat="1" ht="12.75">
      <c r="A38" s="16" t="s">
        <v>100</v>
      </c>
      <c r="B38" s="44" t="s">
        <v>70</v>
      </c>
      <c r="C38" s="45">
        <v>318999739</v>
      </c>
      <c r="D38" s="45">
        <v>23454060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>
        <f t="shared" si="2"/>
        <v>23454060</v>
      </c>
      <c r="Q38" s="45">
        <v>23454060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6">
        <f t="shared" si="3"/>
        <v>23454060</v>
      </c>
      <c r="AD38" s="45">
        <v>0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7">
        <f t="shared" si="4"/>
        <v>0</v>
      </c>
    </row>
    <row r="39" spans="1:42" s="12" customFormat="1" ht="12.75">
      <c r="A39" s="16" t="s">
        <v>101</v>
      </c>
      <c r="B39" s="44" t="s">
        <v>71</v>
      </c>
      <c r="C39" s="45">
        <v>53166622</v>
      </c>
      <c r="D39" s="45">
        <v>3909010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>
        <f t="shared" si="2"/>
        <v>3909010</v>
      </c>
      <c r="Q39" s="45">
        <v>3909010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>
        <f t="shared" si="3"/>
        <v>3909010</v>
      </c>
      <c r="AD39" s="45">
        <v>0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7">
        <f t="shared" si="4"/>
        <v>0</v>
      </c>
    </row>
    <row r="40" spans="1:42" s="12" customFormat="1" ht="12.75">
      <c r="A40" s="16" t="s">
        <v>102</v>
      </c>
      <c r="B40" s="44" t="s">
        <v>72</v>
      </c>
      <c r="C40" s="45">
        <v>53166622</v>
      </c>
      <c r="D40" s="45">
        <v>3909010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>
        <f t="shared" si="2"/>
        <v>3909010</v>
      </c>
      <c r="Q40" s="45">
        <v>3909010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>
        <f t="shared" si="3"/>
        <v>3909010</v>
      </c>
      <c r="AD40" s="45">
        <v>0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7">
        <f t="shared" si="4"/>
        <v>0</v>
      </c>
    </row>
    <row r="41" spans="1:42" s="12" customFormat="1" ht="13.5" thickBot="1">
      <c r="A41" s="16" t="s">
        <v>103</v>
      </c>
      <c r="B41" s="44" t="s">
        <v>73</v>
      </c>
      <c r="C41" s="45">
        <v>106333247</v>
      </c>
      <c r="D41" s="45">
        <v>7818020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>
        <f t="shared" si="2"/>
        <v>7818020</v>
      </c>
      <c r="Q41" s="45">
        <v>7818020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6">
        <f t="shared" si="3"/>
        <v>7818020</v>
      </c>
      <c r="AD41" s="45">
        <v>0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7">
        <f t="shared" si="4"/>
        <v>0</v>
      </c>
    </row>
    <row r="42" spans="1:42" s="14" customFormat="1" ht="13.5" thickBot="1">
      <c r="A42" s="24"/>
      <c r="B42" s="50" t="s">
        <v>43</v>
      </c>
      <c r="C42" s="51">
        <f>SUM(C43:C54)</f>
        <v>1462000000</v>
      </c>
      <c r="D42" s="51">
        <f aca="true" t="shared" si="5" ref="D42:P42">SUM(D43:D54)</f>
        <v>959193366</v>
      </c>
      <c r="E42" s="51">
        <f t="shared" si="5"/>
        <v>0</v>
      </c>
      <c r="F42" s="51">
        <f t="shared" si="5"/>
        <v>0</v>
      </c>
      <c r="G42" s="51">
        <f t="shared" si="5"/>
        <v>0</v>
      </c>
      <c r="H42" s="51">
        <f t="shared" si="5"/>
        <v>0</v>
      </c>
      <c r="I42" s="51">
        <f t="shared" si="5"/>
        <v>0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959193366</v>
      </c>
      <c r="Q42" s="51">
        <f aca="true" t="shared" si="6" ref="Q42:AP42">SUM(Q43:Q54)</f>
        <v>3559701</v>
      </c>
      <c r="R42" s="51">
        <f t="shared" si="6"/>
        <v>0</v>
      </c>
      <c r="S42" s="51">
        <f t="shared" si="6"/>
        <v>0</v>
      </c>
      <c r="T42" s="51">
        <f t="shared" si="6"/>
        <v>0</v>
      </c>
      <c r="U42" s="51">
        <f t="shared" si="6"/>
        <v>0</v>
      </c>
      <c r="V42" s="51">
        <f t="shared" si="6"/>
        <v>0</v>
      </c>
      <c r="W42" s="51">
        <f t="shared" si="6"/>
        <v>0</v>
      </c>
      <c r="X42" s="51">
        <f t="shared" si="6"/>
        <v>0</v>
      </c>
      <c r="Y42" s="51">
        <f t="shared" si="6"/>
        <v>0</v>
      </c>
      <c r="Z42" s="51">
        <f t="shared" si="6"/>
        <v>0</v>
      </c>
      <c r="AA42" s="51">
        <f t="shared" si="6"/>
        <v>0</v>
      </c>
      <c r="AB42" s="51">
        <f t="shared" si="6"/>
        <v>0</v>
      </c>
      <c r="AC42" s="51">
        <f t="shared" si="6"/>
        <v>3559701</v>
      </c>
      <c r="AD42" s="51">
        <f t="shared" si="6"/>
        <v>2187446</v>
      </c>
      <c r="AE42" s="51">
        <f t="shared" si="6"/>
        <v>0</v>
      </c>
      <c r="AF42" s="51">
        <f t="shared" si="6"/>
        <v>0</v>
      </c>
      <c r="AG42" s="51">
        <f t="shared" si="6"/>
        <v>0</v>
      </c>
      <c r="AH42" s="51">
        <f t="shared" si="6"/>
        <v>0</v>
      </c>
      <c r="AI42" s="51">
        <f t="shared" si="6"/>
        <v>0</v>
      </c>
      <c r="AJ42" s="51">
        <f t="shared" si="6"/>
        <v>0</v>
      </c>
      <c r="AK42" s="51">
        <f t="shared" si="6"/>
        <v>0</v>
      </c>
      <c r="AL42" s="51">
        <f t="shared" si="6"/>
        <v>0</v>
      </c>
      <c r="AM42" s="51">
        <f t="shared" si="6"/>
        <v>0</v>
      </c>
      <c r="AN42" s="51">
        <f t="shared" si="6"/>
        <v>0</v>
      </c>
      <c r="AO42" s="51">
        <f t="shared" si="6"/>
        <v>0</v>
      </c>
      <c r="AP42" s="40">
        <f t="shared" si="6"/>
        <v>2187446</v>
      </c>
    </row>
    <row r="43" spans="1:42" s="14" customFormat="1" ht="12.75">
      <c r="A43" s="16" t="s">
        <v>121</v>
      </c>
      <c r="B43" s="52" t="s">
        <v>122</v>
      </c>
      <c r="C43" s="53">
        <f>60000000-20400000</f>
        <v>39600000</v>
      </c>
      <c r="D43" s="93">
        <v>0</v>
      </c>
      <c r="E43" s="93"/>
      <c r="F43" s="99"/>
      <c r="G43" s="93"/>
      <c r="H43" s="93"/>
      <c r="I43" s="99"/>
      <c r="J43" s="99"/>
      <c r="K43" s="99"/>
      <c r="L43" s="99"/>
      <c r="M43" s="99"/>
      <c r="N43" s="53"/>
      <c r="O43" s="53"/>
      <c r="P43" s="46">
        <f t="shared" si="2"/>
        <v>0</v>
      </c>
      <c r="Q43" s="99">
        <v>0</v>
      </c>
      <c r="R43" s="93"/>
      <c r="S43" s="93"/>
      <c r="T43" s="93"/>
      <c r="U43" s="93"/>
      <c r="V43" s="99"/>
      <c r="W43" s="99"/>
      <c r="X43" s="99"/>
      <c r="Y43" s="99"/>
      <c r="Z43" s="99"/>
      <c r="AA43" s="53"/>
      <c r="AB43" s="53"/>
      <c r="AC43" s="46">
        <f t="shared" si="3"/>
        <v>0</v>
      </c>
      <c r="AD43" s="93">
        <v>0</v>
      </c>
      <c r="AE43" s="93"/>
      <c r="AF43" s="93"/>
      <c r="AG43" s="93"/>
      <c r="AH43" s="93"/>
      <c r="AI43" s="93"/>
      <c r="AJ43" s="99"/>
      <c r="AK43" s="99"/>
      <c r="AL43" s="99"/>
      <c r="AM43" s="99"/>
      <c r="AN43" s="53"/>
      <c r="AO43" s="53"/>
      <c r="AP43" s="47">
        <f t="shared" si="4"/>
        <v>0</v>
      </c>
    </row>
    <row r="44" spans="1:42" s="12" customFormat="1" ht="12.75">
      <c r="A44" s="16" t="s">
        <v>113</v>
      </c>
      <c r="B44" s="52" t="s">
        <v>105</v>
      </c>
      <c r="C44" s="53">
        <v>500000</v>
      </c>
      <c r="D44" s="53">
        <v>0</v>
      </c>
      <c r="E44" s="45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>
        <f>SUM(D44:O44)</f>
        <v>0</v>
      </c>
      <c r="Q44" s="53">
        <v>0</v>
      </c>
      <c r="R44" s="46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>
        <f>SUM(Q44:AB44)</f>
        <v>0</v>
      </c>
      <c r="AD44" s="53">
        <v>0</v>
      </c>
      <c r="AE44" s="46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94">
        <f>SUM(AD44:AO44)</f>
        <v>0</v>
      </c>
    </row>
    <row r="45" spans="1:42" s="12" customFormat="1" ht="12.75">
      <c r="A45" s="16" t="s">
        <v>114</v>
      </c>
      <c r="B45" s="52" t="s">
        <v>106</v>
      </c>
      <c r="C45" s="53">
        <v>0</v>
      </c>
      <c r="D45" s="53">
        <v>0</v>
      </c>
      <c r="E45" s="45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>
        <f aca="true" t="shared" si="7" ref="P45:P54">SUM(D45:O45)</f>
        <v>0</v>
      </c>
      <c r="Q45" s="53">
        <v>0</v>
      </c>
      <c r="R45" s="46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>
        <f aca="true" t="shared" si="8" ref="AC45:AC54">SUM(Q45:AB45)</f>
        <v>0</v>
      </c>
      <c r="AD45" s="53">
        <v>0</v>
      </c>
      <c r="AE45" s="46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94">
        <f aca="true" t="shared" si="9" ref="AP45:AP56">SUM(AD45:AO45)</f>
        <v>0</v>
      </c>
    </row>
    <row r="46" spans="1:42" s="12" customFormat="1" ht="12.75">
      <c r="A46" s="16" t="s">
        <v>152</v>
      </c>
      <c r="B46" s="52" t="s">
        <v>155</v>
      </c>
      <c r="C46" s="53">
        <v>0</v>
      </c>
      <c r="D46" s="53">
        <v>0</v>
      </c>
      <c r="E46" s="4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>
        <f>SUM(D46:O46)</f>
        <v>0</v>
      </c>
      <c r="Q46" s="53">
        <v>0</v>
      </c>
      <c r="R46" s="46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f t="shared" si="8"/>
        <v>0</v>
      </c>
      <c r="AD46" s="53">
        <v>0</v>
      </c>
      <c r="AE46" s="46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94">
        <f t="shared" si="9"/>
        <v>0</v>
      </c>
    </row>
    <row r="47" spans="1:42" s="12" customFormat="1" ht="12.75">
      <c r="A47" s="16" t="s">
        <v>153</v>
      </c>
      <c r="B47" s="52" t="s">
        <v>154</v>
      </c>
      <c r="C47" s="53">
        <v>0</v>
      </c>
      <c r="D47" s="53">
        <v>0</v>
      </c>
      <c r="E47" s="45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>
        <f>SUM(D47:O47)</f>
        <v>0</v>
      </c>
      <c r="Q47" s="53">
        <v>0</v>
      </c>
      <c r="R47" s="46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>
        <f t="shared" si="8"/>
        <v>0</v>
      </c>
      <c r="AD47" s="53">
        <v>0</v>
      </c>
      <c r="AE47" s="46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94">
        <f t="shared" si="9"/>
        <v>0</v>
      </c>
    </row>
    <row r="48" spans="1:42" s="12" customFormat="1" ht="12.75">
      <c r="A48" s="16" t="s">
        <v>151</v>
      </c>
      <c r="B48" s="52" t="s">
        <v>107</v>
      </c>
      <c r="C48" s="53">
        <f>76200000+4000000</f>
        <v>80200000</v>
      </c>
      <c r="D48" s="53">
        <v>0</v>
      </c>
      <c r="E48" s="45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>
        <f t="shared" si="7"/>
        <v>0</v>
      </c>
      <c r="Q48" s="53">
        <v>0</v>
      </c>
      <c r="R48" s="46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>
        <f t="shared" si="8"/>
        <v>0</v>
      </c>
      <c r="AD48" s="53">
        <v>0</v>
      </c>
      <c r="AE48" s="46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94">
        <f t="shared" si="9"/>
        <v>0</v>
      </c>
    </row>
    <row r="49" spans="1:42" s="12" customFormat="1" ht="12.75">
      <c r="A49" s="16" t="s">
        <v>151</v>
      </c>
      <c r="B49" s="52" t="s">
        <v>150</v>
      </c>
      <c r="C49" s="53">
        <v>0</v>
      </c>
      <c r="D49" s="53">
        <v>0</v>
      </c>
      <c r="E49" s="45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>
        <f>SUM(D49:O49)</f>
        <v>0</v>
      </c>
      <c r="Q49" s="53">
        <v>0</v>
      </c>
      <c r="R49" s="46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>
        <f>SUM(Q49:AB49)</f>
        <v>0</v>
      </c>
      <c r="AD49" s="53">
        <v>0</v>
      </c>
      <c r="AE49" s="46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94">
        <f>SUM(AD49:AO49)</f>
        <v>0</v>
      </c>
    </row>
    <row r="50" spans="1:42" s="12" customFormat="1" ht="12.75">
      <c r="A50" s="16" t="s">
        <v>115</v>
      </c>
      <c r="B50" s="52" t="s">
        <v>108</v>
      </c>
      <c r="C50" s="53">
        <f>951700000+10400000</f>
        <v>962100000</v>
      </c>
      <c r="D50" s="53">
        <v>813739081</v>
      </c>
      <c r="E50" s="45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>
        <f t="shared" si="7"/>
        <v>813739081</v>
      </c>
      <c r="Q50" s="53">
        <v>0</v>
      </c>
      <c r="R50" s="46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>
        <f t="shared" si="8"/>
        <v>0</v>
      </c>
      <c r="AD50" s="53">
        <v>0</v>
      </c>
      <c r="AE50" s="46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94">
        <f t="shared" si="9"/>
        <v>0</v>
      </c>
    </row>
    <row r="51" spans="1:42" s="12" customFormat="1" ht="12.75">
      <c r="A51" s="16" t="s">
        <v>116</v>
      </c>
      <c r="B51" s="52" t="s">
        <v>109</v>
      </c>
      <c r="C51" s="53">
        <v>6000000</v>
      </c>
      <c r="D51" s="53">
        <v>0</v>
      </c>
      <c r="E51" s="4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>
        <f t="shared" si="7"/>
        <v>0</v>
      </c>
      <c r="Q51" s="53">
        <v>0</v>
      </c>
      <c r="R51" s="46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>
        <f t="shared" si="8"/>
        <v>0</v>
      </c>
      <c r="AD51" s="53">
        <v>0</v>
      </c>
      <c r="AE51" s="46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94">
        <f t="shared" si="9"/>
        <v>0</v>
      </c>
    </row>
    <row r="52" spans="1:42" s="12" customFormat="1" ht="12.75">
      <c r="A52" s="16" t="s">
        <v>117</v>
      </c>
      <c r="B52" s="52" t="s">
        <v>110</v>
      </c>
      <c r="C52" s="53">
        <v>5500000</v>
      </c>
      <c r="D52" s="53">
        <v>0</v>
      </c>
      <c r="E52" s="4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>
        <f t="shared" si="7"/>
        <v>0</v>
      </c>
      <c r="Q52" s="53">
        <v>0</v>
      </c>
      <c r="R52" s="46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>
        <f t="shared" si="8"/>
        <v>0</v>
      </c>
      <c r="AD52" s="53">
        <v>0</v>
      </c>
      <c r="AE52" s="46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94">
        <f t="shared" si="9"/>
        <v>0</v>
      </c>
    </row>
    <row r="53" spans="1:42" s="12" customFormat="1" ht="12.75">
      <c r="A53" s="16" t="s">
        <v>118</v>
      </c>
      <c r="B53" s="52" t="s">
        <v>111</v>
      </c>
      <c r="C53" s="53">
        <v>226100000</v>
      </c>
      <c r="D53" s="53">
        <v>3559701</v>
      </c>
      <c r="E53" s="45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>
        <f t="shared" si="7"/>
        <v>3559701</v>
      </c>
      <c r="Q53" s="53">
        <v>3559701</v>
      </c>
      <c r="R53" s="46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>
        <f t="shared" si="8"/>
        <v>3559701</v>
      </c>
      <c r="AD53" s="53">
        <v>2187446</v>
      </c>
      <c r="AE53" s="46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94">
        <f t="shared" si="9"/>
        <v>2187446</v>
      </c>
    </row>
    <row r="54" spans="1:42" s="12" customFormat="1" ht="13.5" thickBot="1">
      <c r="A54" s="16" t="s">
        <v>119</v>
      </c>
      <c r="B54" s="52" t="s">
        <v>112</v>
      </c>
      <c r="C54" s="53">
        <v>142000000</v>
      </c>
      <c r="D54" s="53">
        <v>141894584</v>
      </c>
      <c r="E54" s="45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>
        <f t="shared" si="7"/>
        <v>141894584</v>
      </c>
      <c r="Q54" s="53">
        <v>0</v>
      </c>
      <c r="R54" s="46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>
        <f t="shared" si="8"/>
        <v>0</v>
      </c>
      <c r="AD54" s="53">
        <v>0</v>
      </c>
      <c r="AE54" s="46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95">
        <f t="shared" si="9"/>
        <v>0</v>
      </c>
    </row>
    <row r="55" spans="1:42" s="14" customFormat="1" ht="13.5" thickBot="1">
      <c r="A55" s="24"/>
      <c r="B55" s="50" t="s">
        <v>44</v>
      </c>
      <c r="C55" s="51">
        <f aca="true" t="shared" si="10" ref="C55:AP55">SUM(C56:C57)</f>
        <v>470000000</v>
      </c>
      <c r="D55" s="51">
        <f t="shared" si="10"/>
        <v>0</v>
      </c>
      <c r="E55" s="51">
        <f t="shared" si="10"/>
        <v>0</v>
      </c>
      <c r="F55" s="51">
        <f t="shared" si="10"/>
        <v>0</v>
      </c>
      <c r="G55" s="51">
        <f t="shared" si="10"/>
        <v>0</v>
      </c>
      <c r="H55" s="51">
        <f t="shared" si="10"/>
        <v>0</v>
      </c>
      <c r="I55" s="51">
        <f t="shared" si="10"/>
        <v>0</v>
      </c>
      <c r="J55" s="51">
        <f t="shared" si="10"/>
        <v>0</v>
      </c>
      <c r="K55" s="51">
        <f t="shared" si="10"/>
        <v>0</v>
      </c>
      <c r="L55" s="51">
        <f t="shared" si="10"/>
        <v>0</v>
      </c>
      <c r="M55" s="51">
        <f t="shared" si="10"/>
        <v>0</v>
      </c>
      <c r="N55" s="51">
        <f t="shared" si="10"/>
        <v>0</v>
      </c>
      <c r="O55" s="51">
        <f t="shared" si="10"/>
        <v>0</v>
      </c>
      <c r="P55" s="51">
        <f t="shared" si="10"/>
        <v>0</v>
      </c>
      <c r="Q55" s="51">
        <f t="shared" si="10"/>
        <v>0</v>
      </c>
      <c r="R55" s="51">
        <f t="shared" si="10"/>
        <v>0</v>
      </c>
      <c r="S55" s="51">
        <f t="shared" si="10"/>
        <v>0</v>
      </c>
      <c r="T55" s="51">
        <f t="shared" si="10"/>
        <v>0</v>
      </c>
      <c r="U55" s="51">
        <f t="shared" si="10"/>
        <v>0</v>
      </c>
      <c r="V55" s="51">
        <f t="shared" si="10"/>
        <v>0</v>
      </c>
      <c r="W55" s="51">
        <f t="shared" si="10"/>
        <v>0</v>
      </c>
      <c r="X55" s="51">
        <f t="shared" si="10"/>
        <v>0</v>
      </c>
      <c r="Y55" s="51">
        <f t="shared" si="10"/>
        <v>0</v>
      </c>
      <c r="Z55" s="51">
        <f t="shared" si="10"/>
        <v>0</v>
      </c>
      <c r="AA55" s="51">
        <f t="shared" si="10"/>
        <v>0</v>
      </c>
      <c r="AB55" s="51">
        <f t="shared" si="10"/>
        <v>0</v>
      </c>
      <c r="AC55" s="51">
        <f t="shared" si="10"/>
        <v>0</v>
      </c>
      <c r="AD55" s="51">
        <f t="shared" si="10"/>
        <v>0</v>
      </c>
      <c r="AE55" s="51">
        <f t="shared" si="10"/>
        <v>0</v>
      </c>
      <c r="AF55" s="51">
        <f t="shared" si="10"/>
        <v>0</v>
      </c>
      <c r="AG55" s="51">
        <f t="shared" si="10"/>
        <v>0</v>
      </c>
      <c r="AH55" s="51">
        <f t="shared" si="10"/>
        <v>0</v>
      </c>
      <c r="AI55" s="51">
        <f t="shared" si="10"/>
        <v>0</v>
      </c>
      <c r="AJ55" s="51">
        <f t="shared" si="10"/>
        <v>0</v>
      </c>
      <c r="AK55" s="51">
        <f t="shared" si="10"/>
        <v>0</v>
      </c>
      <c r="AL55" s="51">
        <v>0</v>
      </c>
      <c r="AM55" s="51">
        <f t="shared" si="10"/>
        <v>0</v>
      </c>
      <c r="AN55" s="51">
        <f t="shared" si="10"/>
        <v>0</v>
      </c>
      <c r="AO55" s="51">
        <f t="shared" si="10"/>
        <v>0</v>
      </c>
      <c r="AP55" s="40">
        <f t="shared" si="10"/>
        <v>0</v>
      </c>
    </row>
    <row r="56" spans="1:42" s="12" customFormat="1" ht="13.5" thickBot="1">
      <c r="A56" s="73" t="s">
        <v>40</v>
      </c>
      <c r="B56" s="57" t="s">
        <v>46</v>
      </c>
      <c r="C56" s="58">
        <v>270000000</v>
      </c>
      <c r="D56" s="58">
        <v>0</v>
      </c>
      <c r="E56" s="58"/>
      <c r="F56" s="58"/>
      <c r="G56" s="58"/>
      <c r="H56" s="58"/>
      <c r="I56" s="58"/>
      <c r="J56" s="45"/>
      <c r="K56" s="58"/>
      <c r="L56" s="58"/>
      <c r="M56" s="58"/>
      <c r="N56" s="45"/>
      <c r="O56" s="45"/>
      <c r="P56" s="46">
        <f>SUM(D56:O56)</f>
        <v>0</v>
      </c>
      <c r="Q56" s="45">
        <v>0</v>
      </c>
      <c r="R56" s="46"/>
      <c r="S56" s="46"/>
      <c r="T56" s="58"/>
      <c r="U56" s="46"/>
      <c r="V56" s="45"/>
      <c r="W56" s="45"/>
      <c r="X56" s="45"/>
      <c r="Y56" s="45"/>
      <c r="Z56" s="45"/>
      <c r="AA56" s="45"/>
      <c r="AB56" s="45"/>
      <c r="AC56" s="46">
        <f>SUM(Q56:AB56)</f>
        <v>0</v>
      </c>
      <c r="AD56" s="45">
        <v>0</v>
      </c>
      <c r="AE56" s="46"/>
      <c r="AF56" s="45"/>
      <c r="AG56" s="45"/>
      <c r="AH56" s="45"/>
      <c r="AI56" s="45"/>
      <c r="AJ56" s="45"/>
      <c r="AK56" s="45"/>
      <c r="AL56" s="58"/>
      <c r="AM56" s="46"/>
      <c r="AN56" s="46"/>
      <c r="AO56" s="45"/>
      <c r="AP56" s="95">
        <f t="shared" si="9"/>
        <v>0</v>
      </c>
    </row>
    <row r="57" spans="1:42" s="12" customFormat="1" ht="13.5" thickBot="1">
      <c r="A57" s="15" t="s">
        <v>50</v>
      </c>
      <c r="B57" s="44" t="s">
        <v>120</v>
      </c>
      <c r="C57" s="45">
        <v>200000000</v>
      </c>
      <c r="D57" s="45">
        <v>0</v>
      </c>
      <c r="E57" s="45"/>
      <c r="F57" s="45"/>
      <c r="G57" s="45"/>
      <c r="H57" s="45"/>
      <c r="I57" s="45"/>
      <c r="J57" s="45"/>
      <c r="K57" s="58"/>
      <c r="L57" s="58"/>
      <c r="M57" s="58"/>
      <c r="N57" s="45"/>
      <c r="O57" s="45"/>
      <c r="P57" s="46">
        <f>SUM(D57:O57)</f>
        <v>0</v>
      </c>
      <c r="Q57" s="45">
        <v>0</v>
      </c>
      <c r="R57" s="46"/>
      <c r="S57" s="46"/>
      <c r="T57" s="45"/>
      <c r="U57" s="46"/>
      <c r="V57" s="45"/>
      <c r="W57" s="45"/>
      <c r="X57" s="45"/>
      <c r="Y57" s="45"/>
      <c r="Z57" s="45"/>
      <c r="AA57" s="45"/>
      <c r="AB57" s="45"/>
      <c r="AC57" s="46">
        <f>SUM(Q57:AB57)</f>
        <v>0</v>
      </c>
      <c r="AD57" s="45">
        <v>0</v>
      </c>
      <c r="AE57" s="46"/>
      <c r="AF57" s="45"/>
      <c r="AG57" s="45"/>
      <c r="AH57" s="45"/>
      <c r="AI57" s="45"/>
      <c r="AJ57" s="45"/>
      <c r="AK57" s="45"/>
      <c r="AL57" s="58"/>
      <c r="AM57" s="46"/>
      <c r="AN57" s="45"/>
      <c r="AO57" s="45"/>
      <c r="AP57" s="47">
        <f>SUM(AD57:AO57)</f>
        <v>0</v>
      </c>
    </row>
    <row r="58" spans="1:42" s="14" customFormat="1" ht="18" customHeight="1" hidden="1" thickBot="1">
      <c r="A58" s="24"/>
      <c r="B58" s="50" t="s">
        <v>41</v>
      </c>
      <c r="C58" s="51">
        <f aca="true" t="shared" si="11" ref="C58:AP58">SUM(C59:C68)</f>
        <v>0</v>
      </c>
      <c r="D58" s="51">
        <f t="shared" si="11"/>
        <v>0</v>
      </c>
      <c r="E58" s="92">
        <f t="shared" si="11"/>
        <v>0</v>
      </c>
      <c r="F58" s="92">
        <f t="shared" si="11"/>
        <v>0</v>
      </c>
      <c r="G58" s="92">
        <f t="shared" si="11"/>
        <v>0</v>
      </c>
      <c r="H58" s="92">
        <f t="shared" si="11"/>
        <v>0</v>
      </c>
      <c r="I58" s="51">
        <f t="shared" si="11"/>
        <v>0</v>
      </c>
      <c r="J58" s="51">
        <f t="shared" si="11"/>
        <v>0</v>
      </c>
      <c r="K58" s="51">
        <f t="shared" si="11"/>
        <v>0</v>
      </c>
      <c r="L58" s="51">
        <f t="shared" si="11"/>
        <v>0</v>
      </c>
      <c r="M58" s="51">
        <f t="shared" si="11"/>
        <v>0</v>
      </c>
      <c r="N58" s="51">
        <f t="shared" si="11"/>
        <v>0</v>
      </c>
      <c r="O58" s="51">
        <f t="shared" si="11"/>
        <v>0</v>
      </c>
      <c r="P58" s="51">
        <f t="shared" si="11"/>
        <v>0</v>
      </c>
      <c r="Q58" s="51">
        <f t="shared" si="11"/>
        <v>0</v>
      </c>
      <c r="R58" s="51">
        <f t="shared" si="11"/>
        <v>0</v>
      </c>
      <c r="S58" s="51">
        <f t="shared" si="11"/>
        <v>0</v>
      </c>
      <c r="T58" s="51">
        <f t="shared" si="11"/>
        <v>0</v>
      </c>
      <c r="U58" s="51">
        <f t="shared" si="11"/>
        <v>0</v>
      </c>
      <c r="V58" s="51">
        <f t="shared" si="11"/>
        <v>0</v>
      </c>
      <c r="W58" s="51">
        <f t="shared" si="11"/>
        <v>0</v>
      </c>
      <c r="X58" s="51">
        <f t="shared" si="11"/>
        <v>0</v>
      </c>
      <c r="Y58" s="51">
        <f t="shared" si="11"/>
        <v>0</v>
      </c>
      <c r="Z58" s="51">
        <f t="shared" si="11"/>
        <v>0</v>
      </c>
      <c r="AA58" s="51">
        <f t="shared" si="11"/>
        <v>0</v>
      </c>
      <c r="AB58" s="51">
        <f t="shared" si="11"/>
        <v>0</v>
      </c>
      <c r="AC58" s="51">
        <f t="shared" si="11"/>
        <v>0</v>
      </c>
      <c r="AD58" s="51">
        <f t="shared" si="11"/>
        <v>0</v>
      </c>
      <c r="AE58" s="51">
        <f t="shared" si="11"/>
        <v>0</v>
      </c>
      <c r="AF58" s="51">
        <f t="shared" si="11"/>
        <v>0</v>
      </c>
      <c r="AG58" s="51">
        <f t="shared" si="11"/>
        <v>0</v>
      </c>
      <c r="AH58" s="51">
        <f t="shared" si="11"/>
        <v>0</v>
      </c>
      <c r="AI58" s="51">
        <f t="shared" si="11"/>
        <v>0</v>
      </c>
      <c r="AJ58" s="51">
        <f t="shared" si="11"/>
        <v>0</v>
      </c>
      <c r="AK58" s="51">
        <f t="shared" si="11"/>
        <v>0</v>
      </c>
      <c r="AL58" s="51">
        <f t="shared" si="11"/>
        <v>0</v>
      </c>
      <c r="AM58" s="51">
        <f t="shared" si="11"/>
        <v>0</v>
      </c>
      <c r="AN58" s="51">
        <f t="shared" si="11"/>
        <v>0</v>
      </c>
      <c r="AO58" s="51">
        <f t="shared" si="11"/>
        <v>0</v>
      </c>
      <c r="AP58" s="40">
        <f t="shared" si="11"/>
        <v>0</v>
      </c>
    </row>
    <row r="59" spans="1:42" s="10" customFormat="1" ht="13.5" hidden="1" thickBot="1">
      <c r="A59" s="89" t="s">
        <v>124</v>
      </c>
      <c r="B59" s="13" t="s">
        <v>123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75"/>
      <c r="P59" s="53">
        <f aca="true" t="shared" si="12" ref="P59:P68">SUM(D59:O59)</f>
        <v>0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5"/>
      <c r="AC59" s="53">
        <f aca="true" t="shared" si="13" ref="AC59:AC68">SUM(Q59:AB59)</f>
        <v>0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75"/>
      <c r="AP59" s="94">
        <f aca="true" t="shared" si="14" ref="AP59:AP68">SUM(AD59:AO59)</f>
        <v>0</v>
      </c>
    </row>
    <row r="60" spans="1:42" s="10" customFormat="1" ht="13.5" hidden="1" thickBot="1">
      <c r="A60" s="89" t="s">
        <v>125</v>
      </c>
      <c r="B60" s="13" t="s">
        <v>134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  <c r="P60" s="53">
        <f t="shared" si="12"/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5"/>
      <c r="AC60" s="53">
        <f t="shared" si="13"/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5"/>
      <c r="AP60" s="94">
        <f t="shared" si="14"/>
        <v>0</v>
      </c>
    </row>
    <row r="61" spans="1:42" s="10" customFormat="1" ht="13.5" hidden="1" thickBot="1">
      <c r="A61" s="89" t="s">
        <v>126</v>
      </c>
      <c r="B61" s="13" t="s">
        <v>135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5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5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5"/>
      <c r="AP61" s="94">
        <f t="shared" si="14"/>
        <v>0</v>
      </c>
    </row>
    <row r="62" spans="1:42" s="10" customFormat="1" ht="13.5" hidden="1" thickBot="1">
      <c r="A62" s="89" t="s">
        <v>127</v>
      </c>
      <c r="B62" s="13" t="s">
        <v>136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5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5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5"/>
      <c r="AP62" s="94">
        <f t="shared" si="14"/>
        <v>0</v>
      </c>
    </row>
    <row r="63" spans="1:42" s="10" customFormat="1" ht="13.5" hidden="1" thickBot="1">
      <c r="A63" s="89" t="s">
        <v>128</v>
      </c>
      <c r="B63" s="13" t="s">
        <v>137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5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5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5"/>
      <c r="AP63" s="94">
        <f t="shared" si="14"/>
        <v>0</v>
      </c>
    </row>
    <row r="64" spans="1:42" s="10" customFormat="1" ht="13.5" hidden="1" thickBot="1">
      <c r="A64" s="89" t="s">
        <v>129</v>
      </c>
      <c r="B64" s="13" t="s">
        <v>138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5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5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5"/>
      <c r="AP64" s="94">
        <f t="shared" si="14"/>
        <v>0</v>
      </c>
    </row>
    <row r="65" spans="1:42" s="10" customFormat="1" ht="13.5" hidden="1" thickBot="1">
      <c r="A65" s="89" t="s">
        <v>130</v>
      </c>
      <c r="B65" s="13" t="s">
        <v>139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5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5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5"/>
      <c r="AP65" s="94">
        <f t="shared" si="14"/>
        <v>0</v>
      </c>
    </row>
    <row r="66" spans="1:42" s="10" customFormat="1" ht="13.5" hidden="1" thickBot="1">
      <c r="A66" s="89" t="s">
        <v>131</v>
      </c>
      <c r="B66" s="13" t="s">
        <v>140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5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5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5"/>
      <c r="AP66" s="94">
        <f t="shared" si="14"/>
        <v>0</v>
      </c>
    </row>
    <row r="67" spans="1:42" s="10" customFormat="1" ht="13.5" hidden="1" thickBot="1">
      <c r="A67" s="89" t="s">
        <v>132</v>
      </c>
      <c r="B67" s="13" t="s">
        <v>141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5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5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5"/>
      <c r="AP67" s="94">
        <f t="shared" si="14"/>
        <v>0</v>
      </c>
    </row>
    <row r="68" spans="1:42" s="10" customFormat="1" ht="13.5" hidden="1" thickBot="1">
      <c r="A68" s="89" t="s">
        <v>133</v>
      </c>
      <c r="B68" s="13" t="s">
        <v>142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5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5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5"/>
      <c r="AP68" s="94">
        <f t="shared" si="14"/>
        <v>0</v>
      </c>
    </row>
    <row r="69" spans="1:42" s="11" customFormat="1" ht="13.5" thickBot="1">
      <c r="A69" s="143" t="s">
        <v>33</v>
      </c>
      <c r="B69" s="144"/>
      <c r="C69" s="51">
        <f aca="true" t="shared" si="15" ref="C69:AP69">SUM(C14+C42+C55+C58)</f>
        <v>18535000000</v>
      </c>
      <c r="D69" s="51">
        <f t="shared" si="15"/>
        <v>1974927892</v>
      </c>
      <c r="E69" s="51">
        <f t="shared" si="15"/>
        <v>0</v>
      </c>
      <c r="F69" s="51">
        <f t="shared" si="15"/>
        <v>0</v>
      </c>
      <c r="G69" s="51">
        <f t="shared" si="15"/>
        <v>0</v>
      </c>
      <c r="H69" s="51">
        <f t="shared" si="15"/>
        <v>0</v>
      </c>
      <c r="I69" s="51">
        <f t="shared" si="15"/>
        <v>0</v>
      </c>
      <c r="J69" s="51">
        <f t="shared" si="15"/>
        <v>0</v>
      </c>
      <c r="K69" s="51">
        <f t="shared" si="15"/>
        <v>0</v>
      </c>
      <c r="L69" s="51">
        <f t="shared" si="15"/>
        <v>0</v>
      </c>
      <c r="M69" s="51">
        <f t="shared" si="15"/>
        <v>0</v>
      </c>
      <c r="N69" s="51">
        <f t="shared" si="15"/>
        <v>0</v>
      </c>
      <c r="O69" s="51">
        <f t="shared" si="15"/>
        <v>0</v>
      </c>
      <c r="P69" s="51">
        <f t="shared" si="15"/>
        <v>1974927892</v>
      </c>
      <c r="Q69" s="51">
        <f t="shared" si="15"/>
        <v>1000475167</v>
      </c>
      <c r="R69" s="51">
        <f t="shared" si="15"/>
        <v>0</v>
      </c>
      <c r="S69" s="51">
        <f t="shared" si="15"/>
        <v>0</v>
      </c>
      <c r="T69" s="51">
        <f t="shared" si="15"/>
        <v>0</v>
      </c>
      <c r="U69" s="51">
        <f t="shared" si="15"/>
        <v>0</v>
      </c>
      <c r="V69" s="51">
        <f t="shared" si="15"/>
        <v>0</v>
      </c>
      <c r="W69" s="51">
        <f t="shared" si="15"/>
        <v>0</v>
      </c>
      <c r="X69" s="51">
        <f t="shared" si="15"/>
        <v>0</v>
      </c>
      <c r="Y69" s="51">
        <f t="shared" si="15"/>
        <v>0</v>
      </c>
      <c r="Z69" s="51">
        <f t="shared" si="15"/>
        <v>0</v>
      </c>
      <c r="AA69" s="51">
        <f t="shared" si="15"/>
        <v>0</v>
      </c>
      <c r="AB69" s="51">
        <f t="shared" si="15"/>
        <v>0</v>
      </c>
      <c r="AC69" s="51">
        <f t="shared" si="15"/>
        <v>1000475167</v>
      </c>
      <c r="AD69" s="51">
        <f t="shared" si="15"/>
        <v>705613393</v>
      </c>
      <c r="AE69" s="51">
        <f t="shared" si="15"/>
        <v>0</v>
      </c>
      <c r="AF69" s="51">
        <f t="shared" si="15"/>
        <v>0</v>
      </c>
      <c r="AG69" s="51">
        <f t="shared" si="15"/>
        <v>0</v>
      </c>
      <c r="AH69" s="51">
        <f t="shared" si="15"/>
        <v>0</v>
      </c>
      <c r="AI69" s="51">
        <f t="shared" si="15"/>
        <v>0</v>
      </c>
      <c r="AJ69" s="51">
        <f t="shared" si="15"/>
        <v>0</v>
      </c>
      <c r="AK69" s="51">
        <f t="shared" si="15"/>
        <v>0</v>
      </c>
      <c r="AL69" s="51">
        <f t="shared" si="15"/>
        <v>0</v>
      </c>
      <c r="AM69" s="51">
        <f t="shared" si="15"/>
        <v>0</v>
      </c>
      <c r="AN69" s="51">
        <f t="shared" si="15"/>
        <v>0</v>
      </c>
      <c r="AO69" s="51">
        <f t="shared" si="15"/>
        <v>0</v>
      </c>
      <c r="AP69" s="40">
        <f t="shared" si="15"/>
        <v>705613393</v>
      </c>
    </row>
    <row r="70" spans="1:42" ht="12.75">
      <c r="A70" s="74" t="s">
        <v>149</v>
      </c>
      <c r="B70" s="8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5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12.75">
      <c r="A72" s="7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86"/>
    </row>
    <row r="73" spans="1:42" ht="12.75">
      <c r="A73" s="7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86"/>
    </row>
    <row r="74" spans="1:42" ht="12.75">
      <c r="A74" s="7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86"/>
    </row>
    <row r="75" spans="1:42" ht="9.75" customHeight="1" thickBot="1">
      <c r="A75" s="76"/>
      <c r="B75" s="87"/>
      <c r="C75" s="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87"/>
      <c r="AL75" s="64"/>
      <c r="AM75" s="64"/>
      <c r="AN75" s="64"/>
      <c r="AO75" s="64"/>
      <c r="AP75" s="86"/>
    </row>
    <row r="76" spans="1:42" ht="18.75" customHeight="1">
      <c r="A76" s="76"/>
      <c r="B76" s="118" t="s">
        <v>160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2"/>
      <c r="AL76" s="64"/>
      <c r="AM76" s="64"/>
      <c r="AN76" s="64"/>
      <c r="AO76" s="64"/>
      <c r="AP76" s="86"/>
    </row>
    <row r="77" spans="1:42" ht="0.75" customHeight="1" thickBot="1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1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45" customHeight="1">
      <c r="A80" s="139" t="s">
        <v>159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</row>
    <row r="81" spans="1:42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</row>
    <row r="82" spans="1:42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C1">
      <pane xSplit="14790" ySplit="7500" topLeftCell="AD44" activePane="topLeft" state="split"/>
      <selection pane="topLeft" activeCell="AD4" sqref="AD4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2"/>
    </row>
    <row r="2" spans="1:29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5"/>
    </row>
    <row r="3" spans="1:29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</row>
    <row r="4" spans="1:29" s="25" customFormat="1" ht="15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1:29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3" t="s">
        <v>2</v>
      </c>
      <c r="B7" s="15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53" t="s">
        <v>3</v>
      </c>
      <c r="B8" s="15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90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3"/>
      <c r="AB16" s="45"/>
      <c r="AC16" s="91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2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1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8601527663.86</v>
      </c>
      <c r="D23" s="51">
        <f t="shared" si="4"/>
        <v>0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  <c r="Q23" s="51">
        <f t="shared" si="4"/>
        <v>0</v>
      </c>
      <c r="R23" s="51">
        <f t="shared" si="4"/>
        <v>0</v>
      </c>
      <c r="S23" s="51">
        <f t="shared" si="4"/>
        <v>0</v>
      </c>
      <c r="T23" s="51">
        <f t="shared" si="4"/>
        <v>0</v>
      </c>
      <c r="U23" s="51">
        <f t="shared" si="4"/>
        <v>0</v>
      </c>
      <c r="V23" s="51">
        <f t="shared" si="4"/>
        <v>0</v>
      </c>
      <c r="W23" s="51">
        <f t="shared" si="4"/>
        <v>0</v>
      </c>
      <c r="X23" s="51">
        <f t="shared" si="4"/>
        <v>0</v>
      </c>
      <c r="Y23" s="51">
        <f t="shared" si="4"/>
        <v>0</v>
      </c>
      <c r="Z23" s="51">
        <f t="shared" si="4"/>
        <v>0</v>
      </c>
      <c r="AA23" s="51">
        <f>SUM(AA24:AA33)</f>
        <v>0</v>
      </c>
      <c r="AB23" s="51">
        <f>SUM(AB24:AB33)</f>
        <v>0</v>
      </c>
      <c r="AC23" s="40">
        <f>SUM(AC24:AC33)</f>
        <v>0</v>
      </c>
    </row>
    <row r="24" spans="1:29" s="10" customFormat="1" ht="13.5" thickBot="1">
      <c r="A24" s="15" t="s">
        <v>124</v>
      </c>
      <c r="B24" s="119" t="s">
        <v>123</v>
      </c>
      <c r="C24" s="53">
        <v>2168492326.92</v>
      </c>
      <c r="D24" s="53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45"/>
      <c r="O24" s="53"/>
      <c r="P24" s="47">
        <f aca="true" t="shared" si="5" ref="P24:P33">SUM(D24:O24)</f>
        <v>0</v>
      </c>
      <c r="Q24" s="53">
        <v>0</v>
      </c>
      <c r="R24" s="54"/>
      <c r="S24" s="53"/>
      <c r="T24" s="53"/>
      <c r="U24" s="53"/>
      <c r="V24" s="53"/>
      <c r="W24" s="53"/>
      <c r="X24" s="53"/>
      <c r="Y24" s="53"/>
      <c r="Z24" s="53"/>
      <c r="AA24" s="111"/>
      <c r="AB24" s="53"/>
      <c r="AC24" s="47">
        <f aca="true" t="shared" si="6" ref="AC24:AC33">SUM(Q24:AB24)</f>
        <v>0</v>
      </c>
    </row>
    <row r="25" spans="1:29" s="10" customFormat="1" ht="12.75">
      <c r="A25" s="15" t="s">
        <v>125</v>
      </c>
      <c r="B25" s="119" t="s">
        <v>134</v>
      </c>
      <c r="C25" s="53">
        <v>76200828</v>
      </c>
      <c r="D25" s="53"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45"/>
      <c r="O25" s="53"/>
      <c r="P25" s="47">
        <f t="shared" si="5"/>
        <v>0</v>
      </c>
      <c r="Q25" s="53">
        <v>0</v>
      </c>
      <c r="R25" s="54"/>
      <c r="S25" s="53"/>
      <c r="T25" s="53"/>
      <c r="U25" s="53"/>
      <c r="V25" s="53"/>
      <c r="W25" s="53"/>
      <c r="X25" s="53"/>
      <c r="Y25" s="53"/>
      <c r="Z25" s="53"/>
      <c r="AA25" s="99"/>
      <c r="AB25" s="53"/>
      <c r="AC25" s="47">
        <f t="shared" si="6"/>
        <v>0</v>
      </c>
    </row>
    <row r="26" spans="1:29" s="10" customFormat="1" ht="12.75">
      <c r="A26" s="15" t="s">
        <v>126</v>
      </c>
      <c r="B26" s="119" t="s">
        <v>135</v>
      </c>
      <c r="C26" s="53">
        <v>2138578097</v>
      </c>
      <c r="D26" s="53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45"/>
      <c r="O26" s="53"/>
      <c r="P26" s="47">
        <f t="shared" si="5"/>
        <v>0</v>
      </c>
      <c r="Q26" s="53">
        <v>0</v>
      </c>
      <c r="R26" s="54"/>
      <c r="S26" s="53"/>
      <c r="T26" s="53"/>
      <c r="U26" s="53"/>
      <c r="V26" s="53"/>
      <c r="W26" s="53"/>
      <c r="X26" s="53"/>
      <c r="Y26" s="53"/>
      <c r="Z26" s="53"/>
      <c r="AA26" s="99"/>
      <c r="AB26" s="53"/>
      <c r="AC26" s="47">
        <f t="shared" si="6"/>
        <v>0</v>
      </c>
    </row>
    <row r="27" spans="1:29" s="10" customFormat="1" ht="12.75">
      <c r="A27" s="15" t="s">
        <v>127</v>
      </c>
      <c r="B27" s="119" t="s">
        <v>136</v>
      </c>
      <c r="C27" s="53">
        <v>266541532</v>
      </c>
      <c r="D27" s="53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45"/>
      <c r="O27" s="53"/>
      <c r="P27" s="47">
        <f t="shared" si="5"/>
        <v>0</v>
      </c>
      <c r="Q27" s="53">
        <v>0</v>
      </c>
      <c r="R27" s="54"/>
      <c r="S27" s="53"/>
      <c r="T27" s="53"/>
      <c r="U27" s="53"/>
      <c r="V27" s="53"/>
      <c r="W27" s="53"/>
      <c r="X27" s="53"/>
      <c r="Y27" s="53"/>
      <c r="Z27" s="53"/>
      <c r="AA27" s="99"/>
      <c r="AB27" s="53"/>
      <c r="AC27" s="47">
        <f t="shared" si="6"/>
        <v>0</v>
      </c>
    </row>
    <row r="28" spans="1:29" s="10" customFormat="1" ht="12.75">
      <c r="A28" s="15" t="s">
        <v>128</v>
      </c>
      <c r="B28" s="119" t="s">
        <v>137</v>
      </c>
      <c r="C28" s="53">
        <v>462166516</v>
      </c>
      <c r="D28" s="53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45"/>
      <c r="O28" s="53"/>
      <c r="P28" s="47">
        <f t="shared" si="5"/>
        <v>0</v>
      </c>
      <c r="Q28" s="53">
        <v>0</v>
      </c>
      <c r="R28" s="54"/>
      <c r="S28" s="53"/>
      <c r="T28" s="53"/>
      <c r="U28" s="53"/>
      <c r="V28" s="53"/>
      <c r="W28" s="53"/>
      <c r="X28" s="53"/>
      <c r="Y28" s="53"/>
      <c r="Z28" s="53"/>
      <c r="AA28" s="99"/>
      <c r="AB28" s="53"/>
      <c r="AC28" s="47">
        <f t="shared" si="6"/>
        <v>0</v>
      </c>
    </row>
    <row r="29" spans="1:29" s="10" customFormat="1" ht="12.75">
      <c r="A29" s="15" t="s">
        <v>129</v>
      </c>
      <c r="B29" s="119" t="s">
        <v>138</v>
      </c>
      <c r="C29" s="53">
        <v>722107633</v>
      </c>
      <c r="D29" s="53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45"/>
      <c r="O29" s="53"/>
      <c r="P29" s="47">
        <f t="shared" si="5"/>
        <v>0</v>
      </c>
      <c r="Q29" s="53">
        <v>0</v>
      </c>
      <c r="R29" s="54"/>
      <c r="S29" s="53"/>
      <c r="T29" s="53"/>
      <c r="U29" s="53"/>
      <c r="V29" s="53"/>
      <c r="W29" s="53"/>
      <c r="X29" s="53"/>
      <c r="Y29" s="53"/>
      <c r="Z29" s="53"/>
      <c r="AA29" s="99"/>
      <c r="AB29" s="53"/>
      <c r="AC29" s="47">
        <f t="shared" si="6"/>
        <v>0</v>
      </c>
    </row>
    <row r="30" spans="1:29" s="10" customFormat="1" ht="12.75">
      <c r="A30" s="15" t="s">
        <v>130</v>
      </c>
      <c r="B30" s="119" t="s">
        <v>139</v>
      </c>
      <c r="C30" s="53">
        <v>598847612.94</v>
      </c>
      <c r="D30" s="53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45"/>
      <c r="O30" s="53"/>
      <c r="P30" s="47">
        <f t="shared" si="5"/>
        <v>0</v>
      </c>
      <c r="Q30" s="53">
        <v>0</v>
      </c>
      <c r="R30" s="54"/>
      <c r="S30" s="53"/>
      <c r="T30" s="53"/>
      <c r="U30" s="53"/>
      <c r="V30" s="53"/>
      <c r="W30" s="53"/>
      <c r="X30" s="53"/>
      <c r="Y30" s="53"/>
      <c r="Z30" s="53"/>
      <c r="AA30" s="99"/>
      <c r="AB30" s="53"/>
      <c r="AC30" s="47">
        <f t="shared" si="6"/>
        <v>0</v>
      </c>
    </row>
    <row r="31" spans="1:29" s="10" customFormat="1" ht="12.75">
      <c r="A31" s="15" t="s">
        <v>131</v>
      </c>
      <c r="B31" s="119" t="s">
        <v>140</v>
      </c>
      <c r="C31" s="53">
        <v>378593939</v>
      </c>
      <c r="D31" s="53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45"/>
      <c r="O31" s="53"/>
      <c r="P31" s="47">
        <f t="shared" si="5"/>
        <v>0</v>
      </c>
      <c r="Q31" s="53">
        <v>0</v>
      </c>
      <c r="R31" s="54"/>
      <c r="S31" s="53"/>
      <c r="T31" s="53"/>
      <c r="U31" s="53"/>
      <c r="V31" s="53"/>
      <c r="W31" s="53"/>
      <c r="X31" s="53"/>
      <c r="Y31" s="53"/>
      <c r="Z31" s="53"/>
      <c r="AA31" s="99"/>
      <c r="AB31" s="53"/>
      <c r="AC31" s="47">
        <f t="shared" si="6"/>
        <v>0</v>
      </c>
    </row>
    <row r="32" spans="1:29" s="10" customFormat="1" ht="12.75">
      <c r="A32" s="15" t="s">
        <v>132</v>
      </c>
      <c r="B32" s="119" t="s">
        <v>141</v>
      </c>
      <c r="C32" s="53">
        <v>1468628560</v>
      </c>
      <c r="D32" s="53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45"/>
      <c r="O32" s="53"/>
      <c r="P32" s="47">
        <f t="shared" si="5"/>
        <v>0</v>
      </c>
      <c r="Q32" s="53">
        <v>0</v>
      </c>
      <c r="R32" s="54"/>
      <c r="S32" s="53"/>
      <c r="T32" s="53"/>
      <c r="U32" s="53"/>
      <c r="V32" s="53"/>
      <c r="W32" s="53"/>
      <c r="X32" s="53"/>
      <c r="Y32" s="53"/>
      <c r="Z32" s="53"/>
      <c r="AA32" s="45"/>
      <c r="AB32" s="53"/>
      <c r="AC32" s="47">
        <f t="shared" si="6"/>
        <v>0</v>
      </c>
    </row>
    <row r="33" spans="1:29" s="10" customFormat="1" ht="13.5" thickBot="1">
      <c r="A33" s="15" t="s">
        <v>133</v>
      </c>
      <c r="B33" s="119" t="s">
        <v>142</v>
      </c>
      <c r="C33" s="53">
        <v>321370619</v>
      </c>
      <c r="D33" s="53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7">
        <f t="shared" si="5"/>
        <v>0</v>
      </c>
      <c r="Q33" s="53">
        <v>0</v>
      </c>
      <c r="R33" s="54"/>
      <c r="S33" s="53"/>
      <c r="T33" s="53"/>
      <c r="U33" s="53"/>
      <c r="V33" s="53"/>
      <c r="W33" s="53"/>
      <c r="X33" s="53"/>
      <c r="Y33" s="53"/>
      <c r="Z33" s="53"/>
      <c r="AA33" s="45"/>
      <c r="AB33" s="53"/>
      <c r="AC33" s="47">
        <f t="shared" si="6"/>
        <v>0</v>
      </c>
    </row>
    <row r="34" spans="1:29" s="11" customFormat="1" ht="13.5" thickBot="1">
      <c r="A34" s="128" t="s">
        <v>33</v>
      </c>
      <c r="B34" s="129"/>
      <c r="C34" s="51">
        <f aca="true" t="shared" si="7" ref="C34:AA34">SUM(C15+C17+C19+C23)</f>
        <v>8601527663.86</v>
      </c>
      <c r="D34" s="51">
        <f t="shared" si="7"/>
        <v>0</v>
      </c>
      <c r="E34" s="51">
        <f t="shared" si="7"/>
        <v>0</v>
      </c>
      <c r="F34" s="51">
        <f t="shared" si="7"/>
        <v>0</v>
      </c>
      <c r="G34" s="51">
        <f t="shared" si="7"/>
        <v>0</v>
      </c>
      <c r="H34" s="51">
        <f t="shared" si="7"/>
        <v>0</v>
      </c>
      <c r="I34" s="51">
        <f t="shared" si="7"/>
        <v>0</v>
      </c>
      <c r="J34" s="51">
        <f t="shared" si="7"/>
        <v>0</v>
      </c>
      <c r="K34" s="51">
        <f t="shared" si="7"/>
        <v>0</v>
      </c>
      <c r="L34" s="51">
        <f t="shared" si="7"/>
        <v>0</v>
      </c>
      <c r="M34" s="51">
        <f t="shared" si="7"/>
        <v>0</v>
      </c>
      <c r="N34" s="51">
        <f t="shared" si="7"/>
        <v>0</v>
      </c>
      <c r="O34" s="51">
        <f t="shared" si="7"/>
        <v>0</v>
      </c>
      <c r="P34" s="51">
        <f t="shared" si="7"/>
        <v>0</v>
      </c>
      <c r="Q34" s="51">
        <f t="shared" si="7"/>
        <v>0</v>
      </c>
      <c r="R34" s="51">
        <f t="shared" si="7"/>
        <v>0</v>
      </c>
      <c r="S34" s="51">
        <f t="shared" si="7"/>
        <v>0</v>
      </c>
      <c r="T34" s="51">
        <f t="shared" si="7"/>
        <v>0</v>
      </c>
      <c r="U34" s="51">
        <f t="shared" si="7"/>
        <v>0</v>
      </c>
      <c r="V34" s="51">
        <f t="shared" si="7"/>
        <v>0</v>
      </c>
      <c r="W34" s="51">
        <f t="shared" si="7"/>
        <v>0</v>
      </c>
      <c r="X34" s="51">
        <f t="shared" si="7"/>
        <v>0</v>
      </c>
      <c r="Y34" s="51">
        <f t="shared" si="7"/>
        <v>0</v>
      </c>
      <c r="Z34" s="51">
        <f t="shared" si="7"/>
        <v>0</v>
      </c>
      <c r="AA34" s="51">
        <f t="shared" si="7"/>
        <v>0</v>
      </c>
      <c r="AB34" s="51">
        <f>SUM(AB15+AB17+AB19+AB23)</f>
        <v>0</v>
      </c>
      <c r="AC34" s="40">
        <f>SUM(AC15+AC17+AC23)</f>
        <v>0</v>
      </c>
    </row>
    <row r="35" spans="1:29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5.75" thickBot="1">
      <c r="A38" s="3"/>
      <c r="B38" s="4"/>
      <c r="C38" s="2"/>
      <c r="D38" s="4"/>
      <c r="E38" s="4"/>
      <c r="F38" s="4"/>
      <c r="G38" s="4"/>
      <c r="H38" s="4"/>
      <c r="I38" s="4"/>
      <c r="J38" s="4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4"/>
      <c r="Y38" s="4"/>
      <c r="Z38" s="4"/>
      <c r="AA38" s="4"/>
      <c r="AB38" s="4"/>
      <c r="AC38" s="5"/>
    </row>
    <row r="39" spans="1:29" ht="15.75">
      <c r="A39" s="109"/>
      <c r="B39" s="117" t="s">
        <v>158</v>
      </c>
      <c r="C39" s="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8.25" customHeight="1" thickBo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</row>
    <row r="43" spans="1:29" ht="0.75" customHeight="1" hidden="1" thickBot="1">
      <c r="A43" s="10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0.75" customHeight="1" thickBot="1">
      <c r="A44" s="10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8"/>
    </row>
    <row r="45" spans="1:29" ht="0.75" customHeight="1" thickBot="1">
      <c r="A45" s="4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ht="18" customHeight="1">
      <c r="A46" s="115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2008-02-26T13:51:59Z</cp:lastPrinted>
  <dcterms:created xsi:type="dcterms:W3CDTF">1999-04-05T19:37:02Z</dcterms:created>
  <dcterms:modified xsi:type="dcterms:W3CDTF">2008-05-07T15:22:38Z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