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INGRESOS 2021\PARA PUBLICACION\"/>
    </mc:Choice>
  </mc:AlternateContent>
  <xr:revisionPtr revIDLastSave="0" documentId="8_{8C9F63EF-F521-494B-9344-E76F302EB14B}" xr6:coauthVersionLast="47" xr6:coauthVersionMax="47" xr10:uidLastSave="{00000000-0000-0000-0000-000000000000}"/>
  <bookViews>
    <workbookView xWindow="-120" yWindow="-120" windowWidth="20730" windowHeight="11160" xr2:uid="{8E521873-24D9-4AF9-ACBC-E735489568CE}"/>
  </bookViews>
  <sheets>
    <sheet name="AGOSTO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J47" i="1"/>
  <c r="K33" i="1"/>
  <c r="J33" i="1"/>
  <c r="I33" i="1"/>
  <c r="H33" i="1"/>
  <c r="G33" i="1"/>
  <c r="I32" i="1"/>
  <c r="I31" i="1"/>
  <c r="I30" i="1"/>
  <c r="K29" i="1"/>
  <c r="H29" i="1"/>
  <c r="I29" i="1" s="1"/>
  <c r="G29" i="1"/>
  <c r="M28" i="1"/>
  <c r="K28" i="1"/>
  <c r="I28" i="1"/>
  <c r="H28" i="1"/>
  <c r="M27" i="1"/>
  <c r="J27" i="1"/>
  <c r="J24" i="1" s="1"/>
  <c r="I27" i="1"/>
  <c r="M26" i="1"/>
  <c r="K26" i="1"/>
  <c r="H26" i="1"/>
  <c r="I26" i="1" s="1"/>
  <c r="K25" i="1"/>
  <c r="K24" i="1" s="1"/>
  <c r="H25" i="1"/>
  <c r="H24" i="1" s="1"/>
  <c r="G24" i="1"/>
  <c r="J23" i="1"/>
  <c r="J19" i="1" s="1"/>
  <c r="G23" i="1"/>
  <c r="G16" i="1" s="1"/>
  <c r="G15" i="1" s="1"/>
  <c r="I22" i="1"/>
  <c r="I21" i="1"/>
  <c r="I20" i="1"/>
  <c r="H20" i="1"/>
  <c r="I18" i="1"/>
  <c r="K17" i="1"/>
  <c r="J17" i="1"/>
  <c r="J16" i="1" s="1"/>
  <c r="J15" i="1" s="1"/>
  <c r="J41" i="1" s="1"/>
  <c r="I17" i="1"/>
  <c r="H17" i="1"/>
  <c r="H23" i="1" l="1"/>
  <c r="I24" i="1"/>
  <c r="G41" i="1"/>
  <c r="G17" i="1"/>
  <c r="I25" i="1"/>
  <c r="K23" i="1"/>
  <c r="M25" i="1"/>
  <c r="G19" i="1"/>
  <c r="K16" i="1" l="1"/>
  <c r="K19" i="1"/>
  <c r="I23" i="1"/>
  <c r="H19" i="1"/>
  <c r="H16" i="1" l="1"/>
  <c r="I19" i="1"/>
  <c r="K15" i="1"/>
  <c r="K41" i="1" s="1"/>
  <c r="K46" i="1"/>
  <c r="K45" i="1" s="1"/>
  <c r="K48" i="1" s="1"/>
  <c r="I16" i="1" l="1"/>
  <c r="H15" i="1"/>
  <c r="I15" i="1" l="1"/>
  <c r="I41" i="1" s="1"/>
  <c r="H41" i="1"/>
  <c r="J45" i="1"/>
  <c r="J46" i="1"/>
  <c r="J48" i="1" s="1"/>
</calcChain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<sst xmlns="http://schemas.openxmlformats.org/spreadsheetml/2006/main" count="82" uniqueCount="80">
  <si>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</si>
  <si>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</si>
  <si>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</si>
  <si>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</si>
  <si>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</si>
  <si>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</si>
  <si>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</si>
  <si>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</si>
  <si>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</si>
  <si>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</si>
  <si>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</si>
  <si>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</si>
  <si>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</si>
  <si>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</si>
  <si>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</si>
  <si>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Agosto de 2021</t>
  </si>
  <si>
    <t>Ingresos Recaudados acumulados 2021</t>
  </si>
  <si>
    <t>Ingresos por Recaudar Vigencia Anterior</t>
  </si>
  <si>
    <t>Ingresos por recaudar Septiembre de 2021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</si>
  <si>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</si>
  <si>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</si>
  <si>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</si>
  <si>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</si>
  <si>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</si>
  <si>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</si>
  <si>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</si>
  <si>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</si>
  <si>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</si>
  <si>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</si>
  <si>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</si>
  <si>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</si>
  <si>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</si>
  <si>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</si>
  <si>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</si>
  <si>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</si>
  <si>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</si>
  <si>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</si>
  <si>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</si>
  <si>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</si>
  <si>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</si>
  <si>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</si>
  <si>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</si>
  <si>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</si>
  <si>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</si>
  <si>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</si>
  <si>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</si>
  <si>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</si>
  <si>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</si>
  <si>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</si>
  <si>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</si>
  <si>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</si>
  <si>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</si>
  <si>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</si>
  <si>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</si>
  <si>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</si>
  <si>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</si>
  <si>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</si>
  <si>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</si>
  <si>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</si>
  <si>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</si>
  <si>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</si>
  <si>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</si>
  <si>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</si>
  <si>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</si>
  <si>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</si>
  <si>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</si>
  <si>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</si>
  <si>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</si>
  <si>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</si>
  <si>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</si>
  <si>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</si>
  <si>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</si>
  <si>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</si>
  <si>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</si>
  <si>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Agosto 2021</t>
  </si>
  <si>
    <t>Ingresos por recaudar Septiembre 2021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</si>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</sst>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i/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3" fontId="14" fillId="2" borderId="0" xfId="0" applyNumberFormat="1" applyFont="1" applyFill="1"/>
    <xf numFmtId="3" fontId="4" fillId="2" borderId="0" xfId="0" applyNumberFormat="1" applyFont="1" applyFill="1"/>
    <xf numFmtId="4" fontId="4" fillId="2" borderId="0" xfId="0" applyNumberFormat="1" applyFont="1" applyFill="1"/>
    <xf numFmtId="0" fontId="4" fillId="2" borderId="11" xfId="0" applyFont="1" applyFill="1" applyBorder="1" applyAlignment="1">
      <alignment horizontal="left"/>
    </xf>
    <xf numFmtId="3" fontId="2" fillId="2" borderId="11" xfId="0" applyNumberFormat="1" applyFont="1" applyFill="1" applyBorder="1"/>
    <xf numFmtId="3" fontId="4" fillId="2" borderId="11" xfId="0" applyNumberFormat="1" applyFont="1" applyFill="1" applyBorder="1"/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13" fillId="5" borderId="0" xfId="0" applyFont="1" applyFill="1"/>
    <xf numFmtId="0" fontId="6" fillId="5" borderId="0" xfId="0" applyFont="1" applyFill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6" borderId="13" xfId="0" applyFont="1" applyFill="1" applyBorder="1"/>
    <xf numFmtId="0" fontId="13" fillId="6" borderId="11" xfId="0" applyFont="1" applyFill="1" applyBorder="1"/>
    <xf numFmtId="3" fontId="13" fillId="6" borderId="11" xfId="0" applyNumberFormat="1" applyFont="1" applyFill="1" applyBorder="1"/>
    <xf numFmtId="3" fontId="2" fillId="6" borderId="11" xfId="0" applyNumberFormat="1" applyFont="1" applyFill="1" applyBorder="1"/>
    <xf numFmtId="3" fontId="13" fillId="6" borderId="15" xfId="0" applyNumberFormat="1" applyFont="1" applyFill="1" applyBorder="1"/>
    <xf numFmtId="4" fontId="5" fillId="2" borderId="0" xfId="0" applyNumberFormat="1" applyFont="1" applyFill="1"/>
    <xf numFmtId="0" fontId="2" fillId="6" borderId="13" xfId="0" applyFont="1" applyFill="1" applyBorder="1"/>
    <xf numFmtId="0" fontId="2" fillId="6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  <xf numFmtId="49" fontId="4" fillId="0" borderId="11" xfId="0" applyNumberFormat="1" applyFont="1" applyBorder="1"/>
    <xf numFmtId="49" fontId="3" fillId="0" borderId="11" xfId="0" applyNumberFormat="1" applyFont="1" applyBorder="1"/>
    <xf numFmtId="0" fontId="3" fillId="2" borderId="11" xfId="0" applyFont="1" applyFill="1" applyBorder="1" applyAlignment="1" applyProtection="1">
      <alignment horizontal="lef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49" fontId="4" fillId="4" borderId="11" xfId="0" applyNumberFormat="1" applyFont="1" applyFill="1" applyBorder="1"/>
    <xf numFmtId="3" fontId="4" fillId="4" borderId="11" xfId="0" applyNumberFormat="1" applyFont="1" applyFill="1" applyBorder="1"/>
    <xf numFmtId="49" fontId="4" fillId="2" borderId="11" xfId="0" applyNumberFormat="1" applyFont="1" applyFill="1" applyBorder="1"/>
    <xf numFmtId="3" fontId="4" fillId="0" borderId="11" xfId="0" applyNumberFormat="1" applyFont="1" applyBorder="1"/>
    <xf numFmtId="49" fontId="3" fillId="2" borderId="11" xfId="0" applyNumberFormat="1" applyFont="1" applyFill="1" applyBorder="1"/>
    <xf numFmtId="3" fontId="3" fillId="0" borderId="11" xfId="0" applyNumberFormat="1" applyFont="1" applyBorder="1"/>
    <xf numFmtId="3" fontId="3" fillId="0" borderId="11" xfId="0" applyNumberFormat="1" applyFont="1" applyBorder="1" applyAlignment="1">
      <alignment horizontal="left"/>
    </xf>
    <xf numFmtId="49" fontId="3" fillId="2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/>
    <xf numFmtId="49" fontId="3" fillId="2" borderId="17" xfId="0" applyNumberFormat="1" applyFont="1" applyFill="1" applyBorder="1"/>
    <xf numFmtId="0" fontId="3" fillId="2" borderId="11" xfId="0" applyFont="1" applyFill="1" applyBorder="1"/>
    <xf numFmtId="49" fontId="3" fillId="2" borderId="13" xfId="0" applyNumberFormat="1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3" fontId="4" fillId="0" borderId="26" xfId="0" applyNumberFormat="1" applyFont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3" fontId="3" fillId="0" borderId="10" xfId="0" applyNumberFormat="1" applyFont="1" applyBorder="1"/>
    <xf numFmtId="3" fontId="3" fillId="0" borderId="3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4</xdr:col>
      <xdr:colOff>872899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7E6DCA1-6757-4471-93E5-7B771A88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GRESOS%202021/INGRESOS%20FONDANE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/>
      <sheetData sheetId="6">
        <row r="15">
          <cell r="I15">
            <v>3061369212.0731936</v>
          </cell>
        </row>
        <row r="16">
          <cell r="I16">
            <v>3061369212.0731936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3061369212.0731936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3061369212.0731936</v>
          </cell>
        </row>
        <row r="24">
          <cell r="I24">
            <v>3061369212.0731936</v>
          </cell>
        </row>
        <row r="25">
          <cell r="I25">
            <v>2872750060</v>
          </cell>
        </row>
        <row r="26">
          <cell r="I26">
            <v>60638922.690000005</v>
          </cell>
        </row>
        <row r="27">
          <cell r="I27">
            <v>11798379.833193278</v>
          </cell>
        </row>
        <row r="28">
          <cell r="I28">
            <v>116181849.55000001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>
            <v>0</v>
          </cell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  <row r="33">
          <cell r="I3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68688-5EB3-42C8-840E-645A40730B8A}">
  <sheetPr>
    <tabColor theme="9" tint="-0.249977111117893"/>
  </sheetPr>
  <dimension ref="A1:BV894"/>
  <sheetViews>
    <sheetView tabSelected="1" topLeftCell="C12" zoomScale="70" zoomScaleNormal="70" workbookViewId="0">
      <selection activeCell="E12" sqref="E12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23.5703125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00" customWidth="1"/>
    <col min="11" max="11" width="27.42578125" style="100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34" width="38.5703125" style="2" customWidth="1"/>
    <col min="35" max="35" width="27" style="2" customWidth="1"/>
    <col min="36" max="36" width="11.42578125" style="2"/>
    <col min="37" max="37" width="24" style="2" customWidth="1"/>
    <col min="38" max="38" width="20.7109375" style="2" customWidth="1"/>
    <col min="39" max="39" width="11.42578125" style="2"/>
    <col min="40" max="40" width="18.5703125" style="2" customWidth="1"/>
    <col min="41" max="74" width="11.42578125" style="2"/>
    <col min="75" max="16384" width="11.42578125" style="1"/>
  </cols>
  <sheetData>
    <row r="1" spans="1:74" x14ac:dyDescent="0.25">
      <c r="C1" s="2"/>
      <c r="D1" s="2"/>
      <c r="E1" s="2"/>
      <c r="F1" s="2"/>
      <c r="G1" s="2"/>
      <c r="H1" s="2"/>
      <c r="I1" s="2"/>
      <c r="J1" s="3"/>
      <c r="K1" s="4"/>
    </row>
    <row r="2" spans="1:7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25">
      <c r="C5" s="2"/>
      <c r="D5" s="2"/>
      <c r="E5" s="2"/>
      <c r="F5" s="2"/>
      <c r="G5" s="2"/>
      <c r="H5" s="2"/>
      <c r="I5" s="2"/>
      <c r="J5" s="3"/>
      <c r="K5" s="4"/>
    </row>
    <row r="6" spans="1:7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28" customFormat="1" ht="21" thickBot="1" x14ac:dyDescent="0.4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44"/>
      <c r="AI13" s="44"/>
      <c r="AJ13" s="44"/>
      <c r="AK13" s="44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20" customFormat="1" ht="20.25" x14ac:dyDescent="0.35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44"/>
      <c r="AI14" s="44"/>
      <c r="AJ14" s="44"/>
      <c r="AK14" s="44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s="40" customFormat="1" ht="18" customHeight="1" x14ac:dyDescent="0.35">
      <c r="C15" s="41"/>
      <c r="D15" s="42"/>
      <c r="E15" s="42" t="s">
        <v>20</v>
      </c>
      <c r="F15" s="42"/>
      <c r="G15" s="43">
        <f>+G16</f>
        <v>45435000000</v>
      </c>
      <c r="H15" s="43">
        <f>H16+H33</f>
        <v>636828209.68000007</v>
      </c>
      <c r="I15" s="43">
        <f>H15+[1]JULIO!I15</f>
        <v>3698197421.7531939</v>
      </c>
      <c r="J15" s="43">
        <f>J$16+J$33</f>
        <v>0</v>
      </c>
      <c r="K15" s="43">
        <f>K16</f>
        <v>454342804.21000004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4"/>
      <c r="AI15" s="44"/>
      <c r="AJ15" s="44"/>
      <c r="AK15" s="44"/>
      <c r="AL15" s="41"/>
      <c r="AM15" s="44"/>
      <c r="AN15" s="41"/>
      <c r="AO15" s="44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</row>
    <row r="16" spans="1:74" s="45" customFormat="1" ht="18" customHeight="1" x14ac:dyDescent="0.35">
      <c r="C16" s="46"/>
      <c r="D16" s="47">
        <v>1</v>
      </c>
      <c r="E16" s="48" t="s">
        <v>21</v>
      </c>
      <c r="F16" s="48"/>
      <c r="G16" s="49">
        <f>G23+G29+G33</f>
        <v>45435000000</v>
      </c>
      <c r="H16" s="49">
        <f>H17+H19+H29</f>
        <v>636828209.68000007</v>
      </c>
      <c r="I16" s="49">
        <f>H16+[1]JULIO!I16</f>
        <v>3698197421.7531939</v>
      </c>
      <c r="J16" s="49">
        <f>J$17+J$19</f>
        <v>0</v>
      </c>
      <c r="K16" s="49">
        <f>K23+K29+K33</f>
        <v>454342804.21000004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4"/>
      <c r="AI16" s="44"/>
      <c r="AJ16" s="44"/>
      <c r="AK16" s="44"/>
      <c r="AL16" s="46"/>
      <c r="AM16" s="46"/>
      <c r="AN16" s="46"/>
      <c r="AO16" s="44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</row>
    <row r="17" spans="1:74" s="50" customFormat="1" ht="18" customHeight="1" outlineLevel="2" x14ac:dyDescent="0.35">
      <c r="C17" s="10"/>
      <c r="D17" s="101" t="s">
        <v>22</v>
      </c>
      <c r="E17" s="51" t="s">
        <v>23</v>
      </c>
      <c r="F17" s="52"/>
      <c r="G17" s="53">
        <f>G15-G16</f>
        <v>0</v>
      </c>
      <c r="H17" s="53">
        <f>H18</f>
        <v>0</v>
      </c>
      <c r="I17" s="53">
        <f>H17+[1]JULIO!I17</f>
        <v>0</v>
      </c>
      <c r="J17" s="53">
        <f t="shared" ref="J17:K17" si="0">J18</f>
        <v>0</v>
      </c>
      <c r="K17" s="53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44"/>
      <c r="AI17" s="44"/>
      <c r="AJ17" s="44"/>
      <c r="AK17" s="44"/>
      <c r="AL17" s="10"/>
      <c r="AM17" s="10"/>
      <c r="AN17" s="10"/>
      <c r="AO17" s="44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12" customFormat="1" ht="18" customHeight="1" outlineLevel="2" x14ac:dyDescent="0.35">
      <c r="C18" s="13"/>
      <c r="D18" s="102" t="s">
        <v>24</v>
      </c>
      <c r="E18" s="103" t="s">
        <v>25</v>
      </c>
      <c r="F18" s="103"/>
      <c r="G18" s="104">
        <v>0</v>
      </c>
      <c r="H18" s="104">
        <v>0</v>
      </c>
      <c r="I18" s="104">
        <f>H18+[1]JULIO!I18</f>
        <v>0</v>
      </c>
      <c r="J18" s="104">
        <v>0</v>
      </c>
      <c r="K18" s="104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44"/>
      <c r="AI18" s="44"/>
      <c r="AJ18" s="44"/>
      <c r="AK18" s="44"/>
      <c r="AL18" s="54"/>
      <c r="AM18" s="13"/>
      <c r="AN18" s="13"/>
      <c r="AO18" s="44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50" customFormat="1" ht="18" customHeight="1" outlineLevel="2" x14ac:dyDescent="0.35">
      <c r="C19" s="10"/>
      <c r="D19" s="105" t="s">
        <v>26</v>
      </c>
      <c r="E19" s="106" t="s">
        <v>27</v>
      </c>
      <c r="F19" s="106"/>
      <c r="G19" s="106">
        <f>G23+G33</f>
        <v>45435000000</v>
      </c>
      <c r="H19" s="106">
        <f>H20+H23</f>
        <v>636828209.68000007</v>
      </c>
      <c r="I19" s="106">
        <f>H19+[1]JULIO!I19</f>
        <v>3698197421.7531939</v>
      </c>
      <c r="J19" s="106">
        <f>J23+J29+J33</f>
        <v>0</v>
      </c>
      <c r="K19" s="106">
        <f>K23+K33</f>
        <v>454342804.21000004</v>
      </c>
      <c r="L19" s="10"/>
      <c r="M19" s="55"/>
      <c r="N19" s="5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44"/>
      <c r="AI19" s="44"/>
      <c r="AJ19" s="44"/>
      <c r="AK19" s="44"/>
      <c r="AL19" s="55"/>
      <c r="AM19" s="10"/>
      <c r="AN19" s="10"/>
      <c r="AO19" s="44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s="50" customFormat="1" ht="18" customHeight="1" outlineLevel="2" x14ac:dyDescent="0.35">
      <c r="C20" s="10"/>
      <c r="D20" s="107" t="s">
        <v>28</v>
      </c>
      <c r="E20" s="108" t="s">
        <v>29</v>
      </c>
      <c r="F20" s="108"/>
      <c r="G20" s="59">
        <v>0</v>
      </c>
      <c r="H20" s="59">
        <f>H21+H22</f>
        <v>5000000</v>
      </c>
      <c r="I20" s="59">
        <f>H20+[1]JULIO!I20</f>
        <v>5000000</v>
      </c>
      <c r="J20" s="59">
        <v>0</v>
      </c>
      <c r="K20" s="59">
        <v>0</v>
      </c>
      <c r="L20" s="10"/>
      <c r="M20" s="55"/>
      <c r="N20" s="5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44"/>
      <c r="AI20" s="44"/>
      <c r="AJ20" s="44"/>
      <c r="AK20" s="44"/>
      <c r="AL20" s="55"/>
      <c r="AM20" s="10"/>
      <c r="AN20" s="10"/>
      <c r="AO20" s="44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</row>
    <row r="21" spans="1:74" s="50" customFormat="1" ht="18" customHeight="1" outlineLevel="2" x14ac:dyDescent="0.35">
      <c r="C21" s="10"/>
      <c r="D21" s="109" t="s">
        <v>30</v>
      </c>
      <c r="E21" s="110" t="s">
        <v>31</v>
      </c>
      <c r="F21" s="110"/>
      <c r="G21" s="61">
        <v>0</v>
      </c>
      <c r="H21" s="61">
        <v>0</v>
      </c>
      <c r="I21" s="61">
        <f>H21+[1]JULIO!I21</f>
        <v>0</v>
      </c>
      <c r="J21" s="61">
        <v>0</v>
      </c>
      <c r="K21" s="61">
        <v>0</v>
      </c>
      <c r="L21" s="10"/>
      <c r="M21" s="55"/>
      <c r="N21" s="5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44"/>
      <c r="AI21" s="44"/>
      <c r="AJ21" s="44"/>
      <c r="AK21" s="44"/>
      <c r="AL21" s="55"/>
      <c r="AM21" s="10"/>
      <c r="AN21" s="10"/>
      <c r="AO21" s="44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pans="1:74" s="50" customFormat="1" ht="18" customHeight="1" outlineLevel="2" x14ac:dyDescent="0.35">
      <c r="C22" s="10"/>
      <c r="D22" s="109" t="s">
        <v>32</v>
      </c>
      <c r="E22" s="111" t="s">
        <v>33</v>
      </c>
      <c r="F22" s="111"/>
      <c r="G22" s="61">
        <v>0</v>
      </c>
      <c r="H22" s="61">
        <v>5000000</v>
      </c>
      <c r="I22" s="61">
        <f>H22+[1]JULIO!I22</f>
        <v>5000000</v>
      </c>
      <c r="J22" s="61">
        <v>0</v>
      </c>
      <c r="K22" s="61">
        <v>0</v>
      </c>
      <c r="L22" s="10"/>
      <c r="M22" s="55"/>
      <c r="N22" s="5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44"/>
      <c r="AI22" s="44"/>
      <c r="AJ22" s="44"/>
      <c r="AK22" s="44"/>
      <c r="AL22" s="55"/>
      <c r="AM22" s="10"/>
      <c r="AN22" s="10"/>
      <c r="AO22" s="44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</row>
    <row r="23" spans="1:74" s="12" customFormat="1" ht="18" customHeight="1" outlineLevel="3" x14ac:dyDescent="0.35">
      <c r="C23" s="13"/>
      <c r="D23" s="107" t="s">
        <v>34</v>
      </c>
      <c r="E23" s="57" t="s">
        <v>35</v>
      </c>
      <c r="F23" s="57"/>
      <c r="G23" s="59">
        <f>SUM(G25:G28)</f>
        <v>45435000000</v>
      </c>
      <c r="H23" s="59">
        <f>H24</f>
        <v>631828209.68000007</v>
      </c>
      <c r="I23" s="59">
        <f>H23+[1]JULIO!I23</f>
        <v>3693197421.7531939</v>
      </c>
      <c r="J23" s="59">
        <f>SUM(J25:J28)</f>
        <v>0</v>
      </c>
      <c r="K23" s="59">
        <f>K25+K26+K27+K28</f>
        <v>454342804.21000004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44"/>
      <c r="AI23" s="44"/>
      <c r="AJ23" s="44"/>
      <c r="AK23" s="44"/>
      <c r="AL23" s="16"/>
      <c r="AM23" s="13"/>
      <c r="AN23" s="13"/>
      <c r="AO23" s="44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2" customFormat="1" ht="36" customHeight="1" outlineLevel="3" x14ac:dyDescent="0.35">
      <c r="C24" s="13"/>
      <c r="D24" s="112" t="s">
        <v>36</v>
      </c>
      <c r="E24" s="60" t="s">
        <v>37</v>
      </c>
      <c r="F24" s="60"/>
      <c r="G24" s="61">
        <f>G25+G26++G27+G28</f>
        <v>45435000000</v>
      </c>
      <c r="H24" s="61">
        <f>H25+H26+H27+H28</f>
        <v>631828209.68000007</v>
      </c>
      <c r="I24" s="61">
        <f>H24+[1]JULIO!I24</f>
        <v>3693197421.7531939</v>
      </c>
      <c r="J24" s="61">
        <f>J25+J26+J27+J28</f>
        <v>0</v>
      </c>
      <c r="K24" s="61">
        <f>K25+K26+K27+K28</f>
        <v>454342804.21000004</v>
      </c>
      <c r="L24" s="13"/>
      <c r="M24" s="62" t="s">
        <v>38</v>
      </c>
      <c r="N24" s="62"/>
      <c r="O24" s="62"/>
      <c r="P24" s="62"/>
      <c r="Q24" s="6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44"/>
      <c r="AI24" s="44"/>
      <c r="AJ24" s="44"/>
      <c r="AK24" s="44"/>
      <c r="AL24" s="13"/>
      <c r="AM24" s="13"/>
      <c r="AN24" s="13"/>
      <c r="AO24" s="44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2" customFormat="1" ht="18" customHeight="1" outlineLevel="3" x14ac:dyDescent="0.35">
      <c r="A25" s="12">
        <v>245301</v>
      </c>
      <c r="B25" s="64" t="s">
        <v>39</v>
      </c>
      <c r="C25" s="13"/>
      <c r="D25" s="109" t="s">
        <v>40</v>
      </c>
      <c r="E25" s="103" t="s">
        <v>41</v>
      </c>
      <c r="F25" s="103"/>
      <c r="G25" s="61">
        <v>45000000000</v>
      </c>
      <c r="H25" s="61">
        <f>63343025.1+150850000+41098819</f>
        <v>255291844.09999999</v>
      </c>
      <c r="I25" s="61">
        <f>H25+[1]JULIO!I25</f>
        <v>3128041904.0999999</v>
      </c>
      <c r="J25" s="61">
        <v>0</v>
      </c>
      <c r="K25" s="61">
        <f>149916072+91729846+30100000+149916072</f>
        <v>421661990</v>
      </c>
      <c r="L25" s="13"/>
      <c r="M25" s="16">
        <f>'[2]ENERO 2020'!H21+'[2]FEBRERO 2020'!H21+'[2]MARZO 2020'!H21+'[2]ABRIL 2020'!H21+'[2]MAYO 2020'!H21+'[2]JUNIO 2020'!H21+AGOSTO!H25</f>
        <v>4167838408.0999999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44"/>
      <c r="AI25" s="44"/>
      <c r="AJ25" s="44"/>
      <c r="AK25" s="44"/>
      <c r="AL25" s="13"/>
      <c r="AM25" s="13"/>
      <c r="AN25" s="13"/>
      <c r="AO25" s="44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2" customFormat="1" ht="23.25" customHeight="1" outlineLevel="3" x14ac:dyDescent="0.35">
      <c r="C26" s="13"/>
      <c r="D26" s="109" t="s">
        <v>42</v>
      </c>
      <c r="E26" s="103" t="s">
        <v>43</v>
      </c>
      <c r="F26" s="103"/>
      <c r="G26" s="61">
        <v>43500000</v>
      </c>
      <c r="H26" s="113">
        <f>7424623.53+7057382.35</f>
        <v>14482005.879999999</v>
      </c>
      <c r="I26" s="61">
        <f>H26+[1]JULIO!I26</f>
        <v>75120928.570000008</v>
      </c>
      <c r="J26" s="61">
        <v>0</v>
      </c>
      <c r="K26" s="61">
        <f>2378941.18</f>
        <v>2378941.1800000002</v>
      </c>
      <c r="L26" s="13"/>
      <c r="M26" s="16">
        <f>'[2]ENERO 2020'!H22+'[2]FEBRERO 2020'!H22+'[2]MARZO 2020'!H22+'[2]ABRIL 2020'!H22+'[2]MAYO 2020'!H22+AGOSTO!H26</f>
        <v>52912021.879999995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44"/>
      <c r="AI26" s="44"/>
      <c r="AJ26" s="44"/>
      <c r="AK26" s="44"/>
      <c r="AL26" s="13"/>
      <c r="AM26" s="13"/>
      <c r="AN26" s="13"/>
      <c r="AO26" s="44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2" customFormat="1" ht="22.5" customHeight="1" outlineLevel="3" x14ac:dyDescent="0.35">
      <c r="A27" s="12">
        <v>439005</v>
      </c>
      <c r="B27" s="64" t="s">
        <v>44</v>
      </c>
      <c r="C27" s="13"/>
      <c r="D27" s="109" t="s">
        <v>45</v>
      </c>
      <c r="E27" s="103" t="s">
        <v>46</v>
      </c>
      <c r="F27" s="103"/>
      <c r="G27" s="61">
        <v>25000000</v>
      </c>
      <c r="H27" s="61">
        <v>0</v>
      </c>
      <c r="I27" s="61">
        <f>H27+[1]JULIO!I27</f>
        <v>11798379.833193278</v>
      </c>
      <c r="J27" s="61">
        <f>18965760-18965760</f>
        <v>0</v>
      </c>
      <c r="K27" s="61">
        <v>0</v>
      </c>
      <c r="L27" s="13"/>
      <c r="M27" s="16">
        <f>'[2]ENERO 2020'!H23+'[2]FEBRERO 2020'!H23+'[2]MARZO 2020'!H23+'[2]ABRIL 2020'!H23+'[2]MAYO 2020'!H23+AGOSTO!H27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44"/>
      <c r="AI27" s="44"/>
      <c r="AJ27" s="13"/>
      <c r="AK27" s="13"/>
      <c r="AL27" s="13"/>
      <c r="AM27" s="13"/>
      <c r="AN27" s="13"/>
      <c r="AO27" s="44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2" customFormat="1" ht="18" customHeight="1" outlineLevel="3" x14ac:dyDescent="0.35">
      <c r="A28" s="12">
        <v>439014</v>
      </c>
      <c r="B28" s="64" t="s">
        <v>47</v>
      </c>
      <c r="C28" s="13"/>
      <c r="D28" s="109" t="s">
        <v>48</v>
      </c>
      <c r="E28" s="103" t="s">
        <v>49</v>
      </c>
      <c r="F28" s="103"/>
      <c r="G28" s="61">
        <v>366500000</v>
      </c>
      <c r="H28" s="61">
        <f>20350982.35+20350982.35+321352395</f>
        <v>362054359.69999999</v>
      </c>
      <c r="I28" s="61">
        <f>H28+[1]JULIO!I28</f>
        <v>478236209.25</v>
      </c>
      <c r="J28" s="61">
        <v>0</v>
      </c>
      <c r="K28" s="61">
        <f>30301873.03</f>
        <v>30301873.030000001</v>
      </c>
      <c r="L28" s="13"/>
      <c r="M28" s="16">
        <f>'[2]ENERO 2020'!H24+'[2]FEBRERO 2020'!H24+'[2]MARZO 2020'!H24+'[2]ABRIL 2020'!H24+'[2]MAYO 2020'!H24+'[2]JUNIO 2020'!H24+AGOSTO!H28</f>
        <v>759633820.67999995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44"/>
      <c r="AI28" s="44"/>
      <c r="AJ28" s="13"/>
      <c r="AK28" s="13"/>
      <c r="AL28" s="13"/>
      <c r="AM28" s="13"/>
      <c r="AN28" s="13"/>
      <c r="AO28" s="44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2" customFormat="1" ht="20.25" hidden="1" outlineLevel="3" x14ac:dyDescent="0.35">
      <c r="C29" s="65"/>
      <c r="D29" s="66"/>
      <c r="E29" s="67" t="s">
        <v>50</v>
      </c>
      <c r="F29" s="66"/>
      <c r="G29" s="68">
        <f>G30+G31+G32</f>
        <v>0</v>
      </c>
      <c r="H29" s="68">
        <f>H30+H31</f>
        <v>0</v>
      </c>
      <c r="I29" s="69">
        <f>H29+[1]MARZO!I29</f>
        <v>0</v>
      </c>
      <c r="J29" s="68">
        <v>0</v>
      </c>
      <c r="K29" s="70">
        <f t="shared" ref="K29" si="1">SUM(K30:K32)</f>
        <v>0</v>
      </c>
      <c r="L29" s="13"/>
      <c r="M29" s="7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4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2" customFormat="1" ht="18" hidden="1" customHeight="1" outlineLevel="3" x14ac:dyDescent="0.35">
      <c r="A30" s="12" t="s">
        <v>51</v>
      </c>
      <c r="B30" s="64" t="s">
        <v>52</v>
      </c>
      <c r="C30" s="65"/>
      <c r="D30" s="72"/>
      <c r="E30" s="73" t="s">
        <v>53</v>
      </c>
      <c r="F30" s="72"/>
      <c r="G30" s="69">
        <v>0</v>
      </c>
      <c r="H30" s="69">
        <v>0</v>
      </c>
      <c r="I30" s="69">
        <f>H30+[1]MARZO!I30</f>
        <v>0</v>
      </c>
      <c r="J30" s="69">
        <v>0</v>
      </c>
      <c r="K30" s="69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44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12" customFormat="1" ht="18" hidden="1" customHeight="1" outlineLevel="3" x14ac:dyDescent="0.35">
      <c r="A31" s="12">
        <v>480819</v>
      </c>
      <c r="B31" s="64" t="s">
        <v>54</v>
      </c>
      <c r="C31" s="65"/>
      <c r="D31" s="72"/>
      <c r="E31" s="73" t="s">
        <v>55</v>
      </c>
      <c r="F31" s="72"/>
      <c r="G31" s="69">
        <v>0</v>
      </c>
      <c r="H31" s="69"/>
      <c r="I31" s="69">
        <f>H31+[1]MARZO!I31</f>
        <v>0</v>
      </c>
      <c r="J31" s="69">
        <v>0</v>
      </c>
      <c r="K31" s="69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44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s="12" customFormat="1" ht="18" hidden="1" customHeight="1" outlineLevel="3" x14ac:dyDescent="0.35">
      <c r="A32" s="12">
        <v>480522</v>
      </c>
      <c r="B32" s="64" t="s">
        <v>56</v>
      </c>
      <c r="C32" s="65"/>
      <c r="D32" s="74"/>
      <c r="E32" s="75" t="s">
        <v>57</v>
      </c>
      <c r="F32" s="75"/>
      <c r="G32" s="58">
        <v>0</v>
      </c>
      <c r="H32" s="58">
        <v>0</v>
      </c>
      <c r="I32" s="58">
        <f>H32+'[3]JULIO 2020'!I32</f>
        <v>0</v>
      </c>
      <c r="J32" s="58">
        <v>0</v>
      </c>
      <c r="K32" s="58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44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4" s="45" customFormat="1" ht="18" customHeight="1" x14ac:dyDescent="0.35">
      <c r="A33" s="12"/>
      <c r="C33" s="76"/>
      <c r="D33" s="77">
        <v>2</v>
      </c>
      <c r="E33" s="48" t="s">
        <v>58</v>
      </c>
      <c r="F33" s="48"/>
      <c r="G33" s="49">
        <f>G34+G35+G36+G37+G38+G39+G40</f>
        <v>0</v>
      </c>
      <c r="H33" s="49">
        <f>H34+H35+H36+H37+H38+H39+H40</f>
        <v>0</v>
      </c>
      <c r="I33" s="49">
        <f>H33+'[3]JULIO 2020'!I33</f>
        <v>0</v>
      </c>
      <c r="J33" s="49">
        <f>J34+J35+J36+J37+J38+J39+J40</f>
        <v>0</v>
      </c>
      <c r="K33" s="49">
        <f>K34+K35+K36+K37+K38+K39+K40</f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4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ht="18" customHeight="1" x14ac:dyDescent="0.3">
      <c r="A34" s="1">
        <v>480535</v>
      </c>
      <c r="B34" s="1" t="s">
        <v>59</v>
      </c>
      <c r="C34" s="78"/>
      <c r="D34" s="114" t="s">
        <v>60</v>
      </c>
      <c r="E34" s="115" t="s">
        <v>61</v>
      </c>
      <c r="F34" s="115"/>
      <c r="G34" s="61">
        <v>0</v>
      </c>
      <c r="H34" s="61">
        <v>0</v>
      </c>
      <c r="I34" s="61">
        <v>0</v>
      </c>
      <c r="J34" s="61">
        <v>0</v>
      </c>
      <c r="K34" s="61">
        <v>0</v>
      </c>
      <c r="AI34" s="3"/>
    </row>
    <row r="35" spans="1:74" ht="18" customHeight="1" x14ac:dyDescent="0.3">
      <c r="C35" s="78"/>
      <c r="D35" s="116" t="s">
        <v>62</v>
      </c>
      <c r="E35" s="115" t="s">
        <v>63</v>
      </c>
      <c r="F35" s="115"/>
      <c r="G35" s="61">
        <v>0</v>
      </c>
      <c r="H35" s="61">
        <v>0</v>
      </c>
      <c r="I35" s="61">
        <v>0</v>
      </c>
      <c r="J35" s="61">
        <v>0</v>
      </c>
      <c r="K35" s="61">
        <v>0</v>
      </c>
    </row>
    <row r="36" spans="1:74" s="12" customFormat="1" ht="18" customHeight="1" x14ac:dyDescent="0.3">
      <c r="C36" s="65"/>
      <c r="D36" s="116" t="s">
        <v>64</v>
      </c>
      <c r="E36" s="117" t="s">
        <v>65</v>
      </c>
      <c r="F36" s="118"/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1:74" s="12" customFormat="1" ht="18" customHeight="1" x14ac:dyDescent="0.3">
      <c r="C37" s="65"/>
      <c r="D37" s="116" t="s">
        <v>66</v>
      </c>
      <c r="E37" s="117" t="s">
        <v>67</v>
      </c>
      <c r="F37" s="118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2" customFormat="1" ht="18" customHeight="1" x14ac:dyDescent="0.3">
      <c r="C38" s="65"/>
      <c r="D38" s="116" t="s">
        <v>68</v>
      </c>
      <c r="E38" s="115" t="s">
        <v>69</v>
      </c>
      <c r="F38" s="115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2" customFormat="1" ht="18" customHeight="1" thickBot="1" x14ac:dyDescent="0.35">
      <c r="C39" s="65"/>
      <c r="D39" s="116" t="s">
        <v>70</v>
      </c>
      <c r="E39" s="115" t="s">
        <v>71</v>
      </c>
      <c r="F39" s="115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ht="18" hidden="1" customHeight="1" x14ac:dyDescent="0.25">
      <c r="C40" s="78"/>
      <c r="D40" s="74">
        <v>3260</v>
      </c>
      <c r="E40" s="79" t="s">
        <v>54</v>
      </c>
      <c r="F40" s="74"/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74" s="40" customFormat="1" ht="32.25" customHeight="1" thickBot="1" x14ac:dyDescent="0.4">
      <c r="C41" s="80"/>
      <c r="D41" s="81" t="s">
        <v>72</v>
      </c>
      <c r="E41" s="82"/>
      <c r="F41" s="83"/>
      <c r="G41" s="84">
        <f>G15</f>
        <v>45435000000</v>
      </c>
      <c r="H41" s="84">
        <f t="shared" ref="H41:K41" si="2">H15</f>
        <v>636828209.68000007</v>
      </c>
      <c r="I41" s="84">
        <f t="shared" si="2"/>
        <v>3698197421.7531939</v>
      </c>
      <c r="J41" s="84">
        <f t="shared" si="2"/>
        <v>0</v>
      </c>
      <c r="K41" s="84">
        <f t="shared" si="2"/>
        <v>454342804.21000004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</row>
    <row r="42" spans="1:74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74" s="85" customFormat="1" ht="36.75" customHeight="1" thickBot="1" x14ac:dyDescent="0.25">
      <c r="C43" s="86"/>
      <c r="D43" s="86"/>
      <c r="E43" s="87" t="s">
        <v>73</v>
      </c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</row>
    <row r="44" spans="1:74" s="88" customFormat="1" ht="35.25" customHeight="1" thickBot="1" x14ac:dyDescent="0.25">
      <c r="C44" s="89"/>
      <c r="D44" s="89"/>
      <c r="E44" s="90" t="s">
        <v>74</v>
      </c>
      <c r="F44" s="91"/>
      <c r="G44" s="91"/>
      <c r="H44" s="91"/>
      <c r="I44" s="91"/>
      <c r="J44" s="92"/>
      <c r="K44" s="93" t="s">
        <v>75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</row>
    <row r="45" spans="1:74" s="5" customFormat="1" ht="18" customHeight="1" x14ac:dyDescent="0.3">
      <c r="C45" s="6"/>
      <c r="D45" s="6"/>
      <c r="E45" s="119" t="s">
        <v>76</v>
      </c>
      <c r="F45" s="120"/>
      <c r="G45" s="120"/>
      <c r="H45" s="120"/>
      <c r="I45" s="121"/>
      <c r="J45" s="122">
        <f>I16+I29+I33</f>
        <v>3698197421.7531939</v>
      </c>
      <c r="K45" s="122">
        <f>SUM(K46:K47)</f>
        <v>454342804.21000004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s="5" customFormat="1" ht="18" customHeight="1" x14ac:dyDescent="0.3">
      <c r="C46" s="6"/>
      <c r="D46" s="6"/>
      <c r="E46" s="123" t="s">
        <v>77</v>
      </c>
      <c r="F46" s="124"/>
      <c r="G46" s="124"/>
      <c r="H46" s="124"/>
      <c r="I46" s="125"/>
      <c r="J46" s="126">
        <f>+I16</f>
        <v>3698197421.7531939</v>
      </c>
      <c r="K46" s="126">
        <f>K16+K33</f>
        <v>454342804.21000004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5" customFormat="1" ht="18" customHeight="1" x14ac:dyDescent="0.3">
      <c r="C47" s="6"/>
      <c r="D47" s="6"/>
      <c r="E47" s="123" t="s">
        <v>78</v>
      </c>
      <c r="F47" s="124"/>
      <c r="G47" s="124"/>
      <c r="H47" s="124"/>
      <c r="I47" s="125"/>
      <c r="J47" s="127">
        <f>H33</f>
        <v>0</v>
      </c>
      <c r="K47" s="127">
        <f>K33</f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s="12" customFormat="1" ht="18" customHeight="1" thickBot="1" x14ac:dyDescent="0.35">
      <c r="C48" s="13"/>
      <c r="D48" s="13"/>
      <c r="E48" s="94" t="s">
        <v>79</v>
      </c>
      <c r="F48" s="95"/>
      <c r="G48" s="95"/>
      <c r="H48" s="95"/>
      <c r="I48" s="96"/>
      <c r="J48" s="97">
        <f>SUM(J46:J47)</f>
        <v>3698197421.7531939</v>
      </c>
      <c r="K48" s="97">
        <f>K45</f>
        <v>454342804.21000004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98"/>
      <c r="E52" s="98"/>
      <c r="F52" s="98"/>
      <c r="G52" s="98"/>
      <c r="H52" s="98"/>
      <c r="I52" s="98"/>
      <c r="J52" s="98"/>
      <c r="K52" s="98"/>
    </row>
    <row r="53" spans="3:11" x14ac:dyDescent="0.25">
      <c r="C53" s="2"/>
      <c r="D53" s="2"/>
      <c r="E53" s="2"/>
      <c r="F53" s="2"/>
      <c r="G53" s="2"/>
      <c r="H53" s="99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99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99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99"/>
      <c r="H57" s="99"/>
      <c r="I57" s="2"/>
      <c r="J57" s="3"/>
      <c r="K57" s="3"/>
    </row>
    <row r="58" spans="3:11" x14ac:dyDescent="0.25">
      <c r="C58" s="2"/>
      <c r="D58" s="2"/>
      <c r="E58" s="2"/>
      <c r="F58" s="2"/>
      <c r="G58" s="99"/>
      <c r="H58" s="99"/>
      <c r="I58" s="2"/>
      <c r="J58" s="3"/>
      <c r="K58" s="3"/>
    </row>
    <row r="59" spans="3:11" x14ac:dyDescent="0.25">
      <c r="C59" s="2"/>
      <c r="D59" s="2"/>
      <c r="E59" s="2"/>
      <c r="F59" s="2"/>
      <c r="G59" s="99"/>
      <c r="H59" s="99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99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2021-12-30T14:01:20Z</dcterms:created>
  <dcterms:modified xsi:type="dcterms:W3CDTF">2021-12-30T14:07:56Z</dcterms:modified>
</cp:coreProperties>
</file>