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MRNietoJ\Desktop\Documents\2022\PLAN DE ACCION I SEM 2022\"/>
    </mc:Choice>
  </mc:AlternateContent>
  <xr:revisionPtr revIDLastSave="0" documentId="13_ncr:1_{C9BE6AAC-E15A-452F-86DA-593A97EB26E4}" xr6:coauthVersionLast="47" xr6:coauthVersionMax="47" xr10:uidLastSave="{00000000-0000-0000-0000-000000000000}"/>
  <bookViews>
    <workbookView xWindow="45" yWindow="780" windowWidth="28710" windowHeight="9285" xr2:uid="{00000000-000D-0000-FFFF-FFFF00000000}"/>
  </bookViews>
  <sheets>
    <sheet name="Anexo seguimiento PAI" sheetId="2" r:id="rId1"/>
    <sheet name="Anexo seguimiento PO" sheetId="1"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'Anexo seguimiento PAI'!$B$3:$AR$409</definedName>
    <definedName name="_xlnm._FilterDatabase" localSheetId="1" hidden="1">'Anexo seguimiento PO'!$A$3:$AR$457</definedName>
    <definedName name="A" localSheetId="0">[1]BASE!#REF!</definedName>
    <definedName name="A">#REF!</definedName>
    <definedName name="ADMINISTRADORASPUBLICO" localSheetId="0">#REF!</definedName>
    <definedName name="ADMINISTRADORASPUBLICO">#REF!</definedName>
    <definedName name="ANMINISTRADORASPRIVADO" localSheetId="0">#REF!</definedName>
    <definedName name="ANMINISTRADORASPRIVADO">#REF!</definedName>
    <definedName name="APORTESESCUELAS" localSheetId="0">#REF!</definedName>
    <definedName name="APORTESESCUELAS">#REF!</definedName>
    <definedName name="ARRENDAMIENTO" localSheetId="0">#REF!</definedName>
    <definedName name="ARRENDAMIENTO">#REF!</definedName>
    <definedName name="ARRENDAMIENTOS" localSheetId="0">#REF!</definedName>
    <definedName name="ARRENDAMIENTOS">#REF!</definedName>
    <definedName name="CAPACITACION" localSheetId="0">#REF!</definedName>
    <definedName name="CAPACITACION">#REF!</definedName>
    <definedName name="CAPACITACIÓN" localSheetId="0">#REF!</definedName>
    <definedName name="CAPACITACIÓN">#REF!</definedName>
    <definedName name="COMPRADEEQUIPO" localSheetId="0">#REF!</definedName>
    <definedName name="COMPRADEEQUIPO">#REF!</definedName>
    <definedName name="COMPRAEQUIPO" localSheetId="0">#REF!</definedName>
    <definedName name="COMPRAEQUIPO">#REF!</definedName>
    <definedName name="COMUNICACIONESYTRANS" localSheetId="0">#REF!</definedName>
    <definedName name="COMUNICACIONESYTRANS">#REF!</definedName>
    <definedName name="DDHH">[2]LISTAS!$I$2:$I$30</definedName>
    <definedName name="DP">[3]LISTAS!$B$5:$B$8</definedName>
    <definedName name="ENSERESYEQUIPOSDEOFICINA" localSheetId="0">#REF!</definedName>
    <definedName name="ENSERESYEQUIPOSDEOFICINA">#REF!</definedName>
    <definedName name="ESAP" localSheetId="0">#REF!</definedName>
    <definedName name="ESAP">#REF!</definedName>
    <definedName name="Etapa">[4]DATOS!$BH$2:$BH$7</definedName>
    <definedName name="FINANCIEROS" localSheetId="0">#REF!</definedName>
    <definedName name="FINANCIEROS">#REF!</definedName>
    <definedName name="FOCOS">'[3]LISTAS PE'!$B$5:$B$8</definedName>
    <definedName name="GASTOSFINANCIEROS" localSheetId="0">#REF!</definedName>
    <definedName name="GASTOSFINANCIEROS">#REF!</definedName>
    <definedName name="HORASEXTRASFESTVAC" localSheetId="0">#REF!</definedName>
    <definedName name="HORASEXTRASFESTVAC">#REF!</definedName>
    <definedName name="ICBF" localSheetId="0">#REF!</definedName>
    <definedName name="ICBF">#REF!</definedName>
    <definedName name="Implementacion">[2]LISTAS!$L$2:$L$17</definedName>
    <definedName name="Implementacion_Acuerdo_de_Paz" localSheetId="0">[5]LISTAS!$L$2:$L$17</definedName>
    <definedName name="Implementacion_Acuerdo_de_Paz">[6]LISTAS!$L$2:$L$17</definedName>
    <definedName name="IMPRESOSYPUBLICACIONES" localSheetId="0">#REF!</definedName>
    <definedName name="IMPRESOSYPUBLICACIONES">#REF!</definedName>
    <definedName name="IMPREVISTOS" localSheetId="0">#REF!</definedName>
    <definedName name="IMPREVISTOS">#REF!</definedName>
    <definedName name="IMPUESTOS" localSheetId="0">#REF!</definedName>
    <definedName name="IMPUESTOS">#REF!</definedName>
    <definedName name="informe2">[1]BASE!#REF!</definedName>
    <definedName name="JOTA" localSheetId="0">[1]BASE!#REF!</definedName>
    <definedName name="JOTA">#REF!</definedName>
    <definedName name="JUDICIALES" localSheetId="0">#REF!</definedName>
    <definedName name="JUDICIALES">#REF!</definedName>
    <definedName name="Ley">[2]LISTAS!$N$2:$N$10</definedName>
    <definedName name="Ley_1757" localSheetId="0">[5]LISTAS!$N$2:$N$10</definedName>
    <definedName name="Ley_1757">[6]LISTAS!$N$2:$N$10</definedName>
    <definedName name="MANTENIMIENTO" localSheetId="0">#REF!</definedName>
    <definedName name="MANTENIMIENTO">#REF!</definedName>
    <definedName name="MATERIALESYSUMINISTROS" localSheetId="0">#REF!</definedName>
    <definedName name="MATERIALESYSUMINISTROS">#REF!</definedName>
    <definedName name="MULTAS" localSheetId="0">#REF!</definedName>
    <definedName name="MULTAS">#REF!</definedName>
    <definedName name="MULTASYSANCIONES" localSheetId="0">#REF!</definedName>
    <definedName name="MULTASYSANCIONES">#REF!</definedName>
    <definedName name="Otros" localSheetId="0">#REF!</definedName>
    <definedName name="Otros">#REF!</definedName>
    <definedName name="OTROSGASTOSBIENES" localSheetId="0">#REF!</definedName>
    <definedName name="OTROSGASTOSBIENES">#REF!</definedName>
    <definedName name="OTROSGASTOSSERVICIOS" localSheetId="0">#REF!</definedName>
    <definedName name="OTROSGASTOSSERVICIOS">#REF!</definedName>
    <definedName name="OTROSPORBIENES" localSheetId="0">#REF!</definedName>
    <definedName name="OTROSPORBIENES">#REF!</definedName>
    <definedName name="OTROSPORSERVICIOS" localSheetId="0">#REF!</definedName>
    <definedName name="OTROSPORSERVICIOS">#REF!</definedName>
    <definedName name="Participacion">[2]LISTAS!$M$2:$M$23</definedName>
    <definedName name="Participacion_ciudadana_en_la_gestion_publica" localSheetId="0">[5]LISTAS!$M$2:$M$23</definedName>
    <definedName name="Participacion_ciudadana_en_la_gestion_publica">[6]LISTAS!$M$2:$M$23</definedName>
    <definedName name="PRIMATECNICA" localSheetId="0">#REF!</definedName>
    <definedName name="PRIMATECNICA">#REF!</definedName>
    <definedName name="PROYECTO_INV">[4]DATOS!$H$2:$H$25</definedName>
    <definedName name="RUBRO" localSheetId="0">#REF!</definedName>
    <definedName name="RUBRO">#REF!</definedName>
    <definedName name="RUBROFUN">'[7]BASE FUNC'!$A$3:$AB$3</definedName>
    <definedName name="SEGUROS" localSheetId="0">#REF!</definedName>
    <definedName name="SEGUROS">#REF!</definedName>
    <definedName name="SENA" localSheetId="0">#REF!</definedName>
    <definedName name="SENA">#REF!</definedName>
    <definedName name="SERVICIOSPUBLICOS" localSheetId="0">#REF!</definedName>
    <definedName name="SERVICIOSPUBLICOS">#REF!</definedName>
    <definedName name="SERVICIOSPÚBLICOS" localSheetId="0">#REF!</definedName>
    <definedName name="SERVICIOSPÚBLICOS">#REF!</definedName>
    <definedName name="SUELDOSNOMINA" localSheetId="0">#REF!</definedName>
    <definedName name="SUELDOSNOMINA">#REF!</definedName>
    <definedName name="TERRITORIAL">[4]DATOS!$C$2:$C$8</definedName>
    <definedName name="Tipo_Producto">[4]DATOS!$BI$2:$BI$8</definedName>
    <definedName name="Tipo_Reprogramacion_Actividad">[4]DATOS!$BG$2:$BG$6</definedName>
    <definedName name="VIATICOS" localSheetId="0">#REF!</definedName>
    <definedName name="VIATICOS">#REF!</definedName>
    <definedName name="VIÁTICOS" localSheetId="0">#REF!</definedName>
    <definedName name="VIÁTIC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27" i="2" l="1"/>
  <c r="AA27" i="2"/>
  <c r="AB27" i="2" s="1"/>
  <c r="Z27" i="2"/>
  <c r="AC27" i="2" s="1"/>
  <c r="X27" i="2"/>
  <c r="W27" i="2"/>
  <c r="O27" i="2"/>
  <c r="AH26" i="2"/>
  <c r="AA26" i="2"/>
  <c r="AB26" i="2" s="1"/>
  <c r="Z26" i="2"/>
  <c r="AC26" i="2" s="1"/>
  <c r="X26" i="2"/>
  <c r="W26" i="2"/>
  <c r="O26" i="2"/>
  <c r="X25" i="2"/>
  <c r="W25" i="2"/>
  <c r="AH24" i="2"/>
  <c r="AA24" i="2"/>
  <c r="AB24" i="2" s="1"/>
  <c r="Z24" i="2"/>
  <c r="AC24" i="2" s="1"/>
  <c r="X24" i="2"/>
  <c r="W24" i="2"/>
  <c r="O24" i="2"/>
  <c r="X23" i="2"/>
  <c r="W23" i="2"/>
  <c r="X22" i="2"/>
  <c r="W22" i="2"/>
  <c r="X21" i="2"/>
  <c r="W21" i="2"/>
  <c r="AH20" i="2"/>
  <c r="AA20" i="2"/>
  <c r="AB20" i="2" s="1"/>
  <c r="Z20" i="2"/>
  <c r="AC20" i="2" s="1"/>
  <c r="X20" i="2"/>
  <c r="W20" i="2"/>
  <c r="O20" i="2"/>
  <c r="X19" i="2"/>
  <c r="W19" i="2"/>
  <c r="X18" i="2"/>
  <c r="W18" i="2"/>
  <c r="AH17" i="2"/>
  <c r="AA17" i="2"/>
  <c r="AB17" i="2" s="1"/>
  <c r="Z17" i="2"/>
  <c r="AC17" i="2" s="1"/>
  <c r="X17" i="2"/>
  <c r="W17" i="2"/>
  <c r="O17" i="2"/>
  <c r="X409" i="2" l="1"/>
  <c r="W409" i="2"/>
  <c r="AA408" i="2"/>
  <c r="AB408" i="2" s="1"/>
  <c r="Z408" i="2"/>
  <c r="AC408" i="2" s="1"/>
  <c r="X408" i="2"/>
  <c r="W408" i="2"/>
  <c r="X407" i="2"/>
  <c r="W407" i="2"/>
  <c r="AA406" i="2"/>
  <c r="AB406" i="2" s="1"/>
  <c r="Z406" i="2"/>
  <c r="AC406" i="2" s="1"/>
  <c r="X406" i="2"/>
  <c r="W406" i="2"/>
  <c r="X405" i="2"/>
  <c r="W405" i="2"/>
  <c r="AA404" i="2"/>
  <c r="AB404" i="2" s="1"/>
  <c r="Z404" i="2"/>
  <c r="AC404" i="2" s="1"/>
  <c r="X404" i="2"/>
  <c r="W404" i="2"/>
  <c r="X403" i="2"/>
  <c r="W403" i="2"/>
  <c r="X402" i="2"/>
  <c r="W402" i="2"/>
  <c r="AA401" i="2"/>
  <c r="AB401" i="2" s="1"/>
  <c r="Z401" i="2"/>
  <c r="AC401" i="2" s="1"/>
  <c r="X401" i="2"/>
  <c r="W401" i="2"/>
  <c r="X400" i="2"/>
  <c r="W400" i="2"/>
  <c r="AA399" i="2"/>
  <c r="AB399" i="2" s="1"/>
  <c r="Z399" i="2"/>
  <c r="AC399" i="2" s="1"/>
  <c r="X399" i="2"/>
  <c r="W399" i="2"/>
  <c r="X398" i="2"/>
  <c r="W398" i="2"/>
  <c r="AA397" i="2"/>
  <c r="AB397" i="2" s="1"/>
  <c r="Z397" i="2"/>
  <c r="AC397" i="2" s="1"/>
  <c r="X397" i="2"/>
  <c r="W397" i="2"/>
  <c r="X396" i="2"/>
  <c r="W396" i="2"/>
  <c r="AA395" i="2"/>
  <c r="AB395" i="2" s="1"/>
  <c r="Z395" i="2"/>
  <c r="AC395" i="2" s="1"/>
  <c r="X395" i="2"/>
  <c r="W395" i="2"/>
  <c r="X394" i="2"/>
  <c r="W394" i="2"/>
  <c r="AA393" i="2"/>
  <c r="AB393" i="2" s="1"/>
  <c r="Z393" i="2"/>
  <c r="AC393" i="2" s="1"/>
  <c r="X393" i="2"/>
  <c r="W393" i="2"/>
  <c r="X392" i="2"/>
  <c r="W392" i="2"/>
  <c r="X391" i="2"/>
  <c r="W391" i="2"/>
  <c r="X390" i="2"/>
  <c r="W390" i="2"/>
  <c r="AA389" i="2"/>
  <c r="AB389" i="2" s="1"/>
  <c r="Z389" i="2"/>
  <c r="AC389" i="2" s="1"/>
  <c r="X389" i="2"/>
  <c r="W389" i="2"/>
  <c r="X388" i="2"/>
  <c r="W388" i="2"/>
  <c r="X387" i="2"/>
  <c r="W387" i="2"/>
  <c r="X386" i="2"/>
  <c r="W386" i="2"/>
  <c r="AA385" i="2"/>
  <c r="AB385" i="2" s="1"/>
  <c r="Z385" i="2"/>
  <c r="AC385" i="2" s="1"/>
  <c r="X385" i="2"/>
  <c r="W385" i="2"/>
  <c r="X384" i="2"/>
  <c r="W384" i="2"/>
  <c r="X383" i="2"/>
  <c r="W383" i="2"/>
  <c r="X382" i="2"/>
  <c r="W382" i="2"/>
  <c r="X381" i="2"/>
  <c r="W381" i="2"/>
  <c r="X380" i="2"/>
  <c r="W380" i="2"/>
  <c r="AA379" i="2"/>
  <c r="AB379" i="2" s="1"/>
  <c r="Z379" i="2"/>
  <c r="AC379" i="2" s="1"/>
  <c r="X379" i="2"/>
  <c r="W379" i="2"/>
  <c r="X378" i="2"/>
  <c r="W378" i="2"/>
  <c r="X377" i="2"/>
  <c r="W377" i="2"/>
  <c r="AA376" i="2"/>
  <c r="AB376" i="2" s="1"/>
  <c r="Z376" i="2"/>
  <c r="AC376" i="2" s="1"/>
  <c r="X376" i="2"/>
  <c r="W376" i="2"/>
  <c r="X375" i="2"/>
  <c r="W375" i="2"/>
  <c r="X374" i="2"/>
  <c r="W374" i="2"/>
  <c r="X373" i="2"/>
  <c r="W373" i="2"/>
  <c r="AA372" i="2"/>
  <c r="AB372" i="2" s="1"/>
  <c r="Z372" i="2"/>
  <c r="AC372" i="2" s="1"/>
  <c r="X372" i="2"/>
  <c r="W372" i="2"/>
  <c r="X371" i="2"/>
  <c r="W371" i="2"/>
  <c r="X370" i="2"/>
  <c r="W370" i="2"/>
  <c r="X369" i="2"/>
  <c r="W369" i="2"/>
  <c r="AA368" i="2"/>
  <c r="AB368" i="2" s="1"/>
  <c r="Z368" i="2"/>
  <c r="AC368" i="2" s="1"/>
  <c r="X368" i="2"/>
  <c r="W368" i="2"/>
  <c r="X367" i="2"/>
  <c r="W367" i="2"/>
  <c r="X366" i="2"/>
  <c r="W366" i="2"/>
  <c r="X365" i="2"/>
  <c r="W365" i="2"/>
  <c r="AA364" i="2"/>
  <c r="AB364" i="2" s="1"/>
  <c r="Z364" i="2"/>
  <c r="AC364" i="2" s="1"/>
  <c r="X364" i="2"/>
  <c r="W364" i="2"/>
  <c r="X363" i="2"/>
  <c r="W363" i="2"/>
  <c r="X362" i="2"/>
  <c r="W362" i="2"/>
  <c r="AA361" i="2"/>
  <c r="AB361" i="2" s="1"/>
  <c r="Z361" i="2"/>
  <c r="AC361" i="2" s="1"/>
  <c r="X361" i="2"/>
  <c r="W361" i="2"/>
  <c r="X360" i="2"/>
  <c r="W360" i="2"/>
  <c r="AA359" i="2"/>
  <c r="AB359" i="2" s="1"/>
  <c r="Z359" i="2"/>
  <c r="AC359" i="2" s="1"/>
  <c r="X359" i="2"/>
  <c r="W359" i="2"/>
  <c r="X358" i="2"/>
  <c r="W358" i="2"/>
  <c r="AA357" i="2"/>
  <c r="AB357" i="2" s="1"/>
  <c r="Z357" i="2"/>
  <c r="AC357" i="2" s="1"/>
  <c r="X357" i="2"/>
  <c r="W357" i="2"/>
  <c r="X356" i="2"/>
  <c r="W356" i="2"/>
  <c r="X355" i="2"/>
  <c r="W355" i="2"/>
  <c r="AA354" i="2"/>
  <c r="AB354" i="2" s="1"/>
  <c r="Z354" i="2"/>
  <c r="AC354" i="2" s="1"/>
  <c r="X354" i="2"/>
  <c r="W354" i="2"/>
  <c r="X353" i="2"/>
  <c r="W353" i="2"/>
  <c r="AA352" i="2"/>
  <c r="AB352" i="2" s="1"/>
  <c r="Z352" i="2"/>
  <c r="AC352" i="2" s="1"/>
  <c r="X352" i="2"/>
  <c r="W352" i="2"/>
  <c r="X351" i="2"/>
  <c r="W351" i="2"/>
  <c r="X350" i="2"/>
  <c r="W350" i="2"/>
  <c r="X349" i="2"/>
  <c r="W349" i="2"/>
  <c r="AA348" i="2"/>
  <c r="AB348" i="2" s="1"/>
  <c r="Z348" i="2"/>
  <c r="AC348" i="2" s="1"/>
  <c r="X348" i="2"/>
  <c r="W348" i="2"/>
  <c r="X347" i="2"/>
  <c r="W347" i="2"/>
  <c r="X346" i="2"/>
  <c r="W346" i="2"/>
  <c r="AA345" i="2"/>
  <c r="AB345" i="2" s="1"/>
  <c r="Z345" i="2"/>
  <c r="AC345" i="2" s="1"/>
  <c r="X345" i="2"/>
  <c r="W345" i="2"/>
  <c r="X344" i="2"/>
  <c r="W344" i="2"/>
  <c r="X343" i="2"/>
  <c r="W343" i="2"/>
  <c r="AA342" i="2"/>
  <c r="AB342" i="2" s="1"/>
  <c r="Z342" i="2"/>
  <c r="AC342" i="2" s="1"/>
  <c r="X342" i="2"/>
  <c r="W342" i="2"/>
  <c r="X341" i="2"/>
  <c r="W341" i="2"/>
  <c r="AA340" i="2"/>
  <c r="AB340" i="2" s="1"/>
  <c r="Z340" i="2"/>
  <c r="AC340" i="2" s="1"/>
  <c r="X340" i="2"/>
  <c r="W340" i="2"/>
  <c r="AA339" i="2"/>
  <c r="AB339" i="2" s="1"/>
  <c r="Z339" i="2"/>
  <c r="AC339" i="2" s="1"/>
  <c r="X339" i="2"/>
  <c r="W339" i="2"/>
  <c r="AA338" i="2"/>
  <c r="AB338" i="2" s="1"/>
  <c r="Z338" i="2"/>
  <c r="AC338" i="2" s="1"/>
  <c r="X338" i="2"/>
  <c r="W338" i="2"/>
  <c r="X337" i="2"/>
  <c r="W337" i="2"/>
  <c r="X336" i="2"/>
  <c r="W336" i="2"/>
  <c r="AA335" i="2"/>
  <c r="AB335" i="2" s="1"/>
  <c r="Z335" i="2"/>
  <c r="AC335" i="2" s="1"/>
  <c r="X335" i="2"/>
  <c r="W335" i="2"/>
  <c r="X334" i="2"/>
  <c r="W334" i="2"/>
  <c r="X333" i="2"/>
  <c r="W333" i="2"/>
  <c r="AA332" i="2"/>
  <c r="AB332" i="2" s="1"/>
  <c r="Z332" i="2"/>
  <c r="AC332" i="2" s="1"/>
  <c r="X332" i="2"/>
  <c r="W332" i="2"/>
  <c r="X331" i="2"/>
  <c r="W331" i="2"/>
  <c r="X330" i="2"/>
  <c r="W330" i="2"/>
  <c r="AA329" i="2"/>
  <c r="AB329" i="2" s="1"/>
  <c r="Z329" i="2"/>
  <c r="AC329" i="2" s="1"/>
  <c r="X329" i="2"/>
  <c r="W329" i="2"/>
  <c r="X328" i="2"/>
  <c r="W328" i="2"/>
  <c r="X327" i="2"/>
  <c r="W327" i="2"/>
  <c r="AA326" i="2"/>
  <c r="AB326" i="2" s="1"/>
  <c r="Z326" i="2"/>
  <c r="AC326" i="2" s="1"/>
  <c r="X326" i="2"/>
  <c r="W326" i="2"/>
  <c r="X325" i="2"/>
  <c r="W325" i="2"/>
  <c r="AA324" i="2"/>
  <c r="AB324" i="2" s="1"/>
  <c r="Z324" i="2"/>
  <c r="AC324" i="2" s="1"/>
  <c r="X324" i="2"/>
  <c r="W324" i="2"/>
  <c r="X323" i="2"/>
  <c r="W323" i="2"/>
  <c r="X322" i="2"/>
  <c r="W322" i="2"/>
  <c r="AA321" i="2"/>
  <c r="AB321" i="2" s="1"/>
  <c r="Z321" i="2"/>
  <c r="AC321" i="2" s="1"/>
  <c r="X321" i="2"/>
  <c r="W321" i="2"/>
  <c r="X320" i="2"/>
  <c r="W320" i="2"/>
  <c r="X319" i="2"/>
  <c r="W319" i="2"/>
  <c r="X318" i="2"/>
  <c r="W318" i="2"/>
  <c r="AA317" i="2"/>
  <c r="AB317" i="2" s="1"/>
  <c r="Z317" i="2"/>
  <c r="AC317" i="2" s="1"/>
  <c r="X317" i="2"/>
  <c r="W317" i="2"/>
  <c r="X316" i="2"/>
  <c r="W316" i="2"/>
  <c r="X315" i="2"/>
  <c r="W315" i="2"/>
  <c r="AA314" i="2"/>
  <c r="AB314" i="2" s="1"/>
  <c r="Z314" i="2"/>
  <c r="AC314" i="2" s="1"/>
  <c r="X314" i="2"/>
  <c r="W314" i="2"/>
  <c r="AA313" i="2"/>
  <c r="AB313" i="2" s="1"/>
  <c r="Z313" i="2"/>
  <c r="AC313" i="2" s="1"/>
  <c r="X313" i="2"/>
  <c r="W313" i="2"/>
  <c r="X312" i="2"/>
  <c r="W312" i="2"/>
  <c r="AA311" i="2"/>
  <c r="AB311" i="2" s="1"/>
  <c r="Z311" i="2"/>
  <c r="AC311" i="2" s="1"/>
  <c r="X311" i="2"/>
  <c r="W311" i="2"/>
  <c r="X310" i="2"/>
  <c r="W310" i="2"/>
  <c r="AA309" i="2"/>
  <c r="AB309" i="2" s="1"/>
  <c r="Z309" i="2"/>
  <c r="AC309" i="2" s="1"/>
  <c r="X309" i="2"/>
  <c r="W309" i="2"/>
  <c r="X308" i="2"/>
  <c r="W308" i="2"/>
  <c r="X307" i="2"/>
  <c r="W307" i="2"/>
  <c r="AA306" i="2"/>
  <c r="AB306" i="2" s="1"/>
  <c r="Z306" i="2"/>
  <c r="AC306" i="2" s="1"/>
  <c r="X306" i="2"/>
  <c r="W306" i="2"/>
  <c r="X305" i="2"/>
  <c r="W305" i="2"/>
  <c r="X304" i="2"/>
  <c r="W304" i="2"/>
  <c r="AA303" i="2"/>
  <c r="AB303" i="2" s="1"/>
  <c r="Z303" i="2"/>
  <c r="AC303" i="2" s="1"/>
  <c r="X303" i="2"/>
  <c r="W303" i="2"/>
  <c r="O303" i="2"/>
  <c r="X302" i="2"/>
  <c r="W302" i="2"/>
  <c r="X301" i="2"/>
  <c r="W301" i="2"/>
  <c r="AC300" i="2"/>
  <c r="AA300" i="2"/>
  <c r="AB300" i="2" s="1"/>
  <c r="Z300" i="2"/>
  <c r="X300" i="2"/>
  <c r="W300" i="2"/>
  <c r="X299" i="2"/>
  <c r="W299" i="2"/>
  <c r="X298" i="2"/>
  <c r="W298" i="2"/>
  <c r="X297" i="2"/>
  <c r="W297" i="2"/>
  <c r="AA296" i="2"/>
  <c r="AB296" i="2" s="1"/>
  <c r="Z296" i="2"/>
  <c r="AC296" i="2" s="1"/>
  <c r="X296" i="2"/>
  <c r="W296" i="2"/>
  <c r="X295" i="2"/>
  <c r="W295" i="2"/>
  <c r="X294" i="2"/>
  <c r="W294" i="2"/>
  <c r="X293" i="2"/>
  <c r="W293" i="2"/>
  <c r="AA292" i="2"/>
  <c r="AB292" i="2" s="1"/>
  <c r="Z292" i="2"/>
  <c r="AC292" i="2" s="1"/>
  <c r="X292" i="2"/>
  <c r="W292" i="2"/>
  <c r="X291" i="2"/>
  <c r="W291" i="2"/>
  <c r="AA290" i="2"/>
  <c r="AB290" i="2" s="1"/>
  <c r="Z290" i="2"/>
  <c r="AC290" i="2" s="1"/>
  <c r="X290" i="2"/>
  <c r="W290" i="2"/>
  <c r="X289" i="2"/>
  <c r="W289" i="2"/>
  <c r="X288" i="2"/>
  <c r="W288" i="2"/>
  <c r="X287" i="2"/>
  <c r="W287" i="2"/>
  <c r="AA286" i="2"/>
  <c r="AB286" i="2" s="1"/>
  <c r="Z286" i="2"/>
  <c r="AC286" i="2" s="1"/>
  <c r="X286" i="2"/>
  <c r="W286" i="2"/>
  <c r="X285" i="2"/>
  <c r="W285" i="2"/>
  <c r="X284" i="2"/>
  <c r="W284" i="2"/>
  <c r="X283" i="2"/>
  <c r="W283" i="2"/>
  <c r="AA282" i="2"/>
  <c r="AB282" i="2" s="1"/>
  <c r="Z282" i="2"/>
  <c r="AC282" i="2" s="1"/>
  <c r="X282" i="2"/>
  <c r="W282" i="2"/>
  <c r="X281" i="2"/>
  <c r="W281" i="2"/>
  <c r="X280" i="2"/>
  <c r="W280" i="2"/>
  <c r="X279" i="2"/>
  <c r="W279" i="2"/>
  <c r="AA278" i="2"/>
  <c r="AB278" i="2" s="1"/>
  <c r="Z278" i="2"/>
  <c r="AC278" i="2" s="1"/>
  <c r="X278" i="2"/>
  <c r="W278" i="2"/>
  <c r="X277" i="2"/>
  <c r="W277" i="2"/>
  <c r="X276" i="2"/>
  <c r="W276" i="2"/>
  <c r="X275" i="2"/>
  <c r="W275" i="2"/>
  <c r="X274" i="2"/>
  <c r="W274" i="2"/>
  <c r="AA273" i="2"/>
  <c r="AB273" i="2" s="1"/>
  <c r="Z273" i="2"/>
  <c r="AC273" i="2" s="1"/>
  <c r="X273" i="2"/>
  <c r="W273" i="2"/>
  <c r="X272" i="2"/>
  <c r="W272" i="2"/>
  <c r="AA271" i="2"/>
  <c r="AB271" i="2" s="1"/>
  <c r="Z271" i="2"/>
  <c r="AC271" i="2" s="1"/>
  <c r="X271" i="2"/>
  <c r="W271" i="2"/>
  <c r="X270" i="2"/>
  <c r="W270" i="2"/>
  <c r="X269" i="2"/>
  <c r="W269" i="2"/>
  <c r="X268" i="2"/>
  <c r="W268" i="2"/>
  <c r="X267" i="2"/>
  <c r="W267" i="2"/>
  <c r="AA266" i="2"/>
  <c r="AB266" i="2" s="1"/>
  <c r="Z266" i="2"/>
  <c r="AC266" i="2" s="1"/>
  <c r="X266" i="2"/>
  <c r="W266" i="2"/>
  <c r="X265" i="2"/>
  <c r="W265" i="2"/>
  <c r="X264" i="2"/>
  <c r="W264" i="2"/>
  <c r="X263" i="2"/>
  <c r="W263" i="2"/>
  <c r="X262" i="2"/>
  <c r="W262" i="2"/>
  <c r="X261" i="2"/>
  <c r="W261" i="2"/>
  <c r="AA260" i="2"/>
  <c r="AB260" i="2" s="1"/>
  <c r="Z260" i="2"/>
  <c r="AC260" i="2" s="1"/>
  <c r="X260" i="2"/>
  <c r="W260" i="2"/>
  <c r="X259" i="2"/>
  <c r="W259" i="2"/>
  <c r="X258" i="2"/>
  <c r="W258" i="2"/>
  <c r="X257" i="2"/>
  <c r="W257" i="2"/>
  <c r="X256" i="2"/>
  <c r="W256" i="2"/>
  <c r="AA255" i="2"/>
  <c r="AB255" i="2" s="1"/>
  <c r="Z255" i="2"/>
  <c r="AC255" i="2" s="1"/>
  <c r="X255" i="2"/>
  <c r="W255" i="2"/>
  <c r="AA254" i="2"/>
  <c r="AB254" i="2" s="1"/>
  <c r="Z254" i="2"/>
  <c r="AC254" i="2" s="1"/>
  <c r="X254" i="2"/>
  <c r="W254" i="2"/>
  <c r="X253" i="2"/>
  <c r="W253" i="2"/>
  <c r="X252" i="2"/>
  <c r="W252" i="2"/>
  <c r="AA251" i="2"/>
  <c r="AB251" i="2" s="1"/>
  <c r="Z251" i="2"/>
  <c r="AC251" i="2" s="1"/>
  <c r="X251" i="2"/>
  <c r="W251" i="2"/>
  <c r="X250" i="2"/>
  <c r="W250" i="2"/>
  <c r="AA249" i="2"/>
  <c r="AB249" i="2" s="1"/>
  <c r="Z249" i="2"/>
  <c r="AC249" i="2" s="1"/>
  <c r="X249" i="2"/>
  <c r="W249" i="2"/>
  <c r="X248" i="2"/>
  <c r="W248" i="2"/>
  <c r="AA247" i="2"/>
  <c r="AB247" i="2" s="1"/>
  <c r="Z247" i="2"/>
  <c r="AC247" i="2" s="1"/>
  <c r="X247" i="2"/>
  <c r="W247" i="2"/>
  <c r="X246" i="2"/>
  <c r="W246" i="2"/>
  <c r="AA245" i="2"/>
  <c r="AB245" i="2" s="1"/>
  <c r="Z245" i="2"/>
  <c r="AC245" i="2" s="1"/>
  <c r="X245" i="2"/>
  <c r="W245" i="2"/>
  <c r="X244" i="2"/>
  <c r="W244" i="2"/>
  <c r="X243" i="2"/>
  <c r="W243" i="2"/>
  <c r="X242" i="2"/>
  <c r="W242" i="2"/>
  <c r="X241" i="2"/>
  <c r="W241" i="2"/>
  <c r="AA240" i="2"/>
  <c r="AB240" i="2" s="1"/>
  <c r="Z240" i="2"/>
  <c r="AC240" i="2" s="1"/>
  <c r="X240" i="2"/>
  <c r="W240" i="2"/>
  <c r="X239" i="2"/>
  <c r="W239" i="2"/>
  <c r="AA238" i="2"/>
  <c r="AB238" i="2" s="1"/>
  <c r="Z238" i="2"/>
  <c r="AC238" i="2" s="1"/>
  <c r="X238" i="2"/>
  <c r="W238" i="2"/>
  <c r="X237" i="2"/>
  <c r="W237" i="2"/>
  <c r="AA236" i="2"/>
  <c r="AB236" i="2" s="1"/>
  <c r="Z236" i="2"/>
  <c r="AC236" i="2" s="1"/>
  <c r="X236" i="2"/>
  <c r="W236" i="2"/>
  <c r="X235" i="2"/>
  <c r="W235" i="2"/>
  <c r="X234" i="2"/>
  <c r="W234" i="2"/>
  <c r="X233" i="2"/>
  <c r="W233" i="2"/>
  <c r="AF232" i="2"/>
  <c r="AA232" i="2"/>
  <c r="AB232" i="2" s="1"/>
  <c r="Z232" i="2"/>
  <c r="AC232" i="2" s="1"/>
  <c r="X232" i="2"/>
  <c r="W232" i="2"/>
  <c r="X231" i="2"/>
  <c r="W231" i="2"/>
  <c r="X230" i="2"/>
  <c r="W230" i="2"/>
  <c r="AF229" i="2"/>
  <c r="AA229" i="2"/>
  <c r="AB229" i="2" s="1"/>
  <c r="Z229" i="2"/>
  <c r="AC229" i="2" s="1"/>
  <c r="X229" i="2"/>
  <c r="W229" i="2"/>
  <c r="X228" i="2"/>
  <c r="W228" i="2"/>
  <c r="X227" i="2"/>
  <c r="W227" i="2"/>
  <c r="X226" i="2"/>
  <c r="W226" i="2"/>
  <c r="AA225" i="2"/>
  <c r="AB225" i="2" s="1"/>
  <c r="Z225" i="2"/>
  <c r="AC225" i="2" s="1"/>
  <c r="X225" i="2"/>
  <c r="W225" i="2"/>
  <c r="X224" i="2"/>
  <c r="W224" i="2"/>
  <c r="X223" i="2"/>
  <c r="W223" i="2"/>
  <c r="AA222" i="2"/>
  <c r="AB222" i="2" s="1"/>
  <c r="Z222" i="2"/>
  <c r="AC222" i="2" s="1"/>
  <c r="X222" i="2"/>
  <c r="W222" i="2"/>
  <c r="X221" i="2"/>
  <c r="W221" i="2"/>
  <c r="X220" i="2"/>
  <c r="W220" i="2"/>
  <c r="AF219" i="2"/>
  <c r="AA219" i="2"/>
  <c r="AB219" i="2" s="1"/>
  <c r="Z219" i="2"/>
  <c r="AC219" i="2" s="1"/>
  <c r="X219" i="2"/>
  <c r="W219" i="2"/>
  <c r="X218" i="2"/>
  <c r="W218" i="2"/>
  <c r="X217" i="2"/>
  <c r="W217" i="2"/>
  <c r="X216" i="2"/>
  <c r="W216" i="2"/>
  <c r="AF215" i="2"/>
  <c r="AA215" i="2"/>
  <c r="AB215" i="2" s="1"/>
  <c r="Z215" i="2"/>
  <c r="AC215" i="2" s="1"/>
  <c r="X215" i="2"/>
  <c r="W215" i="2"/>
  <c r="X214" i="2"/>
  <c r="W214" i="2"/>
  <c r="AA213" i="2"/>
  <c r="AB213" i="2" s="1"/>
  <c r="Z213" i="2"/>
  <c r="AC213" i="2" s="1"/>
  <c r="X213" i="2"/>
  <c r="W213" i="2"/>
  <c r="X212" i="2"/>
  <c r="W212" i="2"/>
  <c r="X211" i="2"/>
  <c r="W211" i="2"/>
  <c r="X210" i="2"/>
  <c r="W210" i="2"/>
  <c r="AF209" i="2"/>
  <c r="AA209" i="2"/>
  <c r="AB209" i="2" s="1"/>
  <c r="Z209" i="2"/>
  <c r="AC209" i="2" s="1"/>
  <c r="X209" i="2"/>
  <c r="W209" i="2"/>
  <c r="X208" i="2"/>
  <c r="W208" i="2"/>
  <c r="AA207" i="2"/>
  <c r="AB207" i="2" s="1"/>
  <c r="Z207" i="2"/>
  <c r="AC207" i="2" s="1"/>
  <c r="X207" i="2"/>
  <c r="W207" i="2"/>
  <c r="X206" i="2"/>
  <c r="W206" i="2"/>
  <c r="X205" i="2"/>
  <c r="W205" i="2"/>
  <c r="X204" i="2"/>
  <c r="W204" i="2"/>
  <c r="AF203" i="2"/>
  <c r="AA203" i="2"/>
  <c r="AB203" i="2" s="1"/>
  <c r="Z203" i="2"/>
  <c r="AC203" i="2" s="1"/>
  <c r="X203" i="2"/>
  <c r="W203" i="2"/>
  <c r="X202" i="2"/>
  <c r="W202" i="2"/>
  <c r="X201" i="2"/>
  <c r="W201" i="2"/>
  <c r="X200" i="2"/>
  <c r="W200" i="2"/>
  <c r="X199" i="2"/>
  <c r="W199" i="2"/>
  <c r="AF198" i="2"/>
  <c r="AA198" i="2"/>
  <c r="AB198" i="2" s="1"/>
  <c r="Z198" i="2"/>
  <c r="AC198" i="2" s="1"/>
  <c r="X198" i="2"/>
  <c r="W198" i="2"/>
  <c r="X197" i="2"/>
  <c r="W197" i="2"/>
  <c r="X196" i="2"/>
  <c r="W196" i="2"/>
  <c r="AF195" i="2"/>
  <c r="AA195" i="2"/>
  <c r="AB195" i="2" s="1"/>
  <c r="Z195" i="2"/>
  <c r="AC195" i="2" s="1"/>
  <c r="X195" i="2"/>
  <c r="W195" i="2"/>
  <c r="X194" i="2"/>
  <c r="W194" i="2"/>
  <c r="AA193" i="2"/>
  <c r="AB193" i="2" s="1"/>
  <c r="Z193" i="2"/>
  <c r="AC193" i="2" s="1"/>
  <c r="X193" i="2"/>
  <c r="W193" i="2"/>
  <c r="X192" i="2"/>
  <c r="W192" i="2"/>
  <c r="AA191" i="2"/>
  <c r="AB191" i="2" s="1"/>
  <c r="Z191" i="2"/>
  <c r="AC191" i="2" s="1"/>
  <c r="X191" i="2"/>
  <c r="W191" i="2"/>
  <c r="X190" i="2"/>
  <c r="W190" i="2"/>
  <c r="X189" i="2"/>
  <c r="W189" i="2"/>
  <c r="AA188" i="2"/>
  <c r="AB188" i="2" s="1"/>
  <c r="Z188" i="2"/>
  <c r="AC188" i="2" s="1"/>
  <c r="X188" i="2"/>
  <c r="W188" i="2"/>
  <c r="X187" i="2"/>
  <c r="W187" i="2"/>
  <c r="AA186" i="2"/>
  <c r="AB186" i="2" s="1"/>
  <c r="Z186" i="2"/>
  <c r="AC186" i="2" s="1"/>
  <c r="X186" i="2"/>
  <c r="W186" i="2"/>
  <c r="X185" i="2"/>
  <c r="W185" i="2"/>
  <c r="X184" i="2"/>
  <c r="W184" i="2"/>
  <c r="AA183" i="2"/>
  <c r="AB183" i="2" s="1"/>
  <c r="Z183" i="2"/>
  <c r="AC183" i="2" s="1"/>
  <c r="X183" i="2"/>
  <c r="W183" i="2"/>
  <c r="X182" i="2"/>
  <c r="W182" i="2"/>
  <c r="X181" i="2"/>
  <c r="W181" i="2"/>
  <c r="X180" i="2"/>
  <c r="W180" i="2"/>
  <c r="AA179" i="2"/>
  <c r="AB179" i="2" s="1"/>
  <c r="Z179" i="2"/>
  <c r="AC179" i="2" s="1"/>
  <c r="X179" i="2"/>
  <c r="W179" i="2"/>
  <c r="X178" i="2"/>
  <c r="W178" i="2"/>
  <c r="X177" i="2"/>
  <c r="W177" i="2"/>
  <c r="X176" i="2"/>
  <c r="W176" i="2"/>
  <c r="AA175" i="2"/>
  <c r="AB175" i="2" s="1"/>
  <c r="Z175" i="2"/>
  <c r="AC175" i="2" s="1"/>
  <c r="X175" i="2"/>
  <c r="W175" i="2"/>
  <c r="X174" i="2"/>
  <c r="W174" i="2"/>
  <c r="X173" i="2"/>
  <c r="W173" i="2"/>
  <c r="X172" i="2"/>
  <c r="W172" i="2"/>
  <c r="AA171" i="2"/>
  <c r="AB171" i="2" s="1"/>
  <c r="Z171" i="2"/>
  <c r="AC171" i="2" s="1"/>
  <c r="X171" i="2"/>
  <c r="W171" i="2"/>
  <c r="X170" i="2"/>
  <c r="W170" i="2"/>
  <c r="AA169" i="2"/>
  <c r="AB169" i="2" s="1"/>
  <c r="Z169" i="2"/>
  <c r="AC169" i="2" s="1"/>
  <c r="X169" i="2"/>
  <c r="W169" i="2"/>
  <c r="X168" i="2"/>
  <c r="W168" i="2"/>
  <c r="X167" i="2"/>
  <c r="W167" i="2"/>
  <c r="AA166" i="2"/>
  <c r="AB166" i="2" s="1"/>
  <c r="Z166" i="2"/>
  <c r="AC166" i="2" s="1"/>
  <c r="X166" i="2"/>
  <c r="W166" i="2"/>
  <c r="X165" i="2"/>
  <c r="W165" i="2"/>
  <c r="X164" i="2"/>
  <c r="W164" i="2"/>
  <c r="AA163" i="2"/>
  <c r="AB163" i="2" s="1"/>
  <c r="Z163" i="2"/>
  <c r="AC163" i="2" s="1"/>
  <c r="X163" i="2"/>
  <c r="W163" i="2"/>
  <c r="X162" i="2"/>
  <c r="W162" i="2"/>
  <c r="AA161" i="2"/>
  <c r="AB161" i="2" s="1"/>
  <c r="Z161" i="2"/>
  <c r="AC161" i="2" s="1"/>
  <c r="X161" i="2"/>
  <c r="W161" i="2"/>
  <c r="X160" i="2"/>
  <c r="W160" i="2"/>
  <c r="X159" i="2"/>
  <c r="W159" i="2"/>
  <c r="X158" i="2"/>
  <c r="W158" i="2"/>
  <c r="X157" i="2"/>
  <c r="W157" i="2"/>
  <c r="AA156" i="2"/>
  <c r="AB156" i="2" s="1"/>
  <c r="Z156" i="2"/>
  <c r="AC156" i="2" s="1"/>
  <c r="X156" i="2"/>
  <c r="W156" i="2"/>
  <c r="X155" i="2"/>
  <c r="W155" i="2"/>
  <c r="X154" i="2"/>
  <c r="W154" i="2"/>
  <c r="AA153" i="2"/>
  <c r="AB153" i="2" s="1"/>
  <c r="Z153" i="2"/>
  <c r="AC153" i="2" s="1"/>
  <c r="X153" i="2"/>
  <c r="W153" i="2"/>
  <c r="X152" i="2"/>
  <c r="W152" i="2"/>
  <c r="X151" i="2"/>
  <c r="W151" i="2"/>
  <c r="AA150" i="2"/>
  <c r="AB150" i="2" s="1"/>
  <c r="Z150" i="2"/>
  <c r="AC150" i="2" s="1"/>
  <c r="X150" i="2"/>
  <c r="W150" i="2"/>
  <c r="X149" i="2"/>
  <c r="W149" i="2"/>
  <c r="X148" i="2"/>
  <c r="W148" i="2"/>
  <c r="AA147" i="2"/>
  <c r="AB147" i="2" s="1"/>
  <c r="Z147" i="2"/>
  <c r="AC147" i="2" s="1"/>
  <c r="X147" i="2"/>
  <c r="W147" i="2"/>
  <c r="X146" i="2"/>
  <c r="W146" i="2"/>
  <c r="X145" i="2"/>
  <c r="W145" i="2"/>
  <c r="X144" i="2"/>
  <c r="W144" i="2"/>
  <c r="AA143" i="2"/>
  <c r="AB143" i="2" s="1"/>
  <c r="Z143" i="2"/>
  <c r="AC143" i="2" s="1"/>
  <c r="X143" i="2"/>
  <c r="W143" i="2"/>
  <c r="X142" i="2"/>
  <c r="W142" i="2"/>
  <c r="X141" i="2"/>
  <c r="W141" i="2"/>
  <c r="AA140" i="2"/>
  <c r="AB140" i="2" s="1"/>
  <c r="Z140" i="2"/>
  <c r="AC140" i="2" s="1"/>
  <c r="X140" i="2"/>
  <c r="W140" i="2"/>
  <c r="X139" i="2"/>
  <c r="W139" i="2"/>
  <c r="X138" i="2"/>
  <c r="W138" i="2"/>
  <c r="AA137" i="2"/>
  <c r="AB137" i="2" s="1"/>
  <c r="Z137" i="2"/>
  <c r="AC137" i="2" s="1"/>
  <c r="X137" i="2"/>
  <c r="W137" i="2"/>
  <c r="X136" i="2"/>
  <c r="W136" i="2"/>
  <c r="X135" i="2"/>
  <c r="W135" i="2"/>
  <c r="AA134" i="2"/>
  <c r="AB134" i="2" s="1"/>
  <c r="Z134" i="2"/>
  <c r="AC134" i="2" s="1"/>
  <c r="X134" i="2"/>
  <c r="W134" i="2"/>
  <c r="X133" i="2"/>
  <c r="W133" i="2"/>
  <c r="X132" i="2"/>
  <c r="W132" i="2"/>
  <c r="X131" i="2"/>
  <c r="W131" i="2"/>
  <c r="AA130" i="2"/>
  <c r="AB130" i="2" s="1"/>
  <c r="Z130" i="2"/>
  <c r="AC130" i="2" s="1"/>
  <c r="X130" i="2"/>
  <c r="W130" i="2"/>
  <c r="X129" i="2"/>
  <c r="W129" i="2"/>
  <c r="X128" i="2"/>
  <c r="W128" i="2"/>
  <c r="X127" i="2"/>
  <c r="W127" i="2"/>
  <c r="AA126" i="2"/>
  <c r="AB126" i="2" s="1"/>
  <c r="Z126" i="2"/>
  <c r="AC126" i="2" s="1"/>
  <c r="X126" i="2"/>
  <c r="W126" i="2"/>
  <c r="X125" i="2"/>
  <c r="W125" i="2"/>
  <c r="X124" i="2"/>
  <c r="W124" i="2"/>
  <c r="AA123" i="2"/>
  <c r="AB123" i="2" s="1"/>
  <c r="Z123" i="2"/>
  <c r="AC123" i="2" s="1"/>
  <c r="X123" i="2"/>
  <c r="W123" i="2"/>
  <c r="X122" i="2"/>
  <c r="W122" i="2"/>
  <c r="AA121" i="2"/>
  <c r="AB121" i="2" s="1"/>
  <c r="Z121" i="2"/>
  <c r="AC121" i="2" s="1"/>
  <c r="X121" i="2"/>
  <c r="W121" i="2"/>
  <c r="X120" i="2"/>
  <c r="W120" i="2"/>
  <c r="AA119" i="2"/>
  <c r="AB119" i="2" s="1"/>
  <c r="Z119" i="2"/>
  <c r="AC119" i="2" s="1"/>
  <c r="X119" i="2"/>
  <c r="W119" i="2"/>
  <c r="X118" i="2"/>
  <c r="W118" i="2"/>
  <c r="AA117" i="2"/>
  <c r="AB117" i="2" s="1"/>
  <c r="Z117" i="2"/>
  <c r="AC117" i="2" s="1"/>
  <c r="X117" i="2"/>
  <c r="W117" i="2"/>
  <c r="X116" i="2"/>
  <c r="W116" i="2"/>
  <c r="AA115" i="2"/>
  <c r="AB115" i="2" s="1"/>
  <c r="Z115" i="2"/>
  <c r="AC115" i="2" s="1"/>
  <c r="X115" i="2"/>
  <c r="W115" i="2"/>
  <c r="X114" i="2"/>
  <c r="W114" i="2"/>
  <c r="AA113" i="2"/>
  <c r="AB113" i="2" s="1"/>
  <c r="Z113" i="2"/>
  <c r="AC113" i="2" s="1"/>
  <c r="X113" i="2"/>
  <c r="W113" i="2"/>
  <c r="X112" i="2"/>
  <c r="W112" i="2"/>
  <c r="X111" i="2"/>
  <c r="W111" i="2"/>
  <c r="AA110" i="2"/>
  <c r="AB110" i="2" s="1"/>
  <c r="Z110" i="2"/>
  <c r="AC110" i="2" s="1"/>
  <c r="X110" i="2"/>
  <c r="W110" i="2"/>
  <c r="X109" i="2"/>
  <c r="W109" i="2"/>
  <c r="AA108" i="2"/>
  <c r="AB108" i="2" s="1"/>
  <c r="Z108" i="2"/>
  <c r="AC108" i="2" s="1"/>
  <c r="X108" i="2"/>
  <c r="W108" i="2"/>
  <c r="AG107" i="2"/>
  <c r="AA107" i="2"/>
  <c r="AB107" i="2" s="1"/>
  <c r="Z107" i="2"/>
  <c r="AC107" i="2" s="1"/>
  <c r="X107" i="2"/>
  <c r="W107" i="2"/>
  <c r="X106" i="2"/>
  <c r="W106" i="2"/>
  <c r="AG105" i="2"/>
  <c r="AA105" i="2"/>
  <c r="AB105" i="2" s="1"/>
  <c r="Z105" i="2"/>
  <c r="AC105" i="2" s="1"/>
  <c r="X105" i="2"/>
  <c r="W105" i="2"/>
  <c r="X104" i="2"/>
  <c r="W104" i="2"/>
  <c r="X103" i="2"/>
  <c r="W103" i="2"/>
  <c r="AG102" i="2"/>
  <c r="AA102" i="2"/>
  <c r="AB102" i="2" s="1"/>
  <c r="Z102" i="2"/>
  <c r="AC102" i="2" s="1"/>
  <c r="X102" i="2"/>
  <c r="W102" i="2"/>
  <c r="X101" i="2"/>
  <c r="W101" i="2"/>
  <c r="AG100" i="2"/>
  <c r="AA100" i="2"/>
  <c r="AB100" i="2" s="1"/>
  <c r="Z100" i="2"/>
  <c r="AC100" i="2" s="1"/>
  <c r="X100" i="2"/>
  <c r="W100" i="2"/>
  <c r="AG99" i="2"/>
  <c r="AA99" i="2"/>
  <c r="AB99" i="2" s="1"/>
  <c r="Z99" i="2"/>
  <c r="AC99" i="2" s="1"/>
  <c r="X99" i="2"/>
  <c r="W99" i="2"/>
  <c r="AG98" i="2"/>
  <c r="AB98" i="2"/>
  <c r="Z98" i="2"/>
  <c r="AC98" i="2" s="1"/>
  <c r="X98" i="2"/>
  <c r="W98" i="2"/>
  <c r="X97" i="2"/>
  <c r="W97" i="2"/>
  <c r="AA96" i="2"/>
  <c r="AB96" i="2" s="1"/>
  <c r="Z96" i="2"/>
  <c r="AC96" i="2" s="1"/>
  <c r="X96" i="2"/>
  <c r="W96" i="2"/>
  <c r="X95" i="2"/>
  <c r="W95" i="2"/>
  <c r="AA94" i="2"/>
  <c r="AB94" i="2" s="1"/>
  <c r="Z94" i="2"/>
  <c r="AC94" i="2" s="1"/>
  <c r="X94" i="2"/>
  <c r="W94" i="2"/>
  <c r="X93" i="2"/>
  <c r="W93" i="2"/>
  <c r="AA92" i="2"/>
  <c r="AB92" i="2" s="1"/>
  <c r="Z92" i="2"/>
  <c r="AC92" i="2" s="1"/>
  <c r="X92" i="2"/>
  <c r="W92" i="2"/>
  <c r="X91" i="2"/>
  <c r="W91" i="2"/>
  <c r="AA90" i="2"/>
  <c r="AB90" i="2" s="1"/>
  <c r="Z90" i="2"/>
  <c r="AC90" i="2" s="1"/>
  <c r="X90" i="2"/>
  <c r="W90" i="2"/>
  <c r="X89" i="2"/>
  <c r="W89" i="2"/>
  <c r="AA88" i="2"/>
  <c r="AB88" i="2" s="1"/>
  <c r="Z88" i="2"/>
  <c r="AC88" i="2" s="1"/>
  <c r="X88" i="2"/>
  <c r="W88" i="2"/>
  <c r="X87" i="2"/>
  <c r="W87" i="2"/>
  <c r="AA86" i="2"/>
  <c r="AB86" i="2" s="1"/>
  <c r="Z86" i="2"/>
  <c r="AC86" i="2" s="1"/>
  <c r="X86" i="2"/>
  <c r="W86" i="2"/>
  <c r="X85" i="2"/>
  <c r="W85" i="2"/>
  <c r="X84" i="2"/>
  <c r="W84" i="2"/>
  <c r="AA83" i="2"/>
  <c r="AB83" i="2" s="1"/>
  <c r="Z83" i="2"/>
  <c r="AC83" i="2" s="1"/>
  <c r="X83" i="2"/>
  <c r="W83" i="2"/>
  <c r="X82" i="2"/>
  <c r="W82" i="2"/>
  <c r="X81" i="2"/>
  <c r="W81" i="2"/>
  <c r="AA80" i="2"/>
  <c r="AB80" i="2" s="1"/>
  <c r="Z80" i="2"/>
  <c r="AC80" i="2" s="1"/>
  <c r="X80" i="2"/>
  <c r="W80" i="2"/>
  <c r="X79" i="2"/>
  <c r="W79" i="2"/>
  <c r="X78" i="2"/>
  <c r="W78" i="2"/>
  <c r="X77" i="2"/>
  <c r="W77" i="2"/>
  <c r="X76" i="2"/>
  <c r="W76" i="2"/>
  <c r="X75" i="2"/>
  <c r="W75" i="2"/>
  <c r="X74" i="2"/>
  <c r="W74" i="2"/>
  <c r="X73" i="2"/>
  <c r="W73" i="2"/>
  <c r="X72" i="2"/>
  <c r="W72" i="2"/>
  <c r="X71" i="2"/>
  <c r="W71" i="2"/>
  <c r="X70" i="2"/>
  <c r="W70" i="2"/>
  <c r="X69" i="2"/>
  <c r="W69" i="2"/>
  <c r="X68" i="2"/>
  <c r="W68" i="2"/>
  <c r="X67" i="2"/>
  <c r="W67" i="2"/>
  <c r="X66" i="2"/>
  <c r="W66" i="2"/>
  <c r="X65" i="2"/>
  <c r="W65" i="2"/>
  <c r="X64" i="2"/>
  <c r="W64" i="2"/>
  <c r="X63" i="2"/>
  <c r="W63" i="2"/>
  <c r="X62" i="2"/>
  <c r="W62" i="2"/>
  <c r="AA61" i="2"/>
  <c r="AB61" i="2" s="1"/>
  <c r="Z61" i="2"/>
  <c r="AC61" i="2" s="1"/>
  <c r="X61" i="2"/>
  <c r="W61" i="2"/>
  <c r="X60" i="2"/>
  <c r="W60" i="2"/>
  <c r="X59" i="2"/>
  <c r="W59" i="2"/>
  <c r="AA58" i="2"/>
  <c r="AB58" i="2" s="1"/>
  <c r="Z58" i="2"/>
  <c r="AC58" i="2" s="1"/>
  <c r="X58" i="2"/>
  <c r="W58" i="2"/>
  <c r="X57" i="2"/>
  <c r="W57" i="2"/>
  <c r="X56" i="2"/>
  <c r="W56" i="2"/>
  <c r="AA55" i="2"/>
  <c r="AB55" i="2" s="1"/>
  <c r="Z55" i="2"/>
  <c r="AC55" i="2" s="1"/>
  <c r="X55" i="2"/>
  <c r="W55" i="2"/>
  <c r="AA54" i="2"/>
  <c r="AB54" i="2" s="1"/>
  <c r="Z54" i="2"/>
  <c r="AC54" i="2" s="1"/>
  <c r="X54" i="2"/>
  <c r="W54" i="2"/>
  <c r="X53" i="2"/>
  <c r="W53" i="2"/>
  <c r="AB52" i="2"/>
  <c r="Z52" i="2"/>
  <c r="AC52" i="2" s="1"/>
  <c r="X52" i="2"/>
  <c r="W52" i="2"/>
  <c r="X51" i="2"/>
  <c r="W51" i="2"/>
  <c r="X50" i="2"/>
  <c r="W50" i="2"/>
  <c r="X49" i="2"/>
  <c r="W49" i="2"/>
  <c r="X48" i="2"/>
  <c r="W48" i="2"/>
  <c r="X47" i="2"/>
  <c r="W47" i="2"/>
  <c r="X46" i="2"/>
  <c r="W46" i="2"/>
  <c r="X45" i="2"/>
  <c r="W45" i="2"/>
  <c r="AA44" i="2"/>
  <c r="AB44" i="2" s="1"/>
  <c r="Z44" i="2"/>
  <c r="AC44" i="2" s="1"/>
  <c r="X44" i="2"/>
  <c r="W44" i="2"/>
  <c r="X43" i="2"/>
  <c r="W43" i="2"/>
  <c r="AA42" i="2"/>
  <c r="AB42" i="2" s="1"/>
  <c r="Z42" i="2"/>
  <c r="AC42" i="2" s="1"/>
  <c r="X42" i="2"/>
  <c r="W42" i="2"/>
  <c r="X41" i="2"/>
  <c r="W41" i="2"/>
  <c r="AA40" i="2"/>
  <c r="AB40" i="2" s="1"/>
  <c r="Z40" i="2"/>
  <c r="AC40" i="2" s="1"/>
  <c r="X40" i="2"/>
  <c r="W40" i="2"/>
  <c r="X39" i="2"/>
  <c r="W39" i="2"/>
  <c r="AA38" i="2"/>
  <c r="AB38" i="2" s="1"/>
  <c r="Z38" i="2"/>
  <c r="AC38" i="2" s="1"/>
  <c r="X38" i="2"/>
  <c r="W38" i="2"/>
  <c r="X37" i="2"/>
  <c r="W37" i="2"/>
  <c r="X36" i="2"/>
  <c r="W36" i="2"/>
  <c r="AA35" i="2"/>
  <c r="AB35" i="2" s="1"/>
  <c r="Z35" i="2"/>
  <c r="AC35" i="2" s="1"/>
  <c r="X35" i="2"/>
  <c r="W35" i="2"/>
  <c r="AA34" i="2"/>
  <c r="AB34" i="2" s="1"/>
  <c r="Z34" i="2"/>
  <c r="AC34" i="2" s="1"/>
  <c r="X34" i="2"/>
  <c r="W34" i="2"/>
  <c r="X33" i="2"/>
  <c r="W33" i="2"/>
  <c r="X32" i="2"/>
  <c r="W32" i="2"/>
  <c r="AA31" i="2"/>
  <c r="AB31" i="2" s="1"/>
  <c r="Z31" i="2"/>
  <c r="AC31" i="2" s="1"/>
  <c r="X31" i="2"/>
  <c r="W31" i="2"/>
  <c r="AA30" i="2"/>
  <c r="AB30" i="2" s="1"/>
  <c r="Z30" i="2"/>
  <c r="AC30" i="2" s="1"/>
  <c r="X30" i="2"/>
  <c r="W30" i="2"/>
  <c r="X29" i="2"/>
  <c r="W29" i="2"/>
  <c r="AC28" i="2"/>
  <c r="AA28" i="2"/>
  <c r="AB28" i="2" s="1"/>
  <c r="Z28" i="2"/>
  <c r="X28" i="2"/>
  <c r="W28" i="2"/>
  <c r="X16" i="2"/>
  <c r="W16" i="2"/>
  <c r="AC15" i="2"/>
  <c r="AA15" i="2"/>
  <c r="AB15" i="2" s="1"/>
  <c r="Z15" i="2"/>
  <c r="X15" i="2"/>
  <c r="W15" i="2"/>
  <c r="X14" i="2"/>
  <c r="W14" i="2"/>
  <c r="AC13" i="2"/>
  <c r="AA13" i="2"/>
  <c r="AB13" i="2" s="1"/>
  <c r="Z13" i="2"/>
  <c r="X13" i="2"/>
  <c r="W13" i="2"/>
  <c r="X12" i="2"/>
  <c r="W12" i="2"/>
  <c r="X11" i="2"/>
  <c r="W11" i="2"/>
  <c r="AH10" i="2"/>
  <c r="AC10" i="2"/>
  <c r="AA10" i="2"/>
  <c r="AB10" i="2" s="1"/>
  <c r="Z10" i="2"/>
  <c r="X10" i="2"/>
  <c r="W10" i="2"/>
  <c r="O10" i="2"/>
  <c r="X9" i="2"/>
  <c r="W9" i="2"/>
  <c r="AC8" i="2"/>
  <c r="AA8" i="2"/>
  <c r="AB8" i="2" s="1"/>
  <c r="Z8" i="2"/>
  <c r="X8" i="2"/>
  <c r="W8" i="2"/>
  <c r="X7" i="2"/>
  <c r="W7" i="2"/>
  <c r="AG6" i="2"/>
  <c r="AF6" i="2"/>
  <c r="AE6" i="2"/>
  <c r="AA6" i="2"/>
  <c r="AB6" i="2" s="1"/>
  <c r="Z6" i="2"/>
  <c r="AC6" i="2" s="1"/>
  <c r="X6" i="2"/>
  <c r="W6" i="2"/>
  <c r="X5" i="2"/>
  <c r="W5" i="2"/>
  <c r="AG4" i="2"/>
  <c r="AF4" i="2"/>
  <c r="AE4" i="2"/>
  <c r="AA4" i="2"/>
  <c r="AB4" i="2" s="1"/>
  <c r="Z4" i="2"/>
  <c r="AC4" i="2" s="1"/>
  <c r="X4" i="2"/>
  <c r="W4" i="2"/>
  <c r="X457" i="1" l="1"/>
  <c r="W457" i="1"/>
  <c r="X456" i="1"/>
  <c r="W456" i="1"/>
  <c r="X455" i="1"/>
  <c r="W455" i="1"/>
  <c r="AA454" i="1"/>
  <c r="AB454" i="1" s="1"/>
  <c r="Z454" i="1"/>
  <c r="AC454" i="1" s="1"/>
  <c r="X454" i="1"/>
  <c r="W454" i="1"/>
  <c r="X453" i="1"/>
  <c r="W453" i="1"/>
  <c r="AC452" i="1"/>
  <c r="AA452" i="1"/>
  <c r="AB452" i="1" s="1"/>
  <c r="X452" i="1"/>
  <c r="W452" i="1"/>
  <c r="X451" i="1"/>
  <c r="W451" i="1"/>
  <c r="AA450" i="1"/>
  <c r="AB450" i="1" s="1"/>
  <c r="Z450" i="1"/>
  <c r="AC450" i="1" s="1"/>
  <c r="X450" i="1"/>
  <c r="W450" i="1"/>
  <c r="AA449" i="1"/>
  <c r="AB449" i="1" s="1"/>
  <c r="Z449" i="1"/>
  <c r="AC449" i="1" s="1"/>
  <c r="X449" i="1"/>
  <c r="W449" i="1"/>
  <c r="AA448" i="1"/>
  <c r="AB448" i="1" s="1"/>
  <c r="Z448" i="1"/>
  <c r="AC448" i="1" s="1"/>
  <c r="X448" i="1"/>
  <c r="W448" i="1"/>
  <c r="AA447" i="1"/>
  <c r="AB447" i="1" s="1"/>
  <c r="Z447" i="1"/>
  <c r="AC447" i="1" s="1"/>
  <c r="X447" i="1"/>
  <c r="W447" i="1"/>
  <c r="AA446" i="1"/>
  <c r="AB446" i="1" s="1"/>
  <c r="Z446" i="1"/>
  <c r="AC446" i="1" s="1"/>
  <c r="X446" i="1"/>
  <c r="W446" i="1"/>
  <c r="AA445" i="1"/>
  <c r="AB445" i="1" s="1"/>
  <c r="Z445" i="1"/>
  <c r="AC445" i="1" s="1"/>
  <c r="X445" i="1"/>
  <c r="W445" i="1"/>
  <c r="X444" i="1"/>
  <c r="W444" i="1"/>
  <c r="X443" i="1"/>
  <c r="W443" i="1"/>
  <c r="X442" i="1"/>
  <c r="W442" i="1"/>
  <c r="AA441" i="1"/>
  <c r="AB441" i="1" s="1"/>
  <c r="Z441" i="1"/>
  <c r="AC441" i="1" s="1"/>
  <c r="X441" i="1"/>
  <c r="W441" i="1"/>
  <c r="X440" i="1"/>
  <c r="W440" i="1"/>
  <c r="X439" i="1"/>
  <c r="W439" i="1"/>
  <c r="X438" i="1"/>
  <c r="W438" i="1"/>
  <c r="AA437" i="1"/>
  <c r="AB437" i="1" s="1"/>
  <c r="Z437" i="1"/>
  <c r="AC437" i="1" s="1"/>
  <c r="X437" i="1"/>
  <c r="W437" i="1"/>
  <c r="X436" i="1"/>
  <c r="W436" i="1"/>
  <c r="X435" i="1"/>
  <c r="W435" i="1"/>
  <c r="X434" i="1"/>
  <c r="W434" i="1"/>
  <c r="AA433" i="1"/>
  <c r="AB433" i="1" s="1"/>
  <c r="Z433" i="1"/>
  <c r="AC433" i="1" s="1"/>
  <c r="X433" i="1"/>
  <c r="W433" i="1"/>
  <c r="X432" i="1"/>
  <c r="W432" i="1"/>
  <c r="X431" i="1"/>
  <c r="W431" i="1"/>
  <c r="X430" i="1"/>
  <c r="W430" i="1"/>
  <c r="AA429" i="1"/>
  <c r="AB429" i="1" s="1"/>
  <c r="Z429" i="1"/>
  <c r="AC429" i="1" s="1"/>
  <c r="X429" i="1"/>
  <c r="W429" i="1"/>
  <c r="X428" i="1"/>
  <c r="W428" i="1"/>
  <c r="X427" i="1"/>
  <c r="W427" i="1"/>
  <c r="X426" i="1"/>
  <c r="W426" i="1"/>
  <c r="AA425" i="1"/>
  <c r="AB425" i="1" s="1"/>
  <c r="Z425" i="1"/>
  <c r="AC425" i="1" s="1"/>
  <c r="X425" i="1"/>
  <c r="W425" i="1"/>
  <c r="X424" i="1"/>
  <c r="W424" i="1"/>
  <c r="X423" i="1"/>
  <c r="W423" i="1"/>
  <c r="X422" i="1"/>
  <c r="W422" i="1"/>
  <c r="AA421" i="1"/>
  <c r="AB421" i="1" s="1"/>
  <c r="Z421" i="1"/>
  <c r="AC421" i="1" s="1"/>
  <c r="X421" i="1"/>
  <c r="W421" i="1"/>
  <c r="X420" i="1"/>
  <c r="W420" i="1"/>
  <c r="X419" i="1"/>
  <c r="W419" i="1"/>
  <c r="X418" i="1"/>
  <c r="W418" i="1"/>
  <c r="AA417" i="1"/>
  <c r="AB417" i="1" s="1"/>
  <c r="Z417" i="1"/>
  <c r="AC417" i="1" s="1"/>
  <c r="X417" i="1"/>
  <c r="W417" i="1"/>
  <c r="X416" i="1"/>
  <c r="W416" i="1"/>
  <c r="X415" i="1"/>
  <c r="W415" i="1"/>
  <c r="X414" i="1"/>
  <c r="W414" i="1"/>
  <c r="AA413" i="1"/>
  <c r="AB413" i="1" s="1"/>
  <c r="Z413" i="1"/>
  <c r="AC413" i="1" s="1"/>
  <c r="X413" i="1"/>
  <c r="W413" i="1"/>
  <c r="X412" i="1"/>
  <c r="W412" i="1"/>
  <c r="X411" i="1"/>
  <c r="W411" i="1"/>
  <c r="X410" i="1"/>
  <c r="W410" i="1"/>
  <c r="AA409" i="1"/>
  <c r="AB409" i="1" s="1"/>
  <c r="Z409" i="1"/>
  <c r="AC409" i="1" s="1"/>
  <c r="X409" i="1"/>
  <c r="W409" i="1"/>
  <c r="X408" i="1"/>
  <c r="W408" i="1"/>
  <c r="X407" i="1"/>
  <c r="W407" i="1"/>
  <c r="X406" i="1"/>
  <c r="W406" i="1"/>
  <c r="AA405" i="1"/>
  <c r="AB405" i="1" s="1"/>
  <c r="Z405" i="1"/>
  <c r="AC405" i="1" s="1"/>
  <c r="X405" i="1"/>
  <c r="W405" i="1"/>
  <c r="X404" i="1"/>
  <c r="W404" i="1"/>
  <c r="X403" i="1"/>
  <c r="W403" i="1"/>
  <c r="X402" i="1"/>
  <c r="W402" i="1"/>
  <c r="AA401" i="1"/>
  <c r="AB401" i="1" s="1"/>
  <c r="Z401" i="1"/>
  <c r="AC401" i="1" s="1"/>
  <c r="X401" i="1"/>
  <c r="W401" i="1"/>
  <c r="X400" i="1"/>
  <c r="W400" i="1"/>
  <c r="X399" i="1"/>
  <c r="W399" i="1"/>
  <c r="X398" i="1"/>
  <c r="W398" i="1"/>
  <c r="AA397" i="1"/>
  <c r="AB397" i="1" s="1"/>
  <c r="Z397" i="1"/>
  <c r="AC397" i="1" s="1"/>
  <c r="X397" i="1"/>
  <c r="W397" i="1"/>
  <c r="X396" i="1"/>
  <c r="W396" i="1"/>
  <c r="X395" i="1"/>
  <c r="W395" i="1"/>
  <c r="X394" i="1"/>
  <c r="W394" i="1"/>
  <c r="AA393" i="1"/>
  <c r="AB393" i="1" s="1"/>
  <c r="Z393" i="1"/>
  <c r="AC393" i="1" s="1"/>
  <c r="X393" i="1"/>
  <c r="W393" i="1"/>
  <c r="X392" i="1"/>
  <c r="W392" i="1"/>
  <c r="X391" i="1"/>
  <c r="W391" i="1"/>
  <c r="X390" i="1"/>
  <c r="W390" i="1"/>
  <c r="AA389" i="1"/>
  <c r="AB389" i="1" s="1"/>
  <c r="Z389" i="1"/>
  <c r="AC389" i="1" s="1"/>
  <c r="X389" i="1"/>
  <c r="W389" i="1"/>
  <c r="X388" i="1"/>
  <c r="W388" i="1"/>
  <c r="X387" i="1"/>
  <c r="W387" i="1"/>
  <c r="X386" i="1"/>
  <c r="W386" i="1"/>
  <c r="AA385" i="1"/>
  <c r="AB385" i="1" s="1"/>
  <c r="Z385" i="1"/>
  <c r="AC385" i="1" s="1"/>
  <c r="X385" i="1"/>
  <c r="W385" i="1"/>
  <c r="X384" i="1"/>
  <c r="W384" i="1"/>
  <c r="X383" i="1"/>
  <c r="W383" i="1"/>
  <c r="X382" i="1"/>
  <c r="W382" i="1"/>
  <c r="AA381" i="1"/>
  <c r="AB381" i="1" s="1"/>
  <c r="Z381" i="1"/>
  <c r="AC381" i="1" s="1"/>
  <c r="X381" i="1"/>
  <c r="W381" i="1"/>
  <c r="X380" i="1"/>
  <c r="W380" i="1"/>
  <c r="X379" i="1"/>
  <c r="W379" i="1"/>
  <c r="X378" i="1"/>
  <c r="W378" i="1"/>
  <c r="AA377" i="1"/>
  <c r="AB377" i="1" s="1"/>
  <c r="Z377" i="1"/>
  <c r="AC377" i="1" s="1"/>
  <c r="X377" i="1"/>
  <c r="W377" i="1"/>
  <c r="X376" i="1"/>
  <c r="W376" i="1"/>
  <c r="X375" i="1"/>
  <c r="W375" i="1"/>
  <c r="X374" i="1"/>
  <c r="W374" i="1"/>
  <c r="AA373" i="1"/>
  <c r="AB373" i="1" s="1"/>
  <c r="Z373" i="1"/>
  <c r="AC373" i="1" s="1"/>
  <c r="X373" i="1"/>
  <c r="W373" i="1"/>
  <c r="X372" i="1"/>
  <c r="W372" i="1"/>
  <c r="X371" i="1"/>
  <c r="W371" i="1"/>
  <c r="X370" i="1"/>
  <c r="W370" i="1"/>
  <c r="AA369" i="1"/>
  <c r="AB369" i="1" s="1"/>
  <c r="Z369" i="1"/>
  <c r="AC369" i="1" s="1"/>
  <c r="X369" i="1"/>
  <c r="W369" i="1"/>
  <c r="X368" i="1"/>
  <c r="W368" i="1"/>
  <c r="X367" i="1"/>
  <c r="W367" i="1"/>
  <c r="X366" i="1"/>
  <c r="W366" i="1"/>
  <c r="AA365" i="1"/>
  <c r="AB365" i="1" s="1"/>
  <c r="Z365" i="1"/>
  <c r="AC365" i="1" s="1"/>
  <c r="X365" i="1"/>
  <c r="W365" i="1"/>
  <c r="X364" i="1"/>
  <c r="W364" i="1"/>
  <c r="X363" i="1"/>
  <c r="W363" i="1"/>
  <c r="X362" i="1"/>
  <c r="W362" i="1"/>
  <c r="AA361" i="1"/>
  <c r="AB361" i="1" s="1"/>
  <c r="Z361" i="1"/>
  <c r="AC361" i="1" s="1"/>
  <c r="X361" i="1"/>
  <c r="W361" i="1"/>
  <c r="X360" i="1"/>
  <c r="W360" i="1"/>
  <c r="X359" i="1"/>
  <c r="W359" i="1"/>
  <c r="X358" i="1"/>
  <c r="W358" i="1"/>
  <c r="AA357" i="1"/>
  <c r="AB357" i="1" s="1"/>
  <c r="Z357" i="1"/>
  <c r="AC357" i="1" s="1"/>
  <c r="X357" i="1"/>
  <c r="W357" i="1"/>
  <c r="X356" i="1"/>
  <c r="W356" i="1"/>
  <c r="X355" i="1"/>
  <c r="W355" i="1"/>
  <c r="X354" i="1"/>
  <c r="W354" i="1"/>
  <c r="AA353" i="1"/>
  <c r="AB353" i="1" s="1"/>
  <c r="Z353" i="1"/>
  <c r="AC353" i="1" s="1"/>
  <c r="X353" i="1"/>
  <c r="W353" i="1"/>
  <c r="X352" i="1"/>
  <c r="W352" i="1"/>
  <c r="X351" i="1"/>
  <c r="W351" i="1"/>
  <c r="X350" i="1"/>
  <c r="W350" i="1"/>
  <c r="AA349" i="1"/>
  <c r="AB349" i="1" s="1"/>
  <c r="Z349" i="1"/>
  <c r="AC349" i="1" s="1"/>
  <c r="X349" i="1"/>
  <c r="W349" i="1"/>
  <c r="X348" i="1"/>
  <c r="W348" i="1"/>
  <c r="X347" i="1"/>
  <c r="W347" i="1"/>
  <c r="X346" i="1"/>
  <c r="W346" i="1"/>
  <c r="AA345" i="1"/>
  <c r="AB345" i="1" s="1"/>
  <c r="Z345" i="1"/>
  <c r="AC345" i="1" s="1"/>
  <c r="X345" i="1"/>
  <c r="W345" i="1"/>
  <c r="X344" i="1"/>
  <c r="W344" i="1"/>
  <c r="X343" i="1"/>
  <c r="W343" i="1"/>
  <c r="X342" i="1"/>
  <c r="W342" i="1"/>
  <c r="AA341" i="1"/>
  <c r="AB341" i="1" s="1"/>
  <c r="Z341" i="1"/>
  <c r="AC341" i="1" s="1"/>
  <c r="X341" i="1"/>
  <c r="W341" i="1"/>
  <c r="X340" i="1"/>
  <c r="W340" i="1"/>
  <c r="X339" i="1"/>
  <c r="W339" i="1"/>
  <c r="X338" i="1"/>
  <c r="W338" i="1"/>
  <c r="AA337" i="1"/>
  <c r="AB337" i="1" s="1"/>
  <c r="Z337" i="1"/>
  <c r="AC337" i="1" s="1"/>
  <c r="X337" i="1"/>
  <c r="W337" i="1"/>
  <c r="X336" i="1"/>
  <c r="W336" i="1"/>
  <c r="X335" i="1"/>
  <c r="W335" i="1"/>
  <c r="X334" i="1"/>
  <c r="W334" i="1"/>
  <c r="AA333" i="1"/>
  <c r="AB333" i="1" s="1"/>
  <c r="Z333" i="1"/>
  <c r="AC333" i="1" s="1"/>
  <c r="X333" i="1"/>
  <c r="W333" i="1"/>
  <c r="X332" i="1"/>
  <c r="W332" i="1"/>
  <c r="X331" i="1"/>
  <c r="W331" i="1"/>
  <c r="X330" i="1"/>
  <c r="W330" i="1"/>
  <c r="AA329" i="1"/>
  <c r="AB329" i="1" s="1"/>
  <c r="Z329" i="1"/>
  <c r="AC329" i="1" s="1"/>
  <c r="X329" i="1"/>
  <c r="W329" i="1"/>
  <c r="X328" i="1"/>
  <c r="W328" i="1"/>
  <c r="X327" i="1"/>
  <c r="W327" i="1"/>
  <c r="X326" i="1"/>
  <c r="W326" i="1"/>
  <c r="AA325" i="1"/>
  <c r="AB325" i="1" s="1"/>
  <c r="Z325" i="1"/>
  <c r="AC325" i="1" s="1"/>
  <c r="X325" i="1"/>
  <c r="W325" i="1"/>
  <c r="X324" i="1"/>
  <c r="W324" i="1"/>
  <c r="X323" i="1"/>
  <c r="W323" i="1"/>
  <c r="X322" i="1"/>
  <c r="W322" i="1"/>
  <c r="AA321" i="1"/>
  <c r="AB321" i="1" s="1"/>
  <c r="Z321" i="1"/>
  <c r="AC321" i="1" s="1"/>
  <c r="X321" i="1"/>
  <c r="W321" i="1"/>
  <c r="X320" i="1"/>
  <c r="W320" i="1"/>
  <c r="X319" i="1"/>
  <c r="W319" i="1"/>
  <c r="X318" i="1"/>
  <c r="W318" i="1"/>
  <c r="AA317" i="1"/>
  <c r="AB317" i="1" s="1"/>
  <c r="Z317" i="1"/>
  <c r="AC317" i="1" s="1"/>
  <c r="X317" i="1"/>
  <c r="W317" i="1"/>
  <c r="X316" i="1"/>
  <c r="W316" i="1"/>
  <c r="X315" i="1"/>
  <c r="W315" i="1"/>
  <c r="X314" i="1"/>
  <c r="W314" i="1"/>
  <c r="AA313" i="1"/>
  <c r="AB313" i="1" s="1"/>
  <c r="Z313" i="1"/>
  <c r="AC313" i="1" s="1"/>
  <c r="X313" i="1"/>
  <c r="W313" i="1"/>
  <c r="X312" i="1"/>
  <c r="W312" i="1"/>
  <c r="X311" i="1"/>
  <c r="W311" i="1"/>
  <c r="X310" i="1"/>
  <c r="W310" i="1"/>
  <c r="AA309" i="1"/>
  <c r="AB309" i="1" s="1"/>
  <c r="Z309" i="1"/>
  <c r="AC309" i="1" s="1"/>
  <c r="X309" i="1"/>
  <c r="W309" i="1"/>
  <c r="X308" i="1"/>
  <c r="W308" i="1"/>
  <c r="X307" i="1"/>
  <c r="W307" i="1"/>
  <c r="X306" i="1"/>
  <c r="W306" i="1"/>
  <c r="AA305" i="1"/>
  <c r="AB305" i="1" s="1"/>
  <c r="Z305" i="1"/>
  <c r="AC305" i="1" s="1"/>
  <c r="X305" i="1"/>
  <c r="W305" i="1"/>
  <c r="X304" i="1"/>
  <c r="W304" i="1"/>
  <c r="X303" i="1"/>
  <c r="W303" i="1"/>
  <c r="X302" i="1"/>
  <c r="W302" i="1"/>
  <c r="AA301" i="1"/>
  <c r="AB301" i="1" s="1"/>
  <c r="Z301" i="1"/>
  <c r="AC301" i="1" s="1"/>
  <c r="X301" i="1"/>
  <c r="W301" i="1"/>
  <c r="X300" i="1"/>
  <c r="W300" i="1"/>
  <c r="X299" i="1"/>
  <c r="W299" i="1"/>
  <c r="X298" i="1"/>
  <c r="W298" i="1"/>
  <c r="AA297" i="1"/>
  <c r="AB297" i="1" s="1"/>
  <c r="Z297" i="1"/>
  <c r="AC297" i="1" s="1"/>
  <c r="X297" i="1"/>
  <c r="W297" i="1"/>
  <c r="X296" i="1"/>
  <c r="W296" i="1"/>
  <c r="X295" i="1"/>
  <c r="W295" i="1"/>
  <c r="X294" i="1"/>
  <c r="W294" i="1"/>
  <c r="AA293" i="1"/>
  <c r="AB293" i="1" s="1"/>
  <c r="Z293" i="1"/>
  <c r="AC293" i="1" s="1"/>
  <c r="X293" i="1"/>
  <c r="W293" i="1"/>
  <c r="X292" i="1"/>
  <c r="W292" i="1"/>
  <c r="X291" i="1"/>
  <c r="W291" i="1"/>
  <c r="X290" i="1"/>
  <c r="W290" i="1"/>
  <c r="AA289" i="1"/>
  <c r="AB289" i="1" s="1"/>
  <c r="Z289" i="1"/>
  <c r="AC289" i="1" s="1"/>
  <c r="X289" i="1"/>
  <c r="W289" i="1"/>
  <c r="X288" i="1"/>
  <c r="W288" i="1"/>
  <c r="X287" i="1"/>
  <c r="W287" i="1"/>
  <c r="X286" i="1"/>
  <c r="W286" i="1"/>
  <c r="AA285" i="1"/>
  <c r="AB285" i="1" s="1"/>
  <c r="Z285" i="1"/>
  <c r="AC285" i="1" s="1"/>
  <c r="X285" i="1"/>
  <c r="W285" i="1"/>
  <c r="X284" i="1"/>
  <c r="W284" i="1"/>
  <c r="X283" i="1"/>
  <c r="W283" i="1"/>
  <c r="X282" i="1"/>
  <c r="W282" i="1"/>
  <c r="AA281" i="1"/>
  <c r="AB281" i="1" s="1"/>
  <c r="Z281" i="1"/>
  <c r="AC281" i="1" s="1"/>
  <c r="X281" i="1"/>
  <c r="W281" i="1"/>
  <c r="X280" i="1"/>
  <c r="W280" i="1"/>
  <c r="X279" i="1"/>
  <c r="W279" i="1"/>
  <c r="X278" i="1"/>
  <c r="W278" i="1"/>
  <c r="AA277" i="1"/>
  <c r="AB277" i="1" s="1"/>
  <c r="Z277" i="1"/>
  <c r="AC277" i="1" s="1"/>
  <c r="X277" i="1"/>
  <c r="W277" i="1"/>
  <c r="X276" i="1"/>
  <c r="W276" i="1"/>
  <c r="X275" i="1"/>
  <c r="W275" i="1"/>
  <c r="X274" i="1"/>
  <c r="W274" i="1"/>
  <c r="AA273" i="1"/>
  <c r="AB273" i="1" s="1"/>
  <c r="Z273" i="1"/>
  <c r="AC273" i="1" s="1"/>
  <c r="X273" i="1"/>
  <c r="W273" i="1"/>
  <c r="X272" i="1"/>
  <c r="W272" i="1"/>
  <c r="X271" i="1"/>
  <c r="W271" i="1"/>
  <c r="X270" i="1"/>
  <c r="W270" i="1"/>
  <c r="AA269" i="1"/>
  <c r="AB269" i="1" s="1"/>
  <c r="Z269" i="1"/>
  <c r="AC269" i="1" s="1"/>
  <c r="X269" i="1"/>
  <c r="W269" i="1"/>
  <c r="X268" i="1"/>
  <c r="W268" i="1"/>
  <c r="X267" i="1"/>
  <c r="W267" i="1"/>
  <c r="X266" i="1"/>
  <c r="W266" i="1"/>
  <c r="AA265" i="1"/>
  <c r="AB265" i="1" s="1"/>
  <c r="Z265" i="1"/>
  <c r="AC265" i="1" s="1"/>
  <c r="X265" i="1"/>
  <c r="W265" i="1"/>
  <c r="X264" i="1"/>
  <c r="W264" i="1"/>
  <c r="X263" i="1"/>
  <c r="W263" i="1"/>
  <c r="X262" i="1"/>
  <c r="W262" i="1"/>
  <c r="AA261" i="1"/>
  <c r="AB261" i="1" s="1"/>
  <c r="Z261" i="1"/>
  <c r="AC261" i="1" s="1"/>
  <c r="X261" i="1"/>
  <c r="W261" i="1"/>
  <c r="X260" i="1"/>
  <c r="W260" i="1"/>
  <c r="X259" i="1"/>
  <c r="W259" i="1"/>
  <c r="X258" i="1"/>
  <c r="W258" i="1"/>
  <c r="AA257" i="1"/>
  <c r="AB257" i="1" s="1"/>
  <c r="Z257" i="1"/>
  <c r="AC257" i="1" s="1"/>
  <c r="X257" i="1"/>
  <c r="W257" i="1"/>
  <c r="X256" i="1"/>
  <c r="W256" i="1"/>
  <c r="X255" i="1"/>
  <c r="W255" i="1"/>
  <c r="X254" i="1"/>
  <c r="W254" i="1"/>
  <c r="AA253" i="1"/>
  <c r="AB253" i="1" s="1"/>
  <c r="Z253" i="1"/>
  <c r="AC253" i="1" s="1"/>
  <c r="X253" i="1"/>
  <c r="W253" i="1"/>
  <c r="AA252" i="1"/>
  <c r="AB252" i="1" s="1"/>
  <c r="Z252" i="1"/>
  <c r="AC252" i="1" s="1"/>
  <c r="X252" i="1"/>
  <c r="W252" i="1"/>
  <c r="X251" i="1"/>
  <c r="W251" i="1"/>
  <c r="AA250" i="1"/>
  <c r="AB250" i="1" s="1"/>
  <c r="Z250" i="1"/>
  <c r="AC250" i="1" s="1"/>
  <c r="X250" i="1"/>
  <c r="W250" i="1"/>
  <c r="X249" i="1"/>
  <c r="W249" i="1"/>
  <c r="X248" i="1"/>
  <c r="W248" i="1"/>
  <c r="X247" i="1"/>
  <c r="W247" i="1"/>
  <c r="AA246" i="1"/>
  <c r="AB246" i="1" s="1"/>
  <c r="Z246" i="1"/>
  <c r="AC246" i="1" s="1"/>
  <c r="X246" i="1"/>
  <c r="W246" i="1"/>
  <c r="X245" i="1"/>
  <c r="W245" i="1"/>
  <c r="AA244" i="1"/>
  <c r="AB244" i="1" s="1"/>
  <c r="Z244" i="1"/>
  <c r="AC244" i="1" s="1"/>
  <c r="X244" i="1"/>
  <c r="W244" i="1"/>
  <c r="X243" i="1"/>
  <c r="W243" i="1"/>
  <c r="AA242" i="1"/>
  <c r="AB242" i="1" s="1"/>
  <c r="Z242" i="1"/>
  <c r="AC242" i="1" s="1"/>
  <c r="X242" i="1"/>
  <c r="W242" i="1"/>
  <c r="X241" i="1"/>
  <c r="W241" i="1"/>
  <c r="AA240" i="1"/>
  <c r="AB240" i="1" s="1"/>
  <c r="Z240" i="1"/>
  <c r="AC240" i="1" s="1"/>
  <c r="X240" i="1"/>
  <c r="W240" i="1"/>
  <c r="X239" i="1"/>
  <c r="W239" i="1"/>
  <c r="X238" i="1"/>
  <c r="W238" i="1"/>
  <c r="AA237" i="1"/>
  <c r="AB237" i="1" s="1"/>
  <c r="Z237" i="1"/>
  <c r="AC237" i="1" s="1"/>
  <c r="X237" i="1"/>
  <c r="W237" i="1"/>
  <c r="X236" i="1"/>
  <c r="W236" i="1"/>
  <c r="X235" i="1"/>
  <c r="W235" i="1"/>
  <c r="X234" i="1"/>
  <c r="W234" i="1"/>
  <c r="X233" i="1"/>
  <c r="W233" i="1"/>
  <c r="X232" i="1"/>
  <c r="W232" i="1"/>
  <c r="H232" i="1"/>
  <c r="AA232" i="1" s="1"/>
  <c r="AB232" i="1" s="1"/>
  <c r="X231" i="1"/>
  <c r="W231" i="1"/>
  <c r="X230" i="1"/>
  <c r="W230" i="1"/>
  <c r="X229" i="1"/>
  <c r="W229" i="1"/>
  <c r="X228" i="1"/>
  <c r="W228" i="1"/>
  <c r="X227" i="1"/>
  <c r="W227" i="1"/>
  <c r="X226" i="1"/>
  <c r="W226" i="1"/>
  <c r="X225" i="1"/>
  <c r="W225" i="1"/>
  <c r="X224" i="1"/>
  <c r="W224" i="1"/>
  <c r="AA223" i="1"/>
  <c r="AB223" i="1" s="1"/>
  <c r="Z223" i="1"/>
  <c r="AC223" i="1" s="1"/>
  <c r="X223" i="1"/>
  <c r="W223" i="1"/>
  <c r="X222" i="1"/>
  <c r="W222" i="1"/>
  <c r="AA221" i="1"/>
  <c r="AB221" i="1" s="1"/>
  <c r="Z221" i="1"/>
  <c r="AC221" i="1" s="1"/>
  <c r="X221" i="1"/>
  <c r="W221" i="1"/>
  <c r="X220" i="1"/>
  <c r="W220" i="1"/>
  <c r="AA219" i="1"/>
  <c r="AB219" i="1" s="1"/>
  <c r="Z219" i="1"/>
  <c r="AC219" i="1" s="1"/>
  <c r="X219" i="1"/>
  <c r="W219" i="1"/>
  <c r="X218" i="1"/>
  <c r="W218" i="1"/>
  <c r="AA217" i="1"/>
  <c r="AB217" i="1" s="1"/>
  <c r="Z217" i="1"/>
  <c r="AC217" i="1" s="1"/>
  <c r="X217" i="1"/>
  <c r="W217" i="1"/>
  <c r="X216" i="1"/>
  <c r="W216" i="1"/>
  <c r="X215" i="1"/>
  <c r="W215" i="1"/>
  <c r="AA214" i="1"/>
  <c r="AB214" i="1" s="1"/>
  <c r="Z214" i="1"/>
  <c r="AC214" i="1" s="1"/>
  <c r="X214" i="1"/>
  <c r="W214" i="1"/>
  <c r="X213" i="1"/>
  <c r="W213" i="1"/>
  <c r="R213" i="1"/>
  <c r="AA212" i="1" a="1"/>
  <c r="AA212" i="1" s="1"/>
  <c r="AB212" i="1" s="1"/>
  <c r="Z212" i="1" a="1"/>
  <c r="Z212" i="1" s="1"/>
  <c r="AC212" i="1" s="1"/>
  <c r="X212" i="1"/>
  <c r="W212" i="1"/>
  <c r="R212" i="1"/>
  <c r="X211" i="1"/>
  <c r="W211" i="1"/>
  <c r="R211" i="1"/>
  <c r="AA210" i="1" a="1"/>
  <c r="AA210" i="1" s="1"/>
  <c r="AB210" i="1" s="1"/>
  <c r="Z210" i="1" a="1"/>
  <c r="Z210" i="1" s="1"/>
  <c r="AC210" i="1" s="1"/>
  <c r="X210" i="1"/>
  <c r="W210" i="1"/>
  <c r="R210" i="1"/>
  <c r="X209" i="1"/>
  <c r="W209" i="1"/>
  <c r="X208" i="1"/>
  <c r="W208" i="1"/>
  <c r="AA207" i="1"/>
  <c r="AB207" i="1" s="1"/>
  <c r="Z207" i="1"/>
  <c r="AC207" i="1" s="1"/>
  <c r="X207" i="1"/>
  <c r="W207" i="1"/>
  <c r="R207" i="1"/>
  <c r="X206" i="1"/>
  <c r="W206" i="1"/>
  <c r="X205" i="1"/>
  <c r="W205" i="1"/>
  <c r="AA204" i="1"/>
  <c r="AB204" i="1" s="1"/>
  <c r="Z204" i="1"/>
  <c r="AC204" i="1" s="1"/>
  <c r="X204" i="1"/>
  <c r="W204" i="1"/>
  <c r="R204" i="1"/>
  <c r="X203" i="1"/>
  <c r="W203" i="1"/>
  <c r="AA202" i="1" a="1"/>
  <c r="AA202" i="1" s="1"/>
  <c r="AB202" i="1" s="1"/>
  <c r="Z202" i="1" a="1"/>
  <c r="Z202" i="1" s="1"/>
  <c r="AC202" i="1" s="1"/>
  <c r="X202" i="1"/>
  <c r="W202" i="1"/>
  <c r="R202" i="1"/>
  <c r="X201" i="1"/>
  <c r="W201" i="1"/>
  <c r="X200" i="1"/>
  <c r="W200" i="1"/>
  <c r="AA199" i="1"/>
  <c r="AB199" i="1" s="1"/>
  <c r="Z199" i="1"/>
  <c r="AC199" i="1" s="1"/>
  <c r="X199" i="1"/>
  <c r="W199" i="1"/>
  <c r="R199" i="1"/>
  <c r="X198" i="1"/>
  <c r="W198" i="1"/>
  <c r="X197" i="1"/>
  <c r="W197" i="1"/>
  <c r="AA196" i="1"/>
  <c r="AB196" i="1" s="1"/>
  <c r="Z196" i="1"/>
  <c r="AC196" i="1" s="1"/>
  <c r="X196" i="1"/>
  <c r="W196" i="1"/>
  <c r="R196" i="1"/>
  <c r="X195" i="1"/>
  <c r="W195" i="1"/>
  <c r="X194" i="1"/>
  <c r="W194" i="1"/>
  <c r="X193" i="1"/>
  <c r="W193" i="1"/>
  <c r="AA192" i="1"/>
  <c r="AB192" i="1" s="1"/>
  <c r="Z192" i="1"/>
  <c r="AC192" i="1" s="1"/>
  <c r="X192" i="1"/>
  <c r="W192" i="1"/>
  <c r="R192" i="1"/>
  <c r="X191" i="1"/>
  <c r="W191" i="1"/>
  <c r="AA190" i="1" a="1"/>
  <c r="AA190" i="1" s="1"/>
  <c r="AB190" i="1" s="1"/>
  <c r="Z190" i="1" a="1"/>
  <c r="Z190" i="1" s="1"/>
  <c r="AC190" i="1" s="1"/>
  <c r="X190" i="1"/>
  <c r="W190" i="1"/>
  <c r="R190" i="1"/>
  <c r="AA189" i="1"/>
  <c r="AB189" i="1" s="1"/>
  <c r="Z189" i="1"/>
  <c r="AC189" i="1" s="1"/>
  <c r="X189" i="1"/>
  <c r="W189" i="1"/>
  <c r="R189" i="1"/>
  <c r="X188" i="1"/>
  <c r="W188" i="1"/>
  <c r="X187" i="1"/>
  <c r="W187" i="1"/>
  <c r="X186" i="1"/>
  <c r="W186" i="1"/>
  <c r="X185" i="1"/>
  <c r="W185" i="1"/>
  <c r="X184" i="1"/>
  <c r="W184" i="1"/>
  <c r="X183" i="1"/>
  <c r="W183" i="1"/>
  <c r="AA182" i="1"/>
  <c r="AB182" i="1" s="1"/>
  <c r="Z182" i="1"/>
  <c r="AC182" i="1" s="1"/>
  <c r="X182" i="1"/>
  <c r="W182" i="1"/>
  <c r="R182" i="1"/>
  <c r="X181" i="1"/>
  <c r="W181" i="1"/>
  <c r="X180" i="1"/>
  <c r="W180" i="1"/>
  <c r="AA179" i="1"/>
  <c r="AB179" i="1" s="1"/>
  <c r="Z179" i="1"/>
  <c r="AC179" i="1" s="1"/>
  <c r="X179" i="1"/>
  <c r="W179" i="1"/>
  <c r="R179" i="1"/>
  <c r="X178" i="1"/>
  <c r="W178" i="1"/>
  <c r="X177" i="1"/>
  <c r="W177" i="1"/>
  <c r="X176" i="1"/>
  <c r="W176" i="1"/>
  <c r="X175" i="1"/>
  <c r="W175" i="1"/>
  <c r="AA174" i="1"/>
  <c r="AB174" i="1" s="1"/>
  <c r="Z174" i="1"/>
  <c r="AC174" i="1" s="1"/>
  <c r="X174" i="1"/>
  <c r="W174" i="1"/>
  <c r="R174" i="1"/>
  <c r="AA173" i="1"/>
  <c r="AB173" i="1" s="1"/>
  <c r="Z173" i="1"/>
  <c r="AC173" i="1" s="1"/>
  <c r="X173" i="1"/>
  <c r="W173" i="1"/>
  <c r="R173" i="1"/>
  <c r="AA172" i="1"/>
  <c r="AB172" i="1" s="1"/>
  <c r="Z172" i="1"/>
  <c r="AC172" i="1" s="1"/>
  <c r="X172" i="1"/>
  <c r="W172" i="1"/>
  <c r="R172" i="1"/>
  <c r="X171" i="1"/>
  <c r="W171" i="1"/>
  <c r="X170" i="1"/>
  <c r="W170" i="1"/>
  <c r="AA169" i="1"/>
  <c r="AB169" i="1" s="1"/>
  <c r="Z169" i="1"/>
  <c r="AC169" i="1" s="1"/>
  <c r="X169" i="1"/>
  <c r="W169" i="1"/>
  <c r="R169" i="1"/>
  <c r="X168" i="1"/>
  <c r="W168" i="1"/>
  <c r="X167" i="1"/>
  <c r="W167" i="1"/>
  <c r="AA166" i="1"/>
  <c r="AB166" i="1" s="1"/>
  <c r="Z166" i="1"/>
  <c r="AC166" i="1" s="1"/>
  <c r="X166" i="1"/>
  <c r="W166" i="1"/>
  <c r="R166" i="1"/>
  <c r="X165" i="1"/>
  <c r="W165" i="1"/>
  <c r="X164" i="1"/>
  <c r="W164" i="1"/>
  <c r="X163" i="1"/>
  <c r="W163" i="1"/>
  <c r="X162" i="1"/>
  <c r="W162" i="1"/>
  <c r="AA161" i="1"/>
  <c r="AB161" i="1" s="1"/>
  <c r="Z161" i="1"/>
  <c r="AC161" i="1" s="1"/>
  <c r="X161" i="1"/>
  <c r="W161" i="1"/>
  <c r="R161" i="1"/>
  <c r="AA160" i="1"/>
  <c r="AB160" i="1" s="1"/>
  <c r="Z160" i="1"/>
  <c r="AC160" i="1" s="1"/>
  <c r="X160" i="1"/>
  <c r="W160" i="1"/>
  <c r="R160" i="1"/>
  <c r="AA159" i="1"/>
  <c r="AB159" i="1" s="1"/>
  <c r="Z159" i="1"/>
  <c r="AC159" i="1" s="1"/>
  <c r="X159" i="1"/>
  <c r="W159" i="1"/>
  <c r="R159" i="1"/>
  <c r="X158" i="1"/>
  <c r="W158" i="1"/>
  <c r="X157" i="1"/>
  <c r="W157" i="1"/>
  <c r="AA156" i="1"/>
  <c r="AB156" i="1" s="1"/>
  <c r="Z156" i="1"/>
  <c r="AC156" i="1" s="1"/>
  <c r="X156" i="1"/>
  <c r="W156" i="1"/>
  <c r="R156" i="1"/>
  <c r="X155" i="1"/>
  <c r="W155" i="1"/>
  <c r="AA154" i="1"/>
  <c r="Z154" i="1"/>
  <c r="X154" i="1"/>
  <c r="W154" i="1"/>
  <c r="X153" i="1"/>
  <c r="W153" i="1"/>
  <c r="AA152" i="1"/>
  <c r="Z152" i="1"/>
  <c r="X152" i="1"/>
  <c r="W152" i="1"/>
  <c r="X151" i="1"/>
  <c r="W151" i="1"/>
  <c r="AA150" i="1"/>
  <c r="AB150" i="1" s="1"/>
  <c r="Z150" i="1"/>
  <c r="AC150" i="1" s="1"/>
  <c r="X150" i="1"/>
  <c r="W150" i="1"/>
  <c r="R150" i="1"/>
  <c r="X149" i="1"/>
  <c r="W149" i="1"/>
  <c r="X148" i="1"/>
  <c r="W148" i="1"/>
  <c r="X147" i="1"/>
  <c r="W147" i="1"/>
  <c r="X146" i="1"/>
  <c r="W146" i="1"/>
  <c r="AA145" i="1"/>
  <c r="AB145" i="1" s="1"/>
  <c r="Z145" i="1"/>
  <c r="AC145" i="1" s="1"/>
  <c r="X145" i="1"/>
  <c r="W145" i="1"/>
  <c r="R145" i="1"/>
  <c r="X144" i="1"/>
  <c r="W144" i="1"/>
  <c r="X143" i="1"/>
  <c r="W143" i="1"/>
  <c r="X142" i="1"/>
  <c r="W142" i="1"/>
  <c r="X141" i="1"/>
  <c r="W141" i="1"/>
  <c r="AA140" i="1"/>
  <c r="AB140" i="1" s="1"/>
  <c r="Z140" i="1"/>
  <c r="AC140" i="1" s="1"/>
  <c r="X140" i="1"/>
  <c r="W140" i="1"/>
  <c r="R140" i="1"/>
  <c r="X139" i="1"/>
  <c r="W139" i="1"/>
  <c r="X138" i="1"/>
  <c r="W138" i="1"/>
  <c r="AA137" i="1"/>
  <c r="AB137" i="1" s="1"/>
  <c r="Z137" i="1"/>
  <c r="AC137" i="1" s="1"/>
  <c r="X137" i="1"/>
  <c r="W137" i="1"/>
  <c r="X136" i="1"/>
  <c r="W136" i="1"/>
  <c r="X135" i="1"/>
  <c r="W135" i="1"/>
  <c r="AA134" i="1"/>
  <c r="AB134" i="1" s="1"/>
  <c r="Z134" i="1"/>
  <c r="AC134" i="1" s="1"/>
  <c r="X134" i="1"/>
  <c r="W134" i="1"/>
  <c r="X133" i="1"/>
  <c r="W133" i="1"/>
  <c r="X132" i="1"/>
  <c r="W132" i="1"/>
  <c r="AA131" i="1"/>
  <c r="AB131" i="1" s="1"/>
  <c r="Z131" i="1"/>
  <c r="AC131" i="1" s="1"/>
  <c r="X131" i="1"/>
  <c r="W131" i="1"/>
  <c r="X130" i="1"/>
  <c r="W130" i="1"/>
  <c r="X129" i="1"/>
  <c r="W129" i="1"/>
  <c r="AA128" i="1"/>
  <c r="AB128" i="1" s="1"/>
  <c r="Z128" i="1"/>
  <c r="AC128" i="1" s="1"/>
  <c r="X128" i="1"/>
  <c r="W128" i="1"/>
  <c r="X127" i="1"/>
  <c r="W127" i="1"/>
  <c r="X126" i="1"/>
  <c r="W126" i="1"/>
  <c r="AA125" i="1"/>
  <c r="AB125" i="1" s="1"/>
  <c r="Z125" i="1"/>
  <c r="AC125" i="1" s="1"/>
  <c r="X125" i="1"/>
  <c r="W125" i="1"/>
  <c r="X124" i="1"/>
  <c r="W124" i="1"/>
  <c r="X123" i="1"/>
  <c r="W123" i="1"/>
  <c r="AA122" i="1"/>
  <c r="AB122" i="1" s="1"/>
  <c r="Z122" i="1"/>
  <c r="AC122" i="1" s="1"/>
  <c r="X122" i="1"/>
  <c r="W122" i="1"/>
  <c r="X121" i="1"/>
  <c r="W121" i="1"/>
  <c r="X120" i="1"/>
  <c r="W120" i="1"/>
  <c r="AA119" i="1"/>
  <c r="AB119" i="1" s="1"/>
  <c r="Z119" i="1"/>
  <c r="AC119" i="1" s="1"/>
  <c r="X119" i="1"/>
  <c r="W119" i="1"/>
  <c r="X118" i="1"/>
  <c r="W118" i="1"/>
  <c r="X117" i="1"/>
  <c r="W117" i="1"/>
  <c r="AA116" i="1"/>
  <c r="AB116" i="1" s="1"/>
  <c r="Z116" i="1"/>
  <c r="AC116" i="1" s="1"/>
  <c r="X116" i="1"/>
  <c r="W116" i="1"/>
  <c r="X115" i="1"/>
  <c r="W115" i="1"/>
  <c r="X114" i="1"/>
  <c r="W114" i="1"/>
  <c r="AA113" i="1"/>
  <c r="AB113" i="1" s="1"/>
  <c r="Z113" i="1"/>
  <c r="AC113" i="1" s="1"/>
  <c r="X113" i="1"/>
  <c r="W113" i="1"/>
  <c r="X112" i="1"/>
  <c r="W112" i="1"/>
  <c r="X111" i="1"/>
  <c r="W111" i="1"/>
  <c r="AA110" i="1"/>
  <c r="AB110" i="1" s="1"/>
  <c r="Z110" i="1"/>
  <c r="AC110" i="1" s="1"/>
  <c r="X110" i="1"/>
  <c r="W110" i="1"/>
  <c r="X109" i="1"/>
  <c r="W109" i="1"/>
  <c r="X108" i="1"/>
  <c r="W108" i="1"/>
  <c r="AA107" i="1"/>
  <c r="AB107" i="1" s="1"/>
  <c r="Z107" i="1"/>
  <c r="AC107" i="1" s="1"/>
  <c r="X107" i="1"/>
  <c r="W107" i="1"/>
  <c r="X106" i="1"/>
  <c r="W106" i="1"/>
  <c r="X105" i="1"/>
  <c r="W105" i="1"/>
  <c r="AA104" i="1"/>
  <c r="AB104" i="1" s="1"/>
  <c r="Z104" i="1"/>
  <c r="AC104" i="1" s="1"/>
  <c r="X104" i="1"/>
  <c r="W104" i="1"/>
  <c r="X103" i="1"/>
  <c r="W103" i="1"/>
  <c r="X102" i="1"/>
  <c r="W102" i="1"/>
  <c r="AA101" i="1"/>
  <c r="AB101" i="1" s="1"/>
  <c r="Z101" i="1"/>
  <c r="AC101" i="1" s="1"/>
  <c r="X101" i="1"/>
  <c r="W101" i="1"/>
  <c r="X100" i="1"/>
  <c r="W100" i="1"/>
  <c r="X99" i="1"/>
  <c r="W99" i="1"/>
  <c r="AA98" i="1"/>
  <c r="AB98" i="1" s="1"/>
  <c r="Z98" i="1"/>
  <c r="AC98" i="1" s="1"/>
  <c r="X98" i="1"/>
  <c r="W98" i="1"/>
  <c r="X97" i="1"/>
  <c r="W97" i="1"/>
  <c r="X96" i="1"/>
  <c r="W96" i="1"/>
  <c r="AA95" i="1"/>
  <c r="AB95" i="1" s="1"/>
  <c r="Z95" i="1"/>
  <c r="AC95" i="1" s="1"/>
  <c r="X95" i="1"/>
  <c r="W95" i="1"/>
  <c r="X94" i="1"/>
  <c r="W94" i="1"/>
  <c r="X93" i="1"/>
  <c r="W93" i="1"/>
  <c r="AA92" i="1"/>
  <c r="AB92" i="1" s="1"/>
  <c r="Z92" i="1"/>
  <c r="AC92" i="1" s="1"/>
  <c r="X92" i="1"/>
  <c r="W92" i="1"/>
  <c r="X91" i="1"/>
  <c r="W91" i="1"/>
  <c r="X90" i="1"/>
  <c r="W90" i="1"/>
  <c r="AA89" i="1"/>
  <c r="AB89" i="1" s="1"/>
  <c r="Z89" i="1"/>
  <c r="AC89" i="1" s="1"/>
  <c r="X89" i="1"/>
  <c r="W89" i="1"/>
  <c r="X88" i="1"/>
  <c r="W88" i="1"/>
  <c r="X87" i="1"/>
  <c r="W87" i="1"/>
  <c r="AA86" i="1"/>
  <c r="AB86" i="1" s="1"/>
  <c r="Z86" i="1"/>
  <c r="AC86" i="1" s="1"/>
  <c r="X86" i="1"/>
  <c r="W86" i="1"/>
  <c r="X85" i="1"/>
  <c r="W85" i="1"/>
  <c r="X84" i="1"/>
  <c r="W84" i="1"/>
  <c r="AA83" i="1"/>
  <c r="AB83" i="1" s="1"/>
  <c r="Z83" i="1"/>
  <c r="AC83" i="1" s="1"/>
  <c r="X83" i="1"/>
  <c r="W83" i="1"/>
  <c r="X82" i="1"/>
  <c r="W82" i="1"/>
  <c r="X81" i="1"/>
  <c r="W81" i="1"/>
  <c r="AA80" i="1"/>
  <c r="AB80" i="1" s="1"/>
  <c r="Z80" i="1"/>
  <c r="AC80" i="1" s="1"/>
  <c r="X80" i="1"/>
  <c r="W80" i="1"/>
  <c r="X79" i="1"/>
  <c r="W79" i="1"/>
  <c r="X78" i="1"/>
  <c r="W78" i="1"/>
  <c r="AA77" i="1"/>
  <c r="AB77" i="1" s="1"/>
  <c r="Z77" i="1"/>
  <c r="AC77" i="1" s="1"/>
  <c r="X77" i="1"/>
  <c r="W77" i="1"/>
  <c r="X76" i="1"/>
  <c r="W76" i="1"/>
  <c r="X75" i="1"/>
  <c r="W75" i="1"/>
  <c r="AA74" i="1"/>
  <c r="AB74" i="1" s="1"/>
  <c r="Z74" i="1"/>
  <c r="AC74" i="1" s="1"/>
  <c r="X74" i="1"/>
  <c r="W74" i="1"/>
  <c r="X73" i="1"/>
  <c r="W73" i="1"/>
  <c r="X72" i="1"/>
  <c r="W72" i="1"/>
  <c r="AA71" i="1"/>
  <c r="AB71" i="1" s="1"/>
  <c r="Z71" i="1"/>
  <c r="AC71" i="1" s="1"/>
  <c r="X71" i="1"/>
  <c r="W71" i="1"/>
  <c r="X70" i="1"/>
  <c r="W70" i="1"/>
  <c r="X69" i="1"/>
  <c r="W69" i="1"/>
  <c r="AA68" i="1"/>
  <c r="AB68" i="1" s="1"/>
  <c r="Z68" i="1"/>
  <c r="AC68" i="1" s="1"/>
  <c r="X68" i="1"/>
  <c r="W68" i="1"/>
  <c r="X67" i="1"/>
  <c r="W67" i="1"/>
  <c r="AA66" i="1"/>
  <c r="AB66" i="1" s="1"/>
  <c r="Z66" i="1"/>
  <c r="AC66" i="1" s="1"/>
  <c r="X66" i="1"/>
  <c r="W66" i="1"/>
  <c r="X65" i="1"/>
  <c r="W65" i="1"/>
  <c r="AA64" i="1"/>
  <c r="AB64" i="1" s="1"/>
  <c r="Z64" i="1"/>
  <c r="AC64" i="1" s="1"/>
  <c r="X64" i="1"/>
  <c r="W64" i="1"/>
  <c r="X63" i="1"/>
  <c r="W63" i="1"/>
  <c r="AA62" i="1"/>
  <c r="X62" i="1"/>
  <c r="W62" i="1"/>
  <c r="X61" i="1"/>
  <c r="W61" i="1"/>
  <c r="AA60" i="1"/>
  <c r="AB60" i="1" s="1"/>
  <c r="Z60" i="1"/>
  <c r="AC60" i="1" s="1"/>
  <c r="X60" i="1"/>
  <c r="W60" i="1"/>
  <c r="AA59" i="1"/>
  <c r="X59" i="1"/>
  <c r="W59" i="1"/>
  <c r="X58" i="1"/>
  <c r="W58" i="1"/>
  <c r="AA57" i="1"/>
  <c r="X57" i="1"/>
  <c r="W57" i="1"/>
  <c r="X56" i="1"/>
  <c r="W56" i="1"/>
  <c r="AA55" i="1"/>
  <c r="AB55" i="1" s="1"/>
  <c r="Z55" i="1"/>
  <c r="AC55" i="1" s="1"/>
  <c r="X55" i="1"/>
  <c r="W55" i="1"/>
  <c r="AA54" i="1"/>
  <c r="X54" i="1"/>
  <c r="W54" i="1"/>
  <c r="X53" i="1"/>
  <c r="W53" i="1"/>
  <c r="AA52" i="1"/>
  <c r="X52" i="1"/>
  <c r="W52" i="1"/>
  <c r="X51" i="1"/>
  <c r="W51" i="1"/>
  <c r="AA50" i="1"/>
  <c r="AB50" i="1" s="1"/>
  <c r="Z50" i="1"/>
  <c r="AC50" i="1" s="1"/>
  <c r="X50" i="1"/>
  <c r="W50" i="1"/>
  <c r="X49" i="1"/>
  <c r="W49" i="1"/>
  <c r="AA48" i="1"/>
  <c r="X48" i="1"/>
  <c r="W48" i="1"/>
  <c r="X47" i="1"/>
  <c r="W47" i="1"/>
  <c r="AA46" i="1"/>
  <c r="AB46" i="1" s="1"/>
  <c r="Z46" i="1"/>
  <c r="AC46" i="1" s="1"/>
  <c r="X46" i="1"/>
  <c r="W46" i="1"/>
  <c r="X45" i="1"/>
  <c r="W45" i="1"/>
  <c r="AA44" i="1"/>
  <c r="AB44" i="1" s="1"/>
  <c r="Z44" i="1"/>
  <c r="AC44" i="1" s="1"/>
  <c r="X44" i="1"/>
  <c r="W44" i="1"/>
  <c r="X43" i="1"/>
  <c r="W43" i="1"/>
  <c r="AA42" i="1"/>
  <c r="AB42" i="1" s="1"/>
  <c r="Z42" i="1"/>
  <c r="AC42" i="1" s="1"/>
  <c r="X42" i="1"/>
  <c r="W42" i="1"/>
  <c r="X41" i="1"/>
  <c r="W41" i="1"/>
  <c r="AA40" i="1"/>
  <c r="AB40" i="1" s="1"/>
  <c r="Z40" i="1"/>
  <c r="AC40" i="1" s="1"/>
  <c r="X40" i="1"/>
  <c r="W40" i="1"/>
  <c r="X39" i="1"/>
  <c r="W39" i="1"/>
  <c r="X38" i="1"/>
  <c r="W38" i="1"/>
  <c r="X37" i="1"/>
  <c r="W37" i="1"/>
  <c r="X36" i="1"/>
  <c r="W36" i="1"/>
  <c r="AA35" i="1"/>
  <c r="AB35" i="1" s="1"/>
  <c r="Z35" i="1"/>
  <c r="AC35" i="1" s="1"/>
  <c r="X35" i="1"/>
  <c r="W35" i="1"/>
  <c r="X34" i="1"/>
  <c r="W34" i="1"/>
  <c r="AA33" i="1"/>
  <c r="AB33" i="1" s="1"/>
  <c r="Z33" i="1"/>
  <c r="AC33" i="1" s="1"/>
  <c r="X33" i="1"/>
  <c r="W33" i="1"/>
  <c r="X32" i="1"/>
  <c r="W32" i="1"/>
  <c r="AA31" i="1"/>
  <c r="AB31" i="1" s="1"/>
  <c r="Z31" i="1"/>
  <c r="AC31" i="1" s="1"/>
  <c r="X31" i="1"/>
  <c r="W31" i="1"/>
  <c r="AA30" i="1"/>
  <c r="Z30" i="1"/>
  <c r="X30" i="1"/>
  <c r="W30" i="1"/>
  <c r="AA29" i="1"/>
  <c r="Z29" i="1"/>
  <c r="X29" i="1"/>
  <c r="W29" i="1"/>
  <c r="AA28" i="1"/>
  <c r="Z28" i="1"/>
  <c r="X28" i="1"/>
  <c r="W28" i="1"/>
  <c r="AA27" i="1"/>
  <c r="Z27" i="1"/>
  <c r="X27" i="1"/>
  <c r="W27" i="1"/>
  <c r="AA26" i="1"/>
  <c r="Z26" i="1"/>
  <c r="X26" i="1"/>
  <c r="W26" i="1"/>
  <c r="AA25" i="1"/>
  <c r="Z25" i="1"/>
  <c r="X25" i="1"/>
  <c r="W25" i="1"/>
  <c r="AA24" i="1"/>
  <c r="AB24" i="1" s="1"/>
  <c r="Z24" i="1"/>
  <c r="AC24" i="1" s="1"/>
  <c r="X24" i="1"/>
  <c r="W24" i="1"/>
  <c r="AA23" i="1"/>
  <c r="Z23" i="1"/>
  <c r="X23" i="1"/>
  <c r="W23" i="1"/>
  <c r="AA22" i="1"/>
  <c r="Z22" i="1"/>
  <c r="X22" i="1"/>
  <c r="W22" i="1"/>
  <c r="AA21" i="1"/>
  <c r="Z21" i="1"/>
  <c r="X21" i="1"/>
  <c r="W21" i="1"/>
  <c r="AA20" i="1"/>
  <c r="AB20" i="1" s="1"/>
  <c r="Z20" i="1"/>
  <c r="AC20" i="1" s="1"/>
  <c r="X20" i="1"/>
  <c r="W20" i="1"/>
  <c r="AA19" i="1"/>
  <c r="Z19" i="1"/>
  <c r="X19" i="1"/>
  <c r="W19" i="1"/>
  <c r="AA18" i="1"/>
  <c r="AB18" i="1" s="1"/>
  <c r="Z18" i="1"/>
  <c r="AC18" i="1" s="1"/>
  <c r="X18" i="1"/>
  <c r="W18" i="1"/>
  <c r="AA17" i="1"/>
  <c r="AB17" i="1" s="1"/>
  <c r="Z17" i="1"/>
  <c r="AC17" i="1" s="1"/>
  <c r="X17" i="1"/>
  <c r="W17" i="1"/>
  <c r="AA16" i="1"/>
  <c r="Z16" i="1"/>
  <c r="X16" i="1"/>
  <c r="W16" i="1"/>
  <c r="AA15" i="1"/>
  <c r="Z15" i="1"/>
  <c r="X15" i="1"/>
  <c r="W15" i="1"/>
  <c r="AA14" i="1"/>
  <c r="Z14" i="1"/>
  <c r="X14" i="1"/>
  <c r="W14" i="1"/>
  <c r="AA13" i="1"/>
  <c r="Z13" i="1"/>
  <c r="X13" i="1"/>
  <c r="W13" i="1"/>
  <c r="AA12" i="1"/>
  <c r="Z12" i="1"/>
  <c r="X12" i="1"/>
  <c r="W12" i="1"/>
  <c r="AA11" i="1"/>
  <c r="Z11" i="1"/>
  <c r="X11" i="1"/>
  <c r="W11" i="1"/>
  <c r="AA10" i="1"/>
  <c r="Z10" i="1"/>
  <c r="X10" i="1"/>
  <c r="W10" i="1"/>
  <c r="AA9" i="1"/>
  <c r="AB9" i="1" s="1"/>
  <c r="Z9" i="1"/>
  <c r="AC9" i="1" s="1"/>
  <c r="X9" i="1"/>
  <c r="W9" i="1"/>
  <c r="AA8" i="1"/>
  <c r="Z8" i="1"/>
  <c r="X8" i="1"/>
  <c r="W8" i="1"/>
  <c r="AA7" i="1"/>
  <c r="Z7" i="1"/>
  <c r="X7" i="1"/>
  <c r="W7" i="1"/>
  <c r="AA6" i="1"/>
  <c r="Z6" i="1"/>
  <c r="X6" i="1"/>
  <c r="W6" i="1"/>
  <c r="AA5" i="1"/>
  <c r="Z5" i="1"/>
  <c r="X5" i="1"/>
  <c r="W5" i="1"/>
  <c r="AA4" i="1"/>
  <c r="AB4" i="1" s="1"/>
  <c r="Z4" i="1"/>
  <c r="AC4" i="1" s="1"/>
  <c r="X4" i="1"/>
  <c r="W4" i="1"/>
  <c r="Z232" i="1" l="1"/>
  <c r="AC232" i="1" s="1"/>
</calcChain>
</file>

<file path=xl/sharedStrings.xml><?xml version="1.0" encoding="utf-8"?>
<sst xmlns="http://schemas.openxmlformats.org/spreadsheetml/2006/main" count="8326" uniqueCount="4500">
  <si>
    <t xml:space="preserve">DEFINICIÓN METAS E HITOS </t>
  </si>
  <si>
    <t>DISTRIBUCIÓN PORCENTUAL DE LOS HITOS</t>
  </si>
  <si>
    <t>PROGRAMACIÓN PRESUPUESTAL POR META</t>
  </si>
  <si>
    <t>REPORTE DE AVANCE PRESUPUESTAL - II TRIMESTRE</t>
  </si>
  <si>
    <t>ÁREA RESPONSABLE</t>
  </si>
  <si>
    <t>[ID META]</t>
  </si>
  <si>
    <t>META</t>
  </si>
  <si>
    <t>INDICADORES PROPUESTOS POR META</t>
  </si>
  <si>
    <t>[ID HITO]</t>
  </si>
  <si>
    <t>HITOS PARA EL CUMPLIMIENTO DE LA META</t>
  </si>
  <si>
    <t xml:space="preserve">% PONDERACIÓN HITOS RESPECTO A LA META </t>
  </si>
  <si>
    <t>FECHA DE INICIO DEL HITO</t>
  </si>
  <si>
    <t>FECHA FINAL DEL HITO</t>
  </si>
  <si>
    <t xml:space="preserve"> I TRIMESTRE</t>
  </si>
  <si>
    <t>III TRIMESTRE</t>
  </si>
  <si>
    <t xml:space="preserve"> IV TRIMESTRE</t>
  </si>
  <si>
    <t>Valor Inversión</t>
  </si>
  <si>
    <t>Valor Funcionamiento</t>
  </si>
  <si>
    <t>AVANCE INDICADOR
 (Debe realizar el reporte númerico)</t>
  </si>
  <si>
    <t>AVANCE INDICADOR
 (Debe realizar el reporte descriptivo)</t>
  </si>
  <si>
    <t>% AVANCE CUANTITATIVO 
(HITO / II TRIMESTRE)</t>
  </si>
  <si>
    <t>AVANCE CUALITATIVO
(HITO / II TRIMESTRE)</t>
  </si>
  <si>
    <t>EVIDENCIA</t>
  </si>
  <si>
    <t>ESTADO ESPERADO 
(HITO)</t>
  </si>
  <si>
    <t>ESTADO REAL 
(HITO)</t>
  </si>
  <si>
    <t>AVANCE CUALITATIVO 
META / II TRIMESTRE</t>
  </si>
  <si>
    <t xml:space="preserve">AVANCE REAL
META </t>
  </si>
  <si>
    <t xml:space="preserve">AVANCE ESPERADO 
META </t>
  </si>
  <si>
    <t>ESTADO ESPERADO
(META)</t>
  </si>
  <si>
    <t>ESTADO REAL
(META)</t>
  </si>
  <si>
    <t>Valor recursos de FUNCIONAMIENTO (pesos)</t>
  </si>
  <si>
    <t>Valor recursos de FUNCIONAMIENTO (pesos) 
Actualizado</t>
  </si>
  <si>
    <t>Valor recursos de FUNCIONAMIENTO (pesos) 
Ejecutado con corte al 30 de junio</t>
  </si>
  <si>
    <t>Valor recursos de INVERSIÓN
(pesos)</t>
  </si>
  <si>
    <t>Valor recursos de INVERSIÓN
(pesos) Actualizado</t>
  </si>
  <si>
    <t>Valor recursos de INVERSIÓN
(pesos) 
Ejecutado con corte al 30 de junio</t>
  </si>
  <si>
    <t xml:space="preserve">Proyecto de inversión / Concepto de gasto </t>
  </si>
  <si>
    <t>Nombre producto 
Ficha EBI</t>
  </si>
  <si>
    <t xml:space="preserve">Rubro presupuestal </t>
  </si>
  <si>
    <t>Plan 
(relacionar el mismo que se encuentra en SPGI)</t>
  </si>
  <si>
    <t>Dirección de Regulación, Planeación, Estandarización y Normalización - DIRPEN</t>
  </si>
  <si>
    <t>DIRPEN_1</t>
  </si>
  <si>
    <t xml:space="preserve"> Cuatro (4) nuevas funcionalidades en la plataforma tecnológica del SEN 2.0. desarrolladas y la actualización permanente de los contenidos de la plataforma.</t>
  </si>
  <si>
    <t>Aplicativos programados para desarrollar / aplicativos desarrollados</t>
  </si>
  <si>
    <t>DIRPEN_1.1</t>
  </si>
  <si>
    <t>Un (1) aplicativo para el formato de identificación del problema de la revisión focalizada desarrollado</t>
  </si>
  <si>
    <t>De los 4 desarrollos informáticos priorizados por DIRPEN se cuenta con avance considerable (95%) en el correspondiente a la biblioteca de documentación técnica. Le sigue el desarrollo del instrumento de revisiones focalizadas (45%), las restantes funcionalidades no han presentado avance dada la priorización que se le ha dado desde la Dirección Técnica al restablecimiento de la web sen y las funcionalidades caídas con el ataque informático (SICODE, sistemas de consultas)</t>
  </si>
  <si>
    <t>Desarrollo del aplicativo de captura y se realizan pruebas con usuarios. Se levantan requerimientos para el módulo de reportes y se avanza con su diseño.</t>
  </si>
  <si>
    <t>código fuente en codeversion.dane.gov.co y en repositorio externos como copia espejo por la contingencia presentada con los recursos tecnológicos de la entidad derivados del ataque informático sufrido en 2021.</t>
  </si>
  <si>
    <t>Dos de los aplicativos y funcionalidades de la web SEN avanzan a un rimo mayor al esperado, los otros desarrollos se encuentran en pausa. Se prioriza el restablecimiento de las funcionalidades anteriormente desarrolladas para la web SEN (SICODE, sistemas de consultas de clasificaciones y conceptos), sin embargo, se sigue requiriendo contar con la disposición de OSIS de los recursos tecnológicos necesarios para realizar los ejercicios de pruebas y posterior publicación de aplicativos para su posterior puesta en funcionamiento lo cual involucra tanto a las nuevas funcionalidades como a las que se tenían antes del ataque informático sufrido en noviembre de 2021.</t>
  </si>
  <si>
    <t>La dirección técnica ha priorizado la culminación de la biblioteca de documentación técnica de OOEE así como el restablecimiento de las funcionalidades que han dejado de operar debido al ataque informático sufrido en 2021.  Este desarrollo se considera postergarlo para 2023.</t>
  </si>
  <si>
    <t>Fortalecimiento de la Producción de Estadísticas Suficientes y de Calidad, mediante la Coordinación y regulación del SEN Nacional.</t>
  </si>
  <si>
    <t>Servicio de articulación del sistema estadístico nacional</t>
  </si>
  <si>
    <t>C-0401-1003-26-0-0401096-02</t>
  </si>
  <si>
    <t>UAD_2022_ARTI_SEN</t>
  </si>
  <si>
    <t>DIRPEN_1.2</t>
  </si>
  <si>
    <t>Un (1) aplicativo de consulta Clasificación Internacional Normalizada de la Educación CINE-F 2013 A.C. desarrollado</t>
  </si>
  <si>
    <t>El desarrollo solo cuenta con levantamiento de requerimientos.</t>
  </si>
  <si>
    <t>Acta de reunión realizada con el GIT de Regulación estadística de DIRPEN</t>
  </si>
  <si>
    <t>DIRPEN_1.3</t>
  </si>
  <si>
    <t>Un (1) sistema informático para el seguimiento al Plan Estadístico Nacional-PEN y las mesas estadísticas desarrollado</t>
  </si>
  <si>
    <t>Acta de reunión realizada con el GIT de Planificación estadística de DIRPEN</t>
  </si>
  <si>
    <t>DIRPEN_1.4</t>
  </si>
  <si>
    <t>Un (1) mantenimiento a la Web SEN y sus módulos realizado</t>
  </si>
  <si>
    <t xml:space="preserve">Publicación de contenidos solicitados: noticias SEN y ajustes de contenido de las secciones (servicios e instancias de coordinación).
Se habilita parcialmente el Sistema de Información de Caracterización de Oferta y Demanda de Información - SICODE) </t>
  </si>
  <si>
    <t>Enlaces de la página web: 
www.sen.gov.co
https://inventariosen.dane.gov.co
https://www.sen.gov.co/novedades/noticias
https://www.sen.gov.co/conozca-el-sen/instancias</t>
  </si>
  <si>
    <t>DIRPEN_1.5</t>
  </si>
  <si>
    <t>Una biblioteca de documentación técnica de operaciónes estadísticas del DANE realizada</t>
  </si>
  <si>
    <t>Se termina desarrollo de la aplicación, se inician ajustes a partir de revisiones realizadas con pruebas de usuarios.
Se encuentra en espera del paso a producción de acuerdo a disponibilidad de la Oficina de Sistemas.</t>
  </si>
  <si>
    <t>DIRPEN_2</t>
  </si>
  <si>
    <t xml:space="preserve"> Seis (6) estudios de prospectiva y análisis de datos que conduzcan a la modernización de la gestión en el proceso estratégico y misional del DANE y perfilamiento de necesidades en analítica en la entidad, realizados.</t>
  </si>
  <si>
    <t>Estudios de prospectiva programados / Estudios de prospectiva realizados</t>
  </si>
  <si>
    <t>DIRPEN_2.1</t>
  </si>
  <si>
    <t xml:space="preserve"> Un (1) proyecto de analítica de datos fase 2 de Detección y análisis de Necesidades -DAN realizado</t>
  </si>
  <si>
    <t>Los cronogramas planteados en los diferentes proyectos de analítica de datos a realizar en la presente vigencia avanzan de acuerdo a los cronogramas dispuestos por cada uno de los equipos de trabajo. Sin embargo, el hito relacionado con perfilamiento de necesidades analíticas de la entidad y la construcción de un repositorio de proyectos se ha visto limitada por la falta de personal en el GIT, la no disponibilidad de intranet en la entidad y el borrado de los repositorios Teams de la DIRPEN producto del ataque informático sufrido en la entidad en 2021.</t>
  </si>
  <si>
    <t>El proyecto avanza según cronograma establecido.</t>
  </si>
  <si>
    <t>Correos de transferencia del conocimiento
Código R para el procesamiento de datos, con ajustes requeridos.
Visualización del proyecto: BaseDatos_Total_Procesada
Presentación Análisis y priorización de necesidades para la producción estadística</t>
  </si>
  <si>
    <t>Los cronogramas planteados en los diferentes proyectos de analítica de datos a realizar en la presente vigencia avanzan de acuerdo a los cronogramas dispuestos por cada uno de los equipos de trabajo.  Se cuenta con algunas limitaciones tecnológicas y de acceso a información que se deberían solventar una vez se disponga nuevamente de los accesos remotos a equipos del DANE a través de VPN, por lo pronto los equipos se encuentran realizando las labores de contingencia que nos solicita realizar OSIS para el acceso a equipos, servidores, ajuste de firewall y gestión de accesos VPN.   La mayoría de proyectos se encuentran trabajando con recursos propios de los contratistas y funcionarios o en algunos casos particulares con recursos dispuestos por MINTIC en la nube.</t>
  </si>
  <si>
    <t>Documentos de diagnóstico del aprovechamiento de registros
Servicio de articulación del sistema estadístico nacional</t>
  </si>
  <si>
    <t>C-0401-1003-26-0-0401089-02
C-0401-1003-26-0-0401096-02</t>
  </si>
  <si>
    <t>UAD_2022_FORT_FRA
DTEC_DIRPEN_2022_ARTI_SEN</t>
  </si>
  <si>
    <t>DIRPEN_2.2</t>
  </si>
  <si>
    <t>Un (1) proyecto de analítica de datos fase 2 de Índice de noticias realizado</t>
  </si>
  <si>
    <t>Presentación de entendimiento del problema - Índice de Noticias
Estimador temprano, delimitación de objetivos y metodología a realizar en la segunda fase del proyecto de índice de noticias con el nombre "​Paper_preliminar_Índice"
Carpeta Codigos_Índices: Sector Turísmo, Sector_Construccion GEIH_2022 y Sector_PrimarioGEIH2022</t>
  </si>
  <si>
    <t>DIRPEN_2.3</t>
  </si>
  <si>
    <t>Un (1) proyecto de analítica de datos Fase 2 medición de la percepción de discriminación realizado</t>
  </si>
  <si>
    <t>Presentación de entendimiento del problema - Discriminación
 Documento metodologíco marco de referencia (segunda fase del proyecto de medición de la percepción de discriminación).
Presentación del proyecto
Dashboard.</t>
  </si>
  <si>
    <t>DIRPEN_2.4</t>
  </si>
  <si>
    <t>Un (1) Proyecto de visualización del indicador de calidad de bases de datos de las operaciones estadísticas realizado</t>
  </si>
  <si>
    <t>Gestión de acceso a codeversion dane, validacion de estructura del modelo de datos, validación de conexión a base de datos</t>
  </si>
  <si>
    <t>Formatos de solicitud de instalación de software y acceso a codeversion
Documento con descripción de conexión a base de datos</t>
  </si>
  <si>
    <t>DIRPEN_2.5</t>
  </si>
  <si>
    <t>Un (1) proyecto de análisis de anomalías en el Censo Económico realizado</t>
  </si>
  <si>
    <t>Diseño de flujo de datos, gestión para la asignación de entorno de computo para el despliegue, modelos y parámetros para el análisis, resultados en datos finales entregados por sistemas en abril</t>
  </si>
  <si>
    <t>Modelos, Parámetros de análisis, Archivo con el reporte de las encuestas anómalas, actas de reunionies de gestión</t>
  </si>
  <si>
    <t>DIRPEN_2.6</t>
  </si>
  <si>
    <t>Un (1) informe de los ejercicios de perfilamiento de necesidades en analítica de datos del DANE realizado</t>
  </si>
  <si>
    <t>En el primer trimestre se aplicó el formulario de pertinencia de proyectos e identificación de nuevos dentro del seminario de analítica realizado en marzo de 2022, sin embargo, no se han podido realizar ejercicios de analisis y validacion con las fuentes sobre estos requerimientos que permitan su traduccion a problemas de investigación de analitica de datos.</t>
  </si>
  <si>
    <t>Matrices en excel con levantamiento de formulario de pertinencia de proyectos 2021 e identificación de nuevos proyectos relacionados. 
Brochure seminario de analítica - agenda evento prospectiva 2021 V2.0
Carpeta de presentaciones realizadas
Llistados de asistencia.</t>
  </si>
  <si>
    <t>El equipo ha sufrido reduccion de personal por traslados y encargos así como un incremento en las labores del personal de planta y contratistas lo cual ha limitado el análisis de instrumentos de captura  y la posterior entrevista con las áreas de la entidad para su validacion y entendimiento.</t>
  </si>
  <si>
    <t>DIRPEN_2.7</t>
  </si>
  <si>
    <t>Un (1)  repositorio de los documentos, presentaciones, algoritmos, actas de los proyectos de PAD consolidado y con acceso a los funcionarios del DANE (intranet)</t>
  </si>
  <si>
    <t>En elprimer trimestre se consolidan las presnetaciones y fichas de los proyectos realizados en 2021 y se inicia levantamiento de inventario de activos de informacion. Sin embargo, no se logra recuperar información completa de los proyectos adelantados entre 2019 y 2021 debido al borrado de los repositorios Teams derivado del ataque informatico sufrido en la entidad en 2021.</t>
  </si>
  <si>
    <t>Actas de reuniones
Carpeta Algoritmos:
Carpeta de Documentos: Matriz Inventario y Clasificación de Activos de Información, Mar2022_PROPUESTA_MATRIZ DAN-Prueba Piloto(1) y el Documento Metodológico_Discriminación_Marco de Referencia
Presentaciones y fichas de proyectos 2021; inventario de activos de informacion</t>
  </si>
  <si>
    <t>A la fecha no se ha logrado por parte de la Oficina de Sistemas del DANE la recuperación de la información completa de los proyectos adelantados entre 2019 y 2021 debido al borrado de los repositorios Teams derivado del ataque informatico sufrido en la entidad en 2021. Tampoco se han restablecidos completamente la intranet de la entidad, ni los accesos remotos a traves de VPN en la entidad.</t>
  </si>
  <si>
    <t>DIRPEN_2.8</t>
  </si>
  <si>
    <t>Un (1) proyecto de aplicaciones web para la medición de la percepción de discriminación realizado</t>
  </si>
  <si>
    <t>modificaciones a términos de referencia para consultores a financiar por GPSDD y actualización del desarrollo de la app</t>
  </si>
  <si>
    <t>Enlace a la aplicación web, carpeta con ToR</t>
  </si>
  <si>
    <t>DIRPEN_7</t>
  </si>
  <si>
    <t>Treinta (30) operaciones estadísticas con seguimiento de plan de mejoramiento para identificar el nivel de cumplimiento de las acciones propuestas para subsanar las debilidades del proceso estadístico, realizado</t>
  </si>
  <si>
    <t>Número de operaciones estadísticas con seguimiento ejecutado / número de operaciones estadísticas programadas para seguimiento</t>
  </si>
  <si>
    <t>DIRPEN_7.1</t>
  </si>
  <si>
    <t>Treinta (30) formatos de seguimiento a la implementación de planes de mejoramiento actualizados</t>
  </si>
  <si>
    <t xml:space="preserve">Se finalizó el seguimiento de nueve operaciones estadísticas </t>
  </si>
  <si>
    <t>Formatos de Vigilancia
Requerimientos entidades SEN</t>
  </si>
  <si>
    <t>Servicio de evaluación del proceso estadístico</t>
  </si>
  <si>
    <t>C-0401-1003-26-0-0401095-02</t>
  </si>
  <si>
    <t>CAL_2022_EVAL_CAL</t>
  </si>
  <si>
    <t>DIRPEN_9</t>
  </si>
  <si>
    <t xml:space="preserve">Un (1) Índice para medir la Capacidad Estadística Territorial calculado </t>
  </si>
  <si>
    <t>Índice calculado para el 2021</t>
  </si>
  <si>
    <t>DIRPEN_9.1</t>
  </si>
  <si>
    <t xml:space="preserve">Un (1) Índice de capacidad estadística territorial 2020 publicado </t>
  </si>
  <si>
    <t>Se realizó la publicación del ICET 2020 y se inció el desarrollo del material de aprendizaje insumo para el operativo del ICET 2021</t>
  </si>
  <si>
    <t xml:space="preserve">Publicación de resultados ICET 2020. </t>
  </si>
  <si>
    <t>Cuadros de salida:  boletín técnico  y presentación de resultados ICET 2020</t>
  </si>
  <si>
    <t xml:space="preserve"> Se publico el ICET 2020, junto con el visor de información y el geovisor del ICET; de igual manera, se inicio los preparativos para el operativo del ICET 2021.
</t>
  </si>
  <si>
    <t>Servicio de articulación del sistema estadístico nacional
Servicio de asistencia técnica para el fortalecimiento de la capacidad estadística</t>
  </si>
  <si>
    <t>C-0401-1003-26-0-0401096-02
C-0401-1003-26-0-0401094-02</t>
  </si>
  <si>
    <t>DTEC_DIRPEN_2022_ARTI_SEN
PLAYART_2022_ASIS_TEC</t>
  </si>
  <si>
    <t>DIRPEN_9.2</t>
  </si>
  <si>
    <t>Un (1) Índice de Capacidad Estadística Territorial calculado 2021</t>
  </si>
  <si>
    <t xml:space="preserve">Construcción material de aprendizaje para proceso selección de personal operativo 2021, propuesta video. Solicitud y avance en el de desarrollo de aplicativo de captura del ICET 2021.Manual diligenciamiento, Inclusión documentos metodológicos en ISOLUCIÓN. </t>
  </si>
  <si>
    <t>Plan de aprendizaje ICET 2021.
Formato de solicitud de sistemas de información ICET 2021 (Malla de validación)</t>
  </si>
  <si>
    <t>DIRPEN_10</t>
  </si>
  <si>
    <t xml:space="preserve">Un (1) Programa de Fortalecimiento Estadístico Territorial implementado </t>
  </si>
  <si>
    <t xml:space="preserve">Número de actividades realizadas/ Actividades planeadas </t>
  </si>
  <si>
    <t>DIRPEN_10.1</t>
  </si>
  <si>
    <t>Seis (6) asesorías técnicas o acompañamiento a entidades territoriales en las metodologías de planificación estadística, de acuerdo con la demanda de los territorios.</t>
  </si>
  <si>
    <t xml:space="preserve">Se brindaron asistencias técnicas a las Alcaldíad Madrid, Santa Marta, Chía y Gobernación de Norte de Santander; y se inciciaron negociaciones para firmar 4 convenios. Se elaboró el informe de gestions del Programa de Fortalecimiento Territorial. </t>
  </si>
  <si>
    <t xml:space="preserve"> Se brindo asistencia a las Alcaldías de Madrid, Santa Marta, Chía y Gobernación de Norte de Santander; de igual manera en el marco de la asistecia realizada a la Gobernación Cauca se revisaron los avances de la formulación del PET.
Se esta desarrollando negociaones para realizar convenios para la formulación del PET con: Pasto, Sucre, San Andrés y Cucuta. </t>
  </si>
  <si>
    <t>Lista de asistencia, Presentacioones y estudios previos</t>
  </si>
  <si>
    <t>  Se brindo asistencia a las Alcaldías de Madrid, Santa Marta, Chía; así como a las Gobernaciónes del  Cauca, San Andrés y Norte de Santander. Se esta adelanto negociaciones con Pasto, Cucuta y Gob de Sucre, para desarrollar convenio. Se revisaron los avances de la formulación del PET.Se desarrolló el informe de Gestión del programa de fortalecimiento</t>
  </si>
  <si>
    <t> </t>
  </si>
  <si>
    <t>DIRPEN_10.2</t>
  </si>
  <si>
    <t xml:space="preserve">Un (1) Informe de análisis sobre los resultados de la medición de la Política </t>
  </si>
  <si>
    <t xml:space="preserve">Se han realizado los cálculos y mediciones que se incluiran en el informe de análisis de la polìtica </t>
  </si>
  <si>
    <t>Calculos realizados en R</t>
  </si>
  <si>
    <t>Se desarrollaron los cálculos para el anàlisis el producto final se tendra en Julio de 2022.</t>
  </si>
  <si>
    <t>DIRPEN_10.3</t>
  </si>
  <si>
    <t>Un (1) Política de Gestión de la Información Estadística actualizada</t>
  </si>
  <si>
    <t xml:space="preserve">Hito no iniciado, en la medida que el DAFP no ha dado las instrucciones para la actualizacion de las misma. </t>
  </si>
  <si>
    <t>Se espera que el tercer trimestre recibir por parte del DAFP los lineamientos y condiciones para actualizar la política de  Gestión de Información Estadística que se encuentra en el MIPG.</t>
  </si>
  <si>
    <t>DIRPEN_10.4</t>
  </si>
  <si>
    <t xml:space="preserve">Un (1) Informe de gestión y resultados del Programa de Fortalecimiento Estadístico Territorial (PFET) con recomendaciones y lecciones aprendidas. </t>
  </si>
  <si>
    <t>Se elaboró el Informe de gestión y resultados del Programa de Fortalecimiento Estadístico Territorial (PFET) con recomendaciones y lecciones aprendidas.</t>
  </si>
  <si>
    <t xml:space="preserve">Informe de gestión del programa de fortalecimiento </t>
  </si>
  <si>
    <t>DIRPEN_12</t>
  </si>
  <si>
    <t>Un (1) Programa de herramientas para el fortalecimiento de la regulación y la calidad estadística implementado</t>
  </si>
  <si>
    <t>Herramientas desarrolladas/herramientas planeadas</t>
  </si>
  <si>
    <t>DIRPEN_12.1</t>
  </si>
  <si>
    <t xml:space="preserve">Seis (6) documentos técnicos para el fortalecimiento de la producción estadística finalizados y publicados </t>
  </si>
  <si>
    <t>Se avanzó en la elbaoración de los diferentes documentos técnicos, mantenimiento de clasificaciones, estandarización de conceptos asi como en la asistencia técnica a las diferentes entidades</t>
  </si>
  <si>
    <t>Se avanzó con la elaboración del documento de cuadros de salida.
Se avanzó en la actualización del Código Nacional de Buenas Prácticas.
Se avanzó en la actualización de los procedimientos de regulación.
Se avanzó en la actualización de la Guía para la adaptación de clasificaciones.</t>
  </si>
  <si>
    <t xml:space="preserve">Documento de cuadros de salida
Documento Código Nacional de Buenas Prácticas
Procedimientos regulación
Documento guía para la adaptación de clasificaciones </t>
  </si>
  <si>
    <t>Se avanzó en la elaboración de los diferentes documentos técnicos, mantenimiento de clasificaciones, estandarización de conceptos asi como en la asistencia técnica a las diferentes entidades</t>
  </si>
  <si>
    <t>Documentos de regulación</t>
  </si>
  <si>
    <t>C-0401-1003-26-0-0401088-02</t>
  </si>
  <si>
    <t>REGU_2022_DOC_REG</t>
  </si>
  <si>
    <t>DIRPEN_12.2</t>
  </si>
  <si>
    <t>Cinco (5) clasificaciones con mantenimiento oficializadas para Colombia y publicadas</t>
  </si>
  <si>
    <t>Se avanzó con el mantenimiento de la CUOC
Se avanzó en el mantenimiento de la ICCS
Se ananzó en el mantenimiento de la CINE</t>
  </si>
  <si>
    <t>Documentos CUOC
Documentos ICCS
Invitación CINE</t>
  </si>
  <si>
    <t>DIRPEN_12.3</t>
  </si>
  <si>
    <t>Diez (10) tablas correlativas actualizadas o elaboradas finalizadas y publicadas</t>
  </si>
  <si>
    <t>Se avanzó con diferentes tablas correlativas</t>
  </si>
  <si>
    <t>Archivos de correlativas</t>
  </si>
  <si>
    <t>DIRPEN_12.4</t>
  </si>
  <si>
    <t>Diez (10) informes de los procesos de intervención finalizados</t>
  </si>
  <si>
    <t xml:space="preserve">Se prestó asistencia Técnica al SENA y al Departamento de la Función Pública. </t>
  </si>
  <si>
    <t>Listas de asistencia.</t>
  </si>
  <si>
    <t>DIRPEN_12.5</t>
  </si>
  <si>
    <t>Ochenta (80) conceptos estandarizados difundidos en el sistema de consulta del DANE</t>
  </si>
  <si>
    <t>Se avanzó en el proceso de estandarización de 138 nuevos conceptos</t>
  </si>
  <si>
    <t>Listado de conceptos</t>
  </si>
  <si>
    <t>DIRPEN_12.6</t>
  </si>
  <si>
    <t>Cuarenta (40) conceptos actualizados difundidos en el sistema de consulta del DANE</t>
  </si>
  <si>
    <t xml:space="preserve">Se avanzó con la actualización de 32 conceptos </t>
  </si>
  <si>
    <t>DIRPEN_12.7</t>
  </si>
  <si>
    <t>Un (1) informe de gestión, resultados, lecciones aprendidas y recomendaciones en la generación de regulación pertinente para el SEN (incluye comité de clasificaciones)</t>
  </si>
  <si>
    <t>Se avanzó con el informe de gestión</t>
  </si>
  <si>
    <t>Informes de gestión</t>
  </si>
  <si>
    <t>Dirección - GIT GEDI</t>
  </si>
  <si>
    <t>DIR_GEDI_4</t>
  </si>
  <si>
    <t xml:space="preserve">Una (1) estrategia de implementación de la  Guía de Enfoque Diferencial e Interseccional en el Sistema Estadístico Nacional, para concretar acciones de corto plazo </t>
  </si>
  <si>
    <t>Porcentaje de avance de las acciones programadas</t>
  </si>
  <si>
    <t>DIR_GEDI_4.1</t>
  </si>
  <si>
    <t>Un (1) plan de acciones del Sistema Estadístico Nacional para la implementación de la Guía de Enfoque Diferencial e Interseccional</t>
  </si>
  <si>
    <t>LEVANTAMIENTO DE INFORMACIÓN ESTADÍSTICA CON CALIDAD, COBERTURA Y OPORTUNIDAD  NACIONAL</t>
  </si>
  <si>
    <t xml:space="preserve">Bases de datos de la temática de mercado laboral
</t>
  </si>
  <si>
    <t>C-0401-1003-24-0-0401004-02</t>
  </si>
  <si>
    <t>DIR_SUB_TRV_2022_LOG</t>
  </si>
  <si>
    <t>DIR_GEDI_4.2</t>
  </si>
  <si>
    <t>Un (1) informe final de la experiencia de corto plazo de implementación de la guía y retos de implementación del plan</t>
  </si>
  <si>
    <t xml:space="preserve">En este trimestre a avanzó en la socialización dela guía con ICBF, Centro Nacional de Memoria Histórica CNMH, igualmente se realizaron mesas de trabajo para la estrategia 2.1, 2.3 y 2.4 del plan estadístico agropecuario – PES y se programó un taller presencial en el ámbito de la Implementación del eje estratégico 2 del PES Agropecuario, donde se incluyó Información estadística sectorial con enfoque diferencial e interseccional, específicamente la Estrategia 2.4, con el fin de sensibilizar y capacitar a las entidades que conforman el ecosistema de datos del sector agropecuario. </t>
  </si>
  <si>
    <t xml:space="preserve">En este trimestre a avanzó en la socialización dela guía con ICBF, Centro Nacional de Memoria Histórica CNMH, igualmente se realizaron MESAS DE TRABAJO PARA LA ESTRATEGIA 2.1, 2.3 Y 2.4 DEL PLAN ESTADISTICO AGROPECUARIO – PES y se programó un taller presencial en el ámbito de la Implementación del eje estratégico 2 del PES Agropecuario, donde se incluyó Información estadística sectorial con enfoque diferencial e interseccional, específicamente la Estrategia 2.4, con el fin de sensibilizar y capacitar a las entidades que conforman el ecosistema de datos del sector agropecuario. </t>
  </si>
  <si>
    <t>DOCUMENTOS EN WORD</t>
  </si>
  <si>
    <t xml:space="preserve">En este trimestre a avanzó con el total esperado del hito </t>
  </si>
  <si>
    <t>Dirección - GIT Relacionamiento</t>
  </si>
  <si>
    <t>DIR_RELA_2</t>
  </si>
  <si>
    <t xml:space="preserve">Preparar a la dirección en el desarrollo de reuniones con socios estratégicos que aporten al posicionamiento de la entidad  a nivel nacional e internacional </t>
  </si>
  <si>
    <t>Número de documentos de preparación y ayudas de memoria/ Total de  documentos de preparación y ayudas de memoria*100</t>
  </si>
  <si>
    <t>DIR_RELA_2.1</t>
  </si>
  <si>
    <t>Quince (15) ayudas de memoria para la participación en comisiones internacionales  con participación del Director General</t>
  </si>
  <si>
    <t xml:space="preserve"> Frente al indicador se avanzó de manera satisfactoria desarrollando 11 Ayudas de Memorias equivalentes al 100% de la meta propuesta </t>
  </si>
  <si>
    <t xml:space="preserve">Para el presente trimestre se desarrollaron 11 ayudas de memoria, que permitieron contar con la contextualización, objetivo y puntos a tener en cuenta en los diversos escenarios internacionales. Cabe resaltar, que estos documentos permitirán continuar fortaleciendo la memoria institucional del DANE </t>
  </si>
  <si>
    <t xml:space="preserve">11 Ayudas de Memoria </t>
  </si>
  <si>
    <t xml:space="preserve">Para el segundo trimestre del 2022 la Oficina de Relacionamiento logro dar cumplimiento a la meta, desarrollando 11 ayudas de memoria y 22 documentos de trabajo que permitieron consolidar el posicionamiento del DANE a nivel internacional </t>
  </si>
  <si>
    <t xml:space="preserve">  $ 15.054.000
 </t>
  </si>
  <si>
    <t xml:space="preserve">  $ 45.602.800
 </t>
  </si>
  <si>
    <t xml:space="preserve"> $                         15.054.000</t>
  </si>
  <si>
    <t xml:space="preserve"> $                         45.602.800</t>
  </si>
  <si>
    <t xml:space="preserve"> $ 45.602.800</t>
  </si>
  <si>
    <t>FORTALECIMIENTO DE LA CAPACIDAD TÉCNICA Y ADMINISTRATIVA DE LOS PROCESOS DE LA ENTIDAD  NACIONAL</t>
  </si>
  <si>
    <t>DOCUMENTOS DE LINEAMIENTOS TÉCNICOS</t>
  </si>
  <si>
    <t>C-0499-1003-6-0-0499053-02</t>
  </si>
  <si>
    <t xml:space="preserve">COOP_2022_DLT  </t>
  </si>
  <si>
    <t>DIR_RELA_2.2</t>
  </si>
  <si>
    <t>Treinta (30) documentos de preparación para la participación de la dirección en reuniones y  eventos que aporten al fortalecimiento de las actividades realizadas por el DANE.</t>
  </si>
  <si>
    <t xml:space="preserve"> Frente al indicador se avanzó de manera satisfactoria desarrollando 22 documentos de trabajo para la participación del DANE en eventos internacionales equivalentes al 100% de la meta propuesta </t>
  </si>
  <si>
    <t xml:space="preserve">Para el presente trimestre se desarrollaron 22 documentos de trabajo que permitieron contar con los puntos a tener en cuenta, como también la hoja de ruta para el desarrollo de los diversos temas trabajados por el DANE en sus diversos frentes. Cabe resaltar, que estos documentos permitirán continuar fortaleciendo la memoria institucional del DANE </t>
  </si>
  <si>
    <t>22 Documentos de trabajo</t>
  </si>
  <si>
    <t>OPLAN_3</t>
  </si>
  <si>
    <t>Un (1) ejercicio de programación presupuestal del sector para la vigencia 2023, finalizado</t>
  </si>
  <si>
    <t>Número de productos entregados dentro del ejercicio de programación presupuestal del sector / Total de productos entregados en el ejercicio de programación*100</t>
  </si>
  <si>
    <t>OPLAN_3.1</t>
  </si>
  <si>
    <t>Un (1) anteproyecto de presupuesto 2023 formulado</t>
  </si>
  <si>
    <t xml:space="preserve">En el segundo trimestre de 2022, fueron realizadas y cumplidas las principales actividades asociadas a la actualización de los proyectos al POAI 2023, proceso que conto con la aprobación de los 13 ajustes   y cuya información puede consultarse en el SUIFP.
Paralelamente, se realizó la presentación del Marco de Gasto de Mediano Plazo ante las instancias especificas, la cual dio a conocer las proyecciones del sector estadístico para los próximo años.
</t>
  </si>
  <si>
    <t>SE REALIZÓ EL CARGUE DEL ANTEPROYECTO EN EL APLICATIVO DE SIIF NACIÓN Y SE RADCIARON LOS SOPORTES AL MHCP</t>
  </si>
  <si>
    <t>CARPETA 06_VERSIONES FINALES ANTEPROYECTO 2023</t>
  </si>
  <si>
    <t>Durante el trimestre, se trabajo en conjunto con las áreas para llevar a cabo los documentos requeridos para actualizar los proyectos a POAI, teniendo en cuenta el estado actual de los proyectos y los requerimientos presupuestales.
Asi mismo, para el caso del MGMP, se elaboro la proyección del sector estadistico a partir de los insumos enviados por el IGAC y los ejercicios internos adelantandos por el DANE.</t>
  </si>
  <si>
    <t>Documentos de planeación</t>
  </si>
  <si>
    <t>C-0499-1003-6-0-0499054-02</t>
  </si>
  <si>
    <t>OPLAN_2022_DP</t>
  </si>
  <si>
    <t>OPLAN_3.2</t>
  </si>
  <si>
    <t>Una (1) actualización de las fichas EBI de los proyectos de inversión 2023 para POAI realizada.</t>
  </si>
  <si>
    <t>Fue realizada la actualización de 13 fichas de proyecto a POAI 2023 en el aplicativo SUIFP</t>
  </si>
  <si>
    <t>\\systema20\Registros_PDE\2022\08_SEGUIMIENTO_PLANEACION\06_SEGUIMIENTO_PROYECTOS\03_POAI</t>
  </si>
  <si>
    <t>OPLAN_3.3</t>
  </si>
  <si>
    <t>Un (1) presentación del Marco de Gasto de Mediano Plazo (MGMP) 2023-2026 realizada</t>
  </si>
  <si>
    <t>Se realizó la presentación del Marco de Gasto de Mediano Plazo para el sector estadístico</t>
  </si>
  <si>
    <t>\\systema20\Registros_PDE\2022\16_MGMP 2023_2026\VERSION FINAL</t>
  </si>
  <si>
    <t>OPLAN_3.4</t>
  </si>
  <si>
    <t>Una (1) actualización y distribución de la cuota por proyecto de inversión realizada</t>
  </si>
  <si>
    <t>OPLAN_3.5</t>
  </si>
  <si>
    <t>Un (1) acompañamiento a las áreas en el diligenciamiento del instrumento para la programación de recursos 2023 finalizado</t>
  </si>
  <si>
    <t>OPLAN_4</t>
  </si>
  <si>
    <t>Un (1) ejercicio de seguimiento a la ejecución presupuestal del sector para la vigencia 2022, finalizada</t>
  </si>
  <si>
    <t>Número de productos entregados dentro del ejercicio de seguimiento a la ejecución presupuestal / Total de productos entregados dentro del ejercicio de seguimiento a la ejecución presupuestal*100</t>
  </si>
  <si>
    <t>OPLAN_4.1</t>
  </si>
  <si>
    <t>Una (1) actualización en el aplicativo SUIFP de los proyectos de inversión a Decreto de liquidación 2022 realizada</t>
  </si>
  <si>
    <t>El grupo de trabajo continúo adelantando las acciones de seguimiento a nivel presupuestal y la verificación del cargue de información en los diferentes aplicativos establecidos.</t>
  </si>
  <si>
    <t>Se realizó la actualización de los 13 proyectos de inversión según los recursos asignados en el anexo del decreto 1793 del 21 de diciembre de 202, proceso que permite ajustar los productos y actividades a realizar durante la vigencia. La información final del ajuste de las fichas BPIN se pueden descargar en la página www.suifp.gov.co</t>
  </si>
  <si>
    <t xml:space="preserve">Documentos de justificación de la actualización a decreto.
</t>
  </si>
  <si>
    <t>Se realizó la actualización a decreto de los 13 trece proyectos de inversión, además del seguimiento presupuestal del segundo trimestre de 2022.</t>
  </si>
  <si>
    <t>OPLAN_4.2</t>
  </si>
  <si>
    <t>Doce (12) reportes mensuales de seguimiento a la ejecución presupuestal de la entidad realizados</t>
  </si>
  <si>
    <t>Durante el II trimestre. se realizó el seguimiento de los 13 proyectos de inversión en el aplicativo SPI del DNP, reportando los avances de los indicadores de gestión, financiero y de producto, de forma mensual. Así mismo, fueron elaboradas las presentaciones de ejecución presupuestal para el respectivo trimestre, generando una para cada uno de los meses.</t>
  </si>
  <si>
    <t>Correo mensual con la solicitud del tramite y patallazo de los proyectos actulizados en el aplicativo.
PPT del seguimiento mensual</t>
  </si>
  <si>
    <t>Oficina de Sistemas</t>
  </si>
  <si>
    <t>OSIS_3</t>
  </si>
  <si>
    <t>Un (1) tablero de control de proveedores para administrar y hacer seguimiento del ciclo de vida de la contratación de la Oficina de Sistemas, con el fin de realizar seguimiento y garantizar el cumplimiento de los objetivos institucionales.</t>
  </si>
  <si>
    <t xml:space="preserve">
Porcentaje de avance de la conceptualización del ciclo de vida de la contratación de proveedores.
</t>
  </si>
  <si>
    <t>OSIS_3.1</t>
  </si>
  <si>
    <t xml:space="preserve">Una (1) conceptualización del ciclo de vida de la contratación de proveedores, definida. </t>
  </si>
  <si>
    <t>Se realiza la presentación sobre la conceptualización del ciclo de vida de contratación.
Se construye el tablero de control de proveedores</t>
  </si>
  <si>
    <t>Se construye el listado de contratistas y listado de proveedores</t>
  </si>
  <si>
    <t>Tableros de control preliminares.pptx</t>
  </si>
  <si>
    <t>Se avanza en la definición del tablero de control, se revisan y ajustan las fases del ciclo de vida de la contratación.</t>
  </si>
  <si>
    <t>N/A</t>
  </si>
  <si>
    <t xml:space="preserve"> $                        240.513.347</t>
  </si>
  <si>
    <t>FORTALECIMIENTO  Y MODERNIZACIÓN DE LAS TICS QUE RESPONDAN A LAS NECESIDADES DE LA ENTIDAD A NIVEL   NACIONAL</t>
  </si>
  <si>
    <t>Servicios de información para la gestión administrativa</t>
  </si>
  <si>
    <t>C-0499-1003-5-0-0499001-02</t>
  </si>
  <si>
    <t>ARQ_APL_2022</t>
  </si>
  <si>
    <t>OSIS_3.2</t>
  </si>
  <si>
    <t>Un (1) tablero de control de proveedores, implementado.</t>
  </si>
  <si>
    <t>OSIS_4</t>
  </si>
  <si>
    <t>Una (1) documentación de infraestructura tecnológica para la gestión de los servicios de TI seguros y eficientes, mantenida, de acuerdo a las buenas prácticas de TI. </t>
  </si>
  <si>
    <t>Porcentaje de avance en el catálogo de servicios tecnológicos.</t>
  </si>
  <si>
    <t>OSIS_4.1</t>
  </si>
  <si>
    <t xml:space="preserve">Un (1) catálogo de servicios tecnológicos,  para el buen funcionamiento y disponibilidad de la plataforma tecnológica, atendido a través de la mesa de ayuda en sus diferentes niveles de servicio, actualizado. </t>
  </si>
  <si>
    <t>Se realiza la versión 2 del catálogo y se envía a revisión y flujo de aprobación por parte del supervisor.
Se realiza la versión 1 del ANS Backup y se envía a revisión y comentarios ANS de servicios de escritorios</t>
  </si>
  <si>
    <t>Se realiza la segunda versión del catálogo de servicios de TI y se envía a flujo de revisión y aprobación.</t>
  </si>
  <si>
    <t>CATALOGO DE SERVICIOS TECNOLOGICOS 2022
Correo electrónico flujo de aprobacion catalogo</t>
  </si>
  <si>
    <t xml:space="preserve">Se avanza en las mesas de trabajo para el flujo de aprobación del catálogo y se continua con las mesas de  perfeccionamiento del ANS de backup y se está a la espera de comentarios del ANS de servicios de escritorio. </t>
  </si>
  <si>
    <t xml:space="preserve"> $                        118.516.139</t>
  </si>
  <si>
    <t>OSIS_4.2</t>
  </si>
  <si>
    <t xml:space="preserve">Dos (2) acuerdo de niveles de servicios para garantizar la calidad y satisfacción de los usuarios , establecidos. </t>
  </si>
  <si>
    <t xml:space="preserve">Se realiza la primera versión del ANS de backup en mesa de trabajo con el grupo interno y se envía a revisión y comentarios el ANS de servicios de escritorio.  </t>
  </si>
  <si>
    <t>ANS SERVICIOS DE ESCRITORIO
ANS BACKUP 1 VERSION
CORREO DE FLUJO DE REVISION A JEFATURA</t>
  </si>
  <si>
    <t>OSIS_5</t>
  </si>
  <si>
    <t>Cuatro (4) servicios tecnológicos, para el soporte y mantenimiento de la infraestructura de TI, enmarcada en la producción estadística, atendidos y fortalecidos</t>
  </si>
  <si>
    <t xml:space="preserve">Porcentaje de solicitudes de servicio especializado en relación  a servicios prestados </t>
  </si>
  <si>
    <t>OSIS_5.1</t>
  </si>
  <si>
    <t>Un (1) servicio tecnológico en función de los usuarios del DANE con un punto único de contacto para  resolver y/o canalizar las necesidades relativas a la prestación del servicio de la plataforma tecnológica, atendido.</t>
  </si>
  <si>
    <t>50%</t>
  </si>
  <si>
    <t>Se atendieron los casos registrados a través de la mesa de servicios.</t>
  </si>
  <si>
    <t>Se registran todos los requerimientos a través del punto único de contacto GLPI</t>
  </si>
  <si>
    <t>Reporte trimestral de Incidentes y Requerimientos GLPI II TRIMESTRE</t>
  </si>
  <si>
    <t>La oficina de Sistemas a través del GIT Plataformas Tecnológicas prestó  los servicios tecnológicos para el soporte y mantenimiento de la infraestructura de TI.</t>
  </si>
  <si>
    <t xml:space="preserve"> $                        333.783.649</t>
  </si>
  <si>
    <t>ARQ_TEC_2022</t>
  </si>
  <si>
    <t>OSIS_5.2</t>
  </si>
  <si>
    <t xml:space="preserve"> Un (1) servicio tecnológico en función del Backup institucional para restaurar los servicios de la entidad, prestado.</t>
  </si>
  <si>
    <t>OSIS_5.3</t>
  </si>
  <si>
    <t>Un (1) servicio tecnológico en función de los equipos de computo (estaciones de trabajo) prestado.</t>
  </si>
  <si>
    <t xml:space="preserve">Se reportan los equipos autenticados en el dominio del Dane. </t>
  </si>
  <si>
    <t>Reporte Hardware OCSinventory (Equipos de computo Autenticados)</t>
  </si>
  <si>
    <t>OSIS_5.4</t>
  </si>
  <si>
    <t xml:space="preserve">Un (1) servicio especializado que permita disponer de la plataforma base tecnológica, para habilitar  servicios en función de la producción.  </t>
  </si>
  <si>
    <t>Se reportan los servicios especializados por GLPI</t>
  </si>
  <si>
    <t>Reporte trimestral de Incidentes y Requerimientos Personal Especializado GLPI II TRIMESTRE</t>
  </si>
  <si>
    <t>OSIS_7</t>
  </si>
  <si>
    <t>Habilitar un (1) mecanismo para la implementación de servicios, tramites o procesos para el fortalecimiento de la política de gobierno digital en su componente de servicio ciudadano digital de interoperabilidad y que mejore la metodología (procesos e instrumentos) para la recolección y difusión de las Operaciones Estadísticas internas del DANE.</t>
  </si>
  <si>
    <t>Porcentaje de implementación del mecanismo para la habilitación de servicios, trámites o procesos para el fortalecimiento de la política de gobierno digital en su componente de servicio ciudadano digital de interoperabilidad y para el mejoramiento de la metodología (procesos e instrumentos) para la recolección y difusión de operaciones estadísticas internas del DANE</t>
  </si>
  <si>
    <t>OSIS_7.1</t>
  </si>
  <si>
    <t xml:space="preserve">Una (1) arquitectura de referencia y/o de solución para los intercambios de información e interoperabilidad actualizada </t>
  </si>
  <si>
    <t>30/04/2022</t>
  </si>
  <si>
    <t>Se evidencia el avance del 35% de implementación del mecanismo para la habilitación de servicios, trámites o procesos para el fortalecimiento de la política de gobierno digital en su componente de servicio ciudadano digital de interoperabilidad y para el mejoramiento de la metodología (procesos e instrumentos) para la recolección y difusión de operaciones estadísticas internas del DANE</t>
  </si>
  <si>
    <t xml:space="preserve">Se genera la arquitectura de referencia y/o de solución para la línea de trabajo de interoperabilidad. </t>
  </si>
  <si>
    <t>Arquitectura de referencia y/o de solución para los intercambios de información e interoperabilidad actualizada </t>
  </si>
  <si>
    <t>Se avanza en la implementación del mecanismo para la habilitación de servicios, trámites o procesos para el fortalecimiento de la política de gobierno digital en su componente de servicio ciudadano digital de interoperabilidad y para el mejoramiento de la metodología para la recolección y difusión de operaciones estadísticas internas del DANE.</t>
  </si>
  <si>
    <t xml:space="preserve"> $                         28.283.244</t>
  </si>
  <si>
    <t>OSIS_7.2</t>
  </si>
  <si>
    <t>Un (1) servicio de difusión de indicadores de la temática económica a través de mecanismos tecnológicos de interoperabilidad que fortalezcan los canales de difusión estadística del DANE implementado</t>
  </si>
  <si>
    <t>Se genera el web service con el indicador PIB el cual se brinda en el proyecto de Enel Codensa, para este servicio se genera a la especificación de las necesidades, modelo de datos del servicio, se expone el servicio con el estándar SDMX para que sea consumido por la entidad.</t>
  </si>
  <si>
    <t>Identificacion de necesidades de interoperabilidad PIB-CODENSA:
Especificacionesnecesiades_PIB_ENEL_CODENSA</t>
  </si>
  <si>
    <t>OSIS_7.3</t>
  </si>
  <si>
    <t>Un (1) servicio de interoperabilidad de información de la temática sociodemográfica a través de mecanismos tecnológicos que fortalezcan los canales de difusión estadística del DANE implementado</t>
  </si>
  <si>
    <t>30/11/2022</t>
  </si>
  <si>
    <t>Se genera un documento de especificación técnica con la información para ser compartida con el geoportal y el geovisor de SIENA, se está generando el modelo de datos y se está trabajando en el mapeo del estándar SDMX para su correspondiente consumo.</t>
  </si>
  <si>
    <t>Identificacion de necesidades de interoperabilidad  tematica sociodemografica (SIENA)</t>
  </si>
  <si>
    <t>OSIS_7.4</t>
  </si>
  <si>
    <t>Un (1) mecanismo de aseguramiento de los servicios de interoperabilidad integrado a la PDI para los proyectos de Interoperabilidad del DANE restaurado</t>
  </si>
  <si>
    <t>OSIS_7.5</t>
  </si>
  <si>
    <t>Dos (2) servicios de interoperabilidad con Ministerio de Minas y Energía e INVIMA a través de la PDI restaurados</t>
  </si>
  <si>
    <t>OSIS_8</t>
  </si>
  <si>
    <t>Habilitar un (1) mecanismo para la prestación de servicios de gestión de información de las operaciones estadísticas económicas, sociales y ambientales que fortalezca el uso y aprovechamiento de los datos para que mejore la toma de decisiones y la producción de información estadística y misional de la entidad implementado</t>
  </si>
  <si>
    <t>Porcentaje de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</si>
  <si>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OSIS_8.1</t>
  </si>
  <si>
    <t xml:space="preserve">Una (1) arquitectura de referencia y/o de solución para el lago de datos local actualizada </t>
  </si>
  <si>
    <t>Se evidencia el Avance del 66% de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</si>
  <si>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Se crea documento de arquitectura de referencia y/o solución del lago de datos local  contiene lo siguientes modelos y vistas actualizados: modelo de negocio, modelo operativo, vista funcional, vista de integración y vista de tecnología.</t>
  </si>
  <si>
    <t>Documento de Arquitectura de Referencia para el lago de datos On Premise - V2</t>
  </si>
  <si>
    <t>Se avanza en la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</si>
  <si>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 xml:space="preserve"> $                        208.646.933</t>
  </si>
  <si>
    <t>OSIS_8.3</t>
  </si>
  <si>
    <t>Una (1) arquitectura de referencia y/o de solución para el lago de datos híbrido en nube</t>
  </si>
  <si>
    <t>Durante el Segundo Trimestre se finalizó el diseñó de una propuesta de arquitectura de referencia para el lago de datos en nube, teniendo en cuenta la arquitectura de referencia del lago de datos local y su interconectividad. La cual contiene las diferentes vistas y conectores de la estructura propuesta, incluyendo una zona de preprocesamiento y la diversidad de almacenamiento que posee el entorno nube como servicio.</t>
  </si>
  <si>
    <t>ArquitecturaReferencia_Lago de datos Hibrido-2</t>
  </si>
  <si>
    <t>OSIS_8.4</t>
  </si>
  <si>
    <t>Un (1) lago de datos híbrido en nube para el servicio de automatización y disposición que permita la automatización, procesamiento y aprovechamiento de los datos en la producción estadística y misional de la entidad</t>
  </si>
  <si>
    <t>Durante el Segundo Trimestre se avanza en la disposición y almacenamiento de datos correspondiente al desarrollo de los proyectos pilotos de las áreas temáticas solicitantes, hasta el momento se han dispuesto los datos insumo de los pilotos del IPM, RELAB, predicción de sexo. Para los pilotos de identificación de anomalías del censo económico, directorio de responsabilidad compartida y pilotos DIG se están culminando las labores de seguridad de los datos para su disposición en el ambiente. La evidencia del proceso consiste en dos productos, el primero consiste en el manual de acceso al recurso en Oracle cloud por parte de los usuarios y como segundo el documento de seguimiento de los casos de uso de cada proyecto piloto que se desarrolla en la nube.</t>
  </si>
  <si>
    <t>Documento de apoyo para el ingreso del usuario a la plataforma y Lista de chequeo de servicios de infraestructura solicitada</t>
  </si>
  <si>
    <t>OSIS_8.5</t>
  </si>
  <si>
    <t>Un (1) servicio de automatización, custodia y disposición de información para el apoyo de procesos de producción y calidad de información de OOEE y proyectos misionales, atendido a través de la Mesa de Gestión de Incidencias en sus diferentes categorías</t>
  </si>
  <si>
    <t>Durante el segundo trimestre se ejecutaron por cronograma y demanda las actividades y  entrega de productos para La automatización SAS de  las encuestas GEIH en el marco 2005,  la encuesta GEIH en el marco 2018 y  para otras en cuentas entre estas (ECV, EGIT, EMICRON); así mismo las actividades y atención de solicitudes de  la transmisión de Datos bajo el estándar SDMX y las actividades asociadas a las bodegas de bases de datos de OOEE. (IPC, IPP, GEIH, SIPSA).</t>
  </si>
  <si>
    <t>Actividades_Productos_Bitacora_GEIH__Oficial_Paralela
Actividades_Productos_Bitacora_GEIH__Oficial_Tradicional
Actividades_Productos_Bitacora_OtrasEncuestas_Oficial
Bitacora Solicitud SDMX
GLPI ABRIL
GLPI MAYO
GLPI JUNIO</t>
  </si>
  <si>
    <t>OSIS_8.6</t>
  </si>
  <si>
    <t>Un (1) servicio de automatización SAS restaurado que  proporciona  mejora en la metodología (procesos e instrumentos) y resultados para las Encuestas de las Operaciones estadísticas</t>
  </si>
  <si>
    <t>Durante el segundo trimestre se construyó el informe con las actividades e información de la restauración realizada sobre las siguientes lineas de trabajo de Automatización SAS, Transmisión de Datos bajo el estándar SDMX.</t>
  </si>
  <si>
    <t xml:space="preserve">Informe_ restauración  _Automatización SAS, Bases y Bodegas de Datos OOEE y Trasmisión bajo Estándar SDMX del Grupo de Procesamiento de OOEE del GIT de Gestión de Datos. </t>
  </si>
  <si>
    <t>OSIS_9</t>
  </si>
  <si>
    <t>Un (1) mapa de información que fortalezca la identificación y documentación de inventarios de registros administrativos y estadísticos de la GEIH y que fortalezca la toma de decisiones basadas en datos, elaborado</t>
  </si>
  <si>
    <t>Porcentaje de implementación del mapa de información para el fortalecimiento de la identificación y documentación de inventarios de registros administrativos y estadísticos de la GEIH y que fortalezca la toma de decisiones basadas en datos.</t>
  </si>
  <si>
    <t>OSIS_9.1</t>
  </si>
  <si>
    <t>Un (1) componente de información con las  fuentes de flujos  para la GEIH actualizado</t>
  </si>
  <si>
    <t>Avance del 42% de implementación del mapa de información para el fortalecimiento de la identificación y documentación de inventarios de registros administrativos y estadísticos de la GEIH y que fortalezca la toma de decisiones basadas en datos.</t>
  </si>
  <si>
    <t>Durante el segundo trimestre, se finalizó la compilación de  la información relacionada con los atributos de información, atributos de datos, flujos de información y servicios de información del formulario de la GEIH, base de datos, bodega de datos, anexos técnicos, cuadros de salida  y base de diseño muestrales. </t>
  </si>
  <si>
    <t>Componentes de Información-  GEIH</t>
  </si>
  <si>
    <t>Se avanza en la implementación del mapa de información para el fortalecimiento de la identificación y documentación de inventarios de registros administrativos y estadísticos de la GEIH y que fortalezca la toma de decisiones basadas en datos.</t>
  </si>
  <si>
    <t>OSIS_9.2</t>
  </si>
  <si>
    <t>Un (1) diseño de modelos de datos para la documentación de atributos de información de los registros administrativos y estadísticos de la GEIH elaborado</t>
  </si>
  <si>
    <t>Se avanza en la actualización del catálogo de componentes de información con la inclusión de los atributos de información de Automatización SAS. Se crearon y documentaron los modelos conceptual, lógico y físico de Automatización SAS, y se agregaron al modelo de datos de GEIH. Se creó y cargó el diccionario de datos.</t>
  </si>
  <si>
    <t>Catálogo_Componentes_Informacion_GEIH V2.0
Arquitectura de Datos Atributos de Información GEIH versión preliminar</t>
  </si>
  <si>
    <t>OSIS_9.3</t>
  </si>
  <si>
    <t>Un (1) modelo de flujos de información de las fuentes de la GEIH construido</t>
  </si>
  <si>
    <t>OSIS_9.4</t>
  </si>
  <si>
    <t>Un (1) portal de componentes de información para la GEIH del DANE actualizado</t>
  </si>
  <si>
    <t>OSIS_10</t>
  </si>
  <si>
    <t>Un (1 ) servicio de desarrollo, soporte y mantenimiento para las operaciones estadísticas misionales, administrativas y de gestión enmarcado en el fortalecimiento de la función de producción de la entidad, bajo las políticas, lineamientos y arquitecturas de los sistemas de información existentes, prestado.</t>
  </si>
  <si>
    <t>Porcentaje de servicios debidamente soportados  mantenidos y documentados para las operaciones estadísticas misionales, administrativas y de gestión.</t>
  </si>
  <si>
    <t>OSIS_10.1</t>
  </si>
  <si>
    <t xml:space="preserve">Un (1) servicio de soporte y mantenimiento para garantizar la continuidad de las operaciones estadísticas misionales, administrativas y de gestión incluidas en el catálogo de sistemas de información, prestado. </t>
  </si>
  <si>
    <t>01/02/2022</t>
  </si>
  <si>
    <t>Se prestó 768 servicios de soporte y 9 servicios de mantenimiento, reportados en la herramienta de Mesa de Servicios y documentados en el repositorio codeversion del GIT Sistemas de información y GIT apoyo a las operaciones censales.</t>
  </si>
  <si>
    <t>Se dio paso a producción y recolección de información del aplicativo LGTBIQ+
Se realizó reunión de diagnóstico de funcionalidad con los usuarios, análisis de requerimientos, inicio de fase de desarrollo e inicio de la ejecución de pruebas internas y externas del aplicativo ICET
SIPSA Se realizó el cargue de la información correspondiente al componente de insumos para el mes de abril y mayo. Se realizó el ajuste en los datos para las tablas de la bodega de datos realizando la completitud de los datos. Se realizó el ajuste de la información cargada y la activación de las fuentes necesarias para la recolección en DMC.
ENTIC – empresas Se realiza acompañamiento en el operativo de captura y crítica de la información, entregando información para el seguimiento del operativo. Se realiza actualización de los correos de las empresas que no han realizado la activación de la cuenta para el acceso a la aplicación. Se generan los datos con la información recolectada para el análisis por parte del equipo temático y así poder identificar posibles inconsistencias de la información. Se realizan los ajustes identificados en el formulario de captura por parte de los funcionarios, también se realizan mejoras a nivel de interfaz gráfica para la visualización de los datos del operativo.
EAI Se inician las pruebas del aplicativo en servidor 7.4 para el operativo 2020 (rol fuente, critico, asistente, analista, logística y temática). Se reciben la matriz de pruebas por parte de los usuarios con los casos exitosos y fallidos. Desarrollo de los capítulos (caratula, 2, 2A,3, 4 ,5). Creación de nuevas variables en base datos Oracle. Revisión y ajustes al directorio (tablas admin_empresa y admin_establecimiento) para operativo 2021. Entrega del aplicativo en el servidor de desarrollo a los usuarios para las pruebas del rol fuente.
Rediseño Encuesta Anual de Comercio Construcción de los scripts de base de datos y configurar el esquema general para el desarrollo de los módulos: gestión ambiental, economía circular y PDS de la
EAC (Tablas, secuencias, objetos type), registrar las estructuras utilizadas con la asignación de la secuencia y asignar los permisos y sinónimos respectivos. Simulación de servicios lectura/escritura para el módulo1 mientras se dispone el servicio backend de la nueva arquitectura. Separación de módulos de la encuesta (modulo1) como módulos de angular para carga bajo demanda.  Se habilita el aplicativo WEB en servidor WEBLOGIC ambiente de desarrollo (PC del desarrollador) con acceso a los usuarios para que adelanten las respectivas pruebas funcionales de las diferentes opciones del aplicativo. Construcción de los paquetes de base de datos con los procedimientos de consulta, guardado y eliminación de datos para el desarrollo de los módulos: gestión ambiental y economía circular de la EAC. Construcción de las validaciones de consistencia de los módulos: gestión ambiental y economía circular de la EAC. Construcción de la ficha de análisis del módulo: gestión ambiental de la EAC. Apoyar el desarrollo del aplicativo Java de las opciones de Gestión ambiental y Economía circular. Habilitar las opciones de Gestión ambiental y Economía circular en al aplicativo Java y validaciones a nivel de base de datos para pruebas por parte del equipo temático y logístico. Ajustar e implementar las validaciones de consistencia en cada módulo del aplicativo y validaciones crítico, solicitadas por el usuario logístico. Desarrollo de funcionalidad de Gestión ambiental para el usuario fuente en el desarrollo EAC, usando jsf, weblogic y Oracle
Rediseño Encuesta Anual de Servicios Ajuste de requerimientos de acuerdo con solicitud de usuarios tanto logísticos como temáticos referente a módulo 5 de formulario de captura en el que se tendrá en cuenta la necesidad de utilizar la estructura del módulo de departamentos y pausar para este periodo el desarrollo del módulo de unidades de apoyo. Generación dinámica de los módulos I, II, III, IV (inclusive las variantes Educación y Salud). Se realizaron las correcciones y mejoras solicitadas a los módulos mencionados. Se dio inicio a la integración de estos componentes con los de las fichas de análisis. Se inicio la integración con las APIs del backend. Generación dinámica de los módulos IV, VI, VII, VIII terminados. Se realizaron las correcciones y mejoras solicitadas a los módulos mencionados. Se dio inicio a la integración de estos componentes con los de las fichas de análisis. Se inicio la integración con las APIs del backend. Se excluye de la entrega el módulo V. Se continúa trabajando en el desarrollo de las Ficha de Análisis General que usan las fuentes para detectar inconsistencias entre la encuesta del año anterior y la actual. Cargue de información a las bases de datos de desarrollo, pruebas y producción de los módulos 1 al 7, origen de información son los excel enviados por el área. Se realiza acompañamiento en los ajustes a las especificaciones de acuerdo a las incidencias reportadas en las pruebas para documentar los controles de cambios generados. Se realiza el acompañamiento en la ejecución de las pruebas parciales correspondientes a los módulos del formulario de captura, se realiza informe de incidencias y se realiza la priorización para iniciar los ajustes correspondientes por parte de los desarrolladores. Implementación en el back-end, mapeo Objeto relacional de las entidades, construir los repositorios, servicios y controladores del nuevo esquema de captura de información. Construcción de la ETLs para cargar la información de los archivos de Excel a la base de datos. Implementación de las funcionalidades para la gestión de las fichas de críticas en la aplicación EAS y la parametrización de las mismas basado en los requerimientos entregados. Solución de incidencias reportadas por usuario.  Integración con aplicación de encuestas existentes.  Migración de aplicación de encuestas existentes a angular 13.  Persistencia usando servicios REST del BankEnd y ficha de guardado.
EMCES Modelamiento de la base de datos e implementación de la encuesta inicial, con el respectivo login. Se está desarrollando la encuesta grupo 1 al grupo 4, ajuste de los módulos administrativos con la nueva base de datos modelada sobre usuarios, administración de la encuesta. Modelamiento de la base de datos e implementación de la encuesta inicial, con el respectivo login. Se está desarrollando la captura de la carátula de la encuesta. Se desarrollaron y se entregaron a pruebas los módulos de captura para los grupos I, II, V y VI, de la encuesta de acuerdo a lo definido en los requerimientos y cronograma. Generación matriz de pruebas para las funcionalidades desarrolladas en primera fase del sistema: Grupo I, Grupo II, Grupo V y Grupo VI formulario captura.
Cartera Hipotecaria de Vivienda (CHV) - Financiación de Vivienda (FIVI)  FIVI: Implementación de las funciones necesarias para la operación del submódulo: activar e inactivar cargue en el módulo de Administración de Información para Financiación de Vivienda. Desarrollar las funciones de backend y frontend requeridas para el funcionamiento del panel 1, 2 y 3 del módulo control operativo.
CHV: Desarrollar las funciones backend y frontend que permitan consultar el indicador de cobertura.
Piloto Perdidas y Desperdicios de Alimentos – PDA Sesiones y apoyo a las pruebas sobre la entrega del desarrollo del formulario PDA Desarrollo validaciones de consistencia capítulos 1 y 2, ajuste en el diseño. Se está desarrollando las validaciones de consistencia y validaciones del formulario de la encuesta perdidas y desperdicios de alimentos – PDA. Se realizaron sesiones de seguimiento y retroalimentación de las pruebas realizadas a las validaciones y consistencias de los numerales 1,2,3,4 y 5. Desarrollo de consistencias numerales 1,2,3,4,5, ajuste de validaciones y mensajes de error. Desarrollo de módulo de carga de productos con ajax para evitar el refresh en el sitio y se pierdan los datos ingresados, ajuste en numeral 2 para eliminar información no necesaria de grupos alimenticios que se eliminen para los numerales 3 y 4.
Concreto Premezclado Y Cemento Gris Desarrollo opción devolver, nuevo formulario y ver observaciones. Desarrollar el módulo de novedades las cuales pueden ser creadas y aprobadas por diferentes usuarios DANE, estas novedades son tanto para Cemento Gris como para Concreto Premezclado.
Liquidación de Sentencias Diligenciamiento de formatos de desarrollo y mantenimiento de la aplicación: actas de reunión, listado de asistencia, arquitectura de aplicación, diagnóstico de solicitud de desarrollo y mantenimiento, solicitud desarrollo sistema información. Se continúa con el diligenciamiento de los formatos GTE-020-PDT-002 Procedimiento Desarrollo y mantenimiento SI, GTE020PDT002f001_V6_matriz Ejecución de pruebas, GTE020PDT002f002 - DIAGNÓSTICO DE SOLICITUD DE DESARROLLO Y MANTENIMIENTO DE SISTEMAS DE INFORMACIÓN. Se genero los ejecutables del sistema de liquidación de sentencias para base de datos y aplicación.
Encuesta mensual de agencias de viajes (EMAV)
Desarrollo del módulo de novedades. Se está desarrollando módulo de novedades y aprobación de novedades.</t>
  </si>
  <si>
    <t>Documento de diagnóstico ICET, documento solicitud de desarrollo (requerimientos), caso Mesa de Servicios
Manuales de sistema y usuario LGTBIQ+, matrices de ejecución de pruebas, documento aceptación de pruebas realizadas, formato de paso a producción, caso Mesa de Servicios
SIPSA Correos electrónicos, informes GLPI.
ENTIC – empresas Diagrama Entidad-Relación, Diccionario de datos, scripts de base de datos
EAI Matriz de pruebas
Rediseño Encuesta Anual de Comercio Guías, cronogramas, especificaciones, matriz de pruebas, actas.
Rediseño Encuesta Anual de Servicios evidencia del repositorio con el código fuente y la estructura de la base de datos, videos con el funcionamiento del aplicativo.
EMCES Matrices de pruebas
Cartera Hipotecaria de Vivienda (CHV) - Financiación de Vivienda (FIVI)  Scripts de desarrollo, cronogramas, pantallazos de funcionamiento del aplicativo.
piloto Perdidas y Desperdicios de Alimentos – PDA Scripts de desarrollo, matriz de pruebas, scripts de base de datos, pantallazos de funcionamiento del aplicativo.
Concreto Premezclado Y Cemento Gris pantallazos de funcionamiento del aplicativo.
Liquidación de Sentencias Documento de diagnóstico, documento solicitud de desarrollo (requerimientos), matriz de pruebas, aceptación de pruebas realizadas, pantallazos de funcionamiento del aplicativo.
Encuesta mensual de agencias de viajes (EMAV) Formatos con especificaciones, pantallazos de funcionamiento del aplicativo.</t>
  </si>
  <si>
    <t>Prestación de servicios de desarrollo, soporte y mantenimiento para el aplicativo LGBTI+ y prestación del servicio de desarrollo para el aplicativo ICET de acuerdo con los procedimientos establecidos por la Oficina de Sistemas.
Prestación de servicios de desarrollo, soporte y mantenimiento para los aplicativos SIPSA y ENTIC – empresas y prestación del servicio de desarrollo para los aplicativos EAI, Rediseño Encuesta Anual de Comercio, Rediseño Encuesta Anual de Servicios, EMCES, Cartera Hipotecaria de Vivienda (CHV) - Financiación de Vivienda (FIVI), piloto Perdidas y Desperdicios de Alimentos – PDA, Concreto Premezclado Y Cemento Gris, Liquidación de Sentencias, Encuesta mensual de agencias de viajes (EMAV) de acuerdo con los procedimientos establecidos por la Oficina de Sistemas.</t>
  </si>
  <si>
    <t xml:space="preserve"> $                        744.606.349</t>
  </si>
  <si>
    <t>OSIS_10.2</t>
  </si>
  <si>
    <t>Un (1)  documento que integre la arquitectura de las aplicaciones de los servicios priorizados del catalogo de sistemas de información, documentada y estructurado, actualizado  y consolidado</t>
  </si>
  <si>
    <t>01/03/2022</t>
  </si>
  <si>
    <t xml:space="preserve">Se realiza el levantamiento de reportes relacionados con la caracterización y documentación de sistemas de información, se socializa el árbol de configuración codeversión para el GIT sistemas de información </t>
  </si>
  <si>
    <t>Documento caracterización sistemas de información
Presentación informe de gestión - codeversion (GITLAB) configuración
Listado documentación sistemas de información</t>
  </si>
  <si>
    <t>OSIS_13</t>
  </si>
  <si>
    <t>Un (1) fortalecimiento del aseguramiento de los servicios tecnológicos, a través de las distintas herramientas dispuestas.</t>
  </si>
  <si>
    <t xml:space="preserve">Porcentaje de avance del documento con la estrategia de aseguramiento </t>
  </si>
  <si>
    <t>OSIS_13.1</t>
  </si>
  <si>
    <t>Un (1) documento con el rediseño funcional y operativo de la red, construido.</t>
  </si>
  <si>
    <t>Se trabajó en la documentación de  rediseño funcional y operativo de la red y firewall</t>
  </si>
  <si>
    <t xml:space="preserve">Se ha avanzado en la documentación de diagrama y Topología. </t>
  </si>
  <si>
    <t>Diagramas de Topología 202
INFRAESTRUCTURA DANE_2_Topologia_Mayo_2022</t>
  </si>
  <si>
    <t xml:space="preserve">Anteriormente se tenía un solo segmento se red para publicaciones, servicios y Bases de Datos, con el rediseño se segmentó la red para asignar un segmento diferente para los servicios publicaciones, servicios TI y Bases de Datos y cada uno de estos segmentos se configuró en el Firewall, de esta manera se pueden crear reglas de filtrado y dependiendo el acceso se asigna cada servicio. Esto no se tenía anteriormente. </t>
  </si>
  <si>
    <t xml:space="preserve"> $                         25.458.957</t>
  </si>
  <si>
    <t>OSIS_13.2</t>
  </si>
  <si>
    <t>Un (1) documento con el rediseño funcional y operativo del firewall, construido.</t>
  </si>
  <si>
    <t xml:space="preserve">En mesas de trabajo se avanza en la construcción del documento REDISEÑO FUNCIONAL Y OPERATIVO DE SISTEMA GESTIONADOR DE TRÁFICO (FIREWALL).  </t>
  </si>
  <si>
    <t xml:space="preserve">Documento REDISEÑO FUNCIONAL Y OPERATIVO DE SISTEMA GESTIONADOR DE TRÁFICO (FIREWALL) </t>
  </si>
  <si>
    <t>Dirección de Síntesis y Cuentas Nacionales - DSCN</t>
  </si>
  <si>
    <t>DSCN_1</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</si>
  <si>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finalizadas</t>
  </si>
  <si>
    <t>Número de boletines técnicos y anexos estadísticos finalizados de la Cuenta Satélite Ambiental en el trimestre /Número total de boletines técnicos y anexos estadísticos de la Cuenta Satélite Ambiental finalizados para publicar en página web</t>
  </si>
  <si>
    <t>DSCN_1.1</t>
  </si>
  <si>
    <t>Siete (7) bases de datos con información acopiada para las cuentas ambientales y económicas, finalizadas</t>
  </si>
  <si>
    <t xml:space="preserve"> Se avanzó en el acopio de bases de datos para siete (7) cuentas ambientales y económicas y en el procesamiento de seis (6) cuentas ambientales y económicas </t>
  </si>
  <si>
    <t>Avance en la fase de acopio de las fuentes de información internas y externas, para las cuentas ambientales y económicas de: flujos de energía, flujos del bosque, activos de los recursos minero energéticos, flujos de materiales-residuos sólidos, flujos de agua,  actividades ambientales y transacciones asociadas y emisiones al aire</t>
  </si>
  <si>
    <t>-1. CAE-FE_Bases_Acopiadas
-2. CAE-FB_Bases_Acopiadas
-3. CAE-ARME_Bases_Acopiadas
-4. CAEFM-RS_Bases_Acopiadas
-5. CAE-FA_Bases_Acopiadas
-6. CAE-AATA_Bases_Acopiadas
-7. CAEFM-EA_Bases_Acopiadas</t>
  </si>
  <si>
    <t xml:space="preserve"> Cuentas Nacionales Y Macroeconomia </t>
  </si>
  <si>
    <t xml:space="preserve"> Boletines Técnicos de la Cuenta Satelite de Medio Ambiente </t>
  </si>
  <si>
    <t xml:space="preserve"> C-0401-1003-25-0-0401082-02 </t>
  </si>
  <si>
    <t xml:space="preserve">  CSA_2022 </t>
  </si>
  <si>
    <t>DSCN_1.2</t>
  </si>
  <si>
    <t>Siete (7) archivos de trabajo con el procesamiento de la información acopiada, para las cuentas ambientales y económicas, finalizados</t>
  </si>
  <si>
    <t>Avance en la fase de procesamiento para las cuentas ambientales y económicas de: flujos de energía, flujos del bosque, flujos de materiales-residuos sólidos, flujos de agua y actividades ambientales y transacciones asociadas</t>
  </si>
  <si>
    <t>-1. CAE-FE_Procesamiento
-2. CAE-FB_Procesamiento
-3. CAEFM-RS_Procesamiento
-4. CAE-FA_Procesamiento
-5. CAE_AATA_Procesamiento</t>
  </si>
  <si>
    <t>DSCN_1.3</t>
  </si>
  <si>
    <t>Siete (7) boletines técnicos y siete (7) anexos de publicación para las cuentas ambientales y económicas finalizados</t>
  </si>
  <si>
    <t>Avance en las fases de análisis y difusión para las cuentas ambientales y económicas de: flujos de energía y flujos del bosque</t>
  </si>
  <si>
    <t>1. Boletines
2. Anexos</t>
  </si>
  <si>
    <t>DSCN_2</t>
  </si>
  <si>
    <t>Una (1) publicación de la Cuenta Satélite de las Tecnologías de la Información y las Comunicaciones (CSTIC), finalizada</t>
  </si>
  <si>
    <t>Porcentaje de avance en el boletín técnico y los anexos estadísticos de la Cuenta Satélite TIC finalizados para publicación en página web</t>
  </si>
  <si>
    <t>DSCN_2.1</t>
  </si>
  <si>
    <t>Una (1) base de datos con información acopiada para la CSTIC finalizada</t>
  </si>
  <si>
    <t>Meta finalizada en el primer trimestre</t>
  </si>
  <si>
    <t>Hito finalizado en el primer trimestre</t>
  </si>
  <si>
    <t xml:space="preserve"> Boletines Técnicos de la Cuenta Satelite de Cultura </t>
  </si>
  <si>
    <t xml:space="preserve"> C-0401-1003-25-0-0401078-02 </t>
  </si>
  <si>
    <t xml:space="preserve"> CSCUL_2022 </t>
  </si>
  <si>
    <t>DSCN_2.2</t>
  </si>
  <si>
    <t>Un (1) archivo de trabajo con el procesamiento de la información acopiada para la CSTIC, finalizado</t>
  </si>
  <si>
    <t>DSCN_2.3</t>
  </si>
  <si>
    <t>Un (1) boletín técnico y un (1) anexo de publicación de la CSTIC, finalizados</t>
  </si>
  <si>
    <t>DSCN_3</t>
  </si>
  <si>
    <t>Una (1) publicación de la Cuenta Satélite de Turismo (CST), finalizada</t>
  </si>
  <si>
    <t>Porcentaje de avance en el boletín técnico y los anexos estadísticos de la Cuenta Satélite de Turismo finalizados para publicación en página web</t>
  </si>
  <si>
    <t>DSCN_3.1</t>
  </si>
  <si>
    <t>Una (1) base de datos con información acopiada para la CST finalizada</t>
  </si>
  <si>
    <t xml:space="preserve"> Se finalizó la base de datos, el archivo de trabajo y los productos de publicación (boletín técnico y anexos) de la CST</t>
  </si>
  <si>
    <t>Se culminó el acopio de las bases de datos de la Gran Encuesta Integrada de Hogares</t>
  </si>
  <si>
    <t>- BD_CST_GEIH_MULTIPLICADORES_OCUPADOS_Y_TETC_2019
- BD_CST_GEIH_OCUPADOS_CIIU 4_2021</t>
  </si>
  <si>
    <t>Se culminaron las fases de acopio, procesamiento, análisis y difusión de la CST. Los resultados se publicaron en página web, el 16 de mayo de 2022</t>
  </si>
  <si>
    <t xml:space="preserve"> Boletines Técnicos de la Cuenta Satelite de Turismo </t>
  </si>
  <si>
    <t xml:space="preserve"> C-0401-1003-25-0-0401077-02 </t>
  </si>
  <si>
    <t xml:space="preserve"> CST_2022 </t>
  </si>
  <si>
    <t>DSCN_3.2</t>
  </si>
  <si>
    <t>Un (1) archivo de trabajo con el procesamiento de la información acopiada para la CST finalizada</t>
  </si>
  <si>
    <t>Se culminó el procesamiento de las bases de datos de la EGIT, Migración Colombia y Gran Encuesta Integrada de Hogares, para obtener los resultados del gasto interno, los flujos de personas y los ocupados y trabajos equivalentes a tiempo completo</t>
  </si>
  <si>
    <t>- PROC_CST_EGIT_2021
- PROC_CST_GEIH_OCUPADOS_2021</t>
  </si>
  <si>
    <t>DSCN_3.3</t>
  </si>
  <si>
    <t>Un (1) boletín técnico y un (1) anexo de publicación de la CST, finalizados</t>
  </si>
  <si>
    <t>Se elaboró el boletín técnico y los anexos correspondientes a la CST. La publicación de resultados se realizó el 16 de maYo de 2022</t>
  </si>
  <si>
    <t>- Anexos_CST_2021p
- Anexos_CST_ocupados_2021p
- Bol_tec_CST_2020prv-2021pre</t>
  </si>
  <si>
    <t>DSCN_4</t>
  </si>
  <si>
    <t>Una (1) publicación de la Cuenta Satélite de Economía del Cuidado (CSEC) finalizada</t>
  </si>
  <si>
    <t>Porcentaje de avance en el boletín técnico y el anexo estadístico de la Cuenta Satélite de Economía del Cuidado finalizados para publicación en página web</t>
  </si>
  <si>
    <t>DSCN_4.1</t>
  </si>
  <si>
    <t>Una (1) base de datos con información acopiada para la CSEC finalizada</t>
  </si>
  <si>
    <t xml:space="preserve"> Se finalizó la base de datos con información acopiada y el archivo de trabajo con el procesamiento. Se avanzó en la elaboración de los productos de publicación (boletín técnico y anexos) de la CSEC</t>
  </si>
  <si>
    <t>Se culminó el acopio de la base de datos de la Gran Encuesta Integrada de Hogares</t>
  </si>
  <si>
    <t>- BD_ocup_codCSEC2021</t>
  </si>
  <si>
    <t>Se culminaron las fases de acopio, procesamiento y análisis de la CSEC y se avanzó en la elaboración y revisión de productos de publicación de la CSEC</t>
  </si>
  <si>
    <t xml:space="preserve"> NA </t>
  </si>
  <si>
    <t>DSCN_4.2</t>
  </si>
  <si>
    <t>Un (1) archivo de trabajo con el procesamiento de la información acopiada para la CSEC finalizado</t>
  </si>
  <si>
    <t>Se culminó el procesamiento de las bases de datos de la ENUT y la GEIH para obtener el valor económico del trabajo no remunerado</t>
  </si>
  <si>
    <t>- Ax_CSEC_ValEco_2021</t>
  </si>
  <si>
    <t>DSCN_4.3</t>
  </si>
  <si>
    <t>Un (1) boletín técnico y un (1) anexo de publicación de la CSEC, finalizados</t>
  </si>
  <si>
    <t>Se avanzó en la elaboración y revisión del boletín técnico y el anexo de publicación de la CSEC</t>
  </si>
  <si>
    <t>- Anexo_CSEC_ValEco_2021
- Boletín_CSEC_ValEco_2021</t>
  </si>
  <si>
    <t>DSCN_5</t>
  </si>
  <si>
    <t>Una (1) publicación de la Cuenta Satélite de Cultura y Economía Naranja (CSCEN), finalizada</t>
  </si>
  <si>
    <t>Porcentaje de avance en el boletín técnico y los anexos estadísticos de la Cuenta Satélite de Cultura y Economía Naranja finalizados para publicación en página web</t>
  </si>
  <si>
    <t>DSCN_5.1</t>
  </si>
  <si>
    <t>Una (1) base de datos con información acopiada para la CSCEN finalizada</t>
  </si>
  <si>
    <t xml:space="preserve"> Se finalizó la base de datos con información acopiada y el archivo de trabajo con el procesamiento de las cuentas de producción y generación del ingreso, los balances oferta utilización, los ocupados y los trabajos equivalentes a tiempo completo. Se avanzó en la elaboración de los anexos de publicación</t>
  </si>
  <si>
    <t>- BASE2021_M05_PROY18
- BASE2020_M05_PROY18</t>
  </si>
  <si>
    <t>Se culminaron las fases de acopio, procesamiento y análisis de la CSCEN y se avanzó en la elaboración de los anexos del total de economía naranja y total por segmentos.</t>
  </si>
  <si>
    <t>DSCN_5.2</t>
  </si>
  <si>
    <t>Un (1) archivo de trabajo con el procesamiento de la información acopiada para la CSCEN finalizado</t>
  </si>
  <si>
    <t>Se culminó el archivo de consolidación de resultados de las cuentas de producción y generación del ingreso, los balances oferta utilización, ocupados y trabajos equivalentes a tiempo completo de la CSCEN</t>
  </si>
  <si>
    <t>- CONSOLIDADO CULTURA Y EN - OBS_08072022</t>
  </si>
  <si>
    <t>DSCN_5.3</t>
  </si>
  <si>
    <t>Un (1) boletín técnico y un (1) anexo de publicación de la CSCEN, finalizados</t>
  </si>
  <si>
    <t>Se avanzó en la elaboración de los anexos del total de cultura y economía naranja y consolidado por segmentos</t>
  </si>
  <si>
    <t>- a-consolidado-segmento-CSCEN-2014-2021
- a-total-cultura-economia-naranja-CSCEN-2014-2021pr</t>
  </si>
  <si>
    <t>DSCN_6</t>
  </si>
  <si>
    <t>Una (1) publicación de la Cuenta Satélite de la Agroindustria de la Caña de Azúcar (CSACA) finalizada</t>
  </si>
  <si>
    <t>Porcentaje de avance en el boletín técnico y los anexos estadísticos de la Cuenta Satélite de la Agroindustria de la Caña de Azúcar finalizados para publicación en página web</t>
  </si>
  <si>
    <t>DSCN_6.1</t>
  </si>
  <si>
    <t>Una (1) base de datos con información acopiada para la CSACA finalizada</t>
  </si>
  <si>
    <t xml:space="preserve"> Se avanzó en la elaboración del archivo de trabajo con el procesamiento de las cuentas de producción y generación del ingreso de la CSACA</t>
  </si>
  <si>
    <t>Se avanzó en la fase de procesamiento de la cuenta satélite de la agroindustria de la caña de azúcar</t>
  </si>
  <si>
    <t xml:space="preserve"> Boletines Técnicos de la Cuenta Satélite Piloto de Agroindustria </t>
  </si>
  <si>
    <t xml:space="preserve"> C-0401-1003-25-0-0401080-02 </t>
  </si>
  <si>
    <t xml:space="preserve"> CSPA_2022 </t>
  </si>
  <si>
    <t>DSCN_6.2</t>
  </si>
  <si>
    <t>Un (1) archivo de trabajo con el procesamiento de la información acopiada para la CSACA finalizado</t>
  </si>
  <si>
    <t>Se avanzó en el procesamiento de las cuentas de producción y generación del ingreso de la fase agrícola y la fase industrial de la cuenta satélite de la agroindustria de la caña de azúcar</t>
  </si>
  <si>
    <t>- PROC_CSACA_FASE AGRICOLA 2019 - 2021 FINAL
- PROC_CSACA_FASE INDUSTRIAL 2019 - 2021</t>
  </si>
  <si>
    <t>DSCN_6.3</t>
  </si>
  <si>
    <t>Un (1) boletín técnico y un (1) anexo de publicación de la CSACA, finalizados</t>
  </si>
  <si>
    <t>DSCN_7</t>
  </si>
  <si>
    <t>Una (1) publicación de la Cuenta Satélite de Cultura y Economía Naranja Bogotá (CSCENB), finalizada</t>
  </si>
  <si>
    <t>Porcentaje de avance en el boletín técnico y los anexos estadísticos de la Cuenta Satélite de Cultura y Economía Naranja de Bogotá finalizados para publicación en página web</t>
  </si>
  <si>
    <t>DSCN_7.1</t>
  </si>
  <si>
    <t>Una (1) base de datos con información acopiada para la CSCENB finalizada</t>
  </si>
  <si>
    <t xml:space="preserve"> Boletines Técnicos de la cuenta satélite de cultura de Bogotá </t>
  </si>
  <si>
    <t xml:space="preserve"> C-0401-1003-25-0-0401087-02 </t>
  </si>
  <si>
    <t xml:space="preserve"> CSCULB_2022 </t>
  </si>
  <si>
    <t>DSCN_7.2</t>
  </si>
  <si>
    <t>Un (1) archivo de trabajo con el procesamiento de la información acopiada para la CSCENB finalizada</t>
  </si>
  <si>
    <t>DSCN_7.3</t>
  </si>
  <si>
    <t>Un (1) boletín técnico y un (1) anexo de publicación de la CSCENB, finalizados</t>
  </si>
  <si>
    <t>DSCN_8</t>
  </si>
  <si>
    <t>Una (1) publicación de la Cuenta Satélite de Salud (CSS), finalizada</t>
  </si>
  <si>
    <t>Porcentaje de avance en el boletín técnico y el anexo estadístico de la Cuenta Satélite de Salud finalizados para publicación en página web</t>
  </si>
  <si>
    <t>DSCN_8.1</t>
  </si>
  <si>
    <t>Una (1) base de datos con información acopiada para la CSS finalizada</t>
  </si>
  <si>
    <t xml:space="preserve"> Se avanzó en la consolidación de la base de datos con información acopiada y el archivo de trabajo con el procesamiento de la cuenta satélite de salud</t>
  </si>
  <si>
    <t>Se avanzó en el acopio de las bases de datos correspondientes al catálogo de medicina y ambulancias prepagada y el formato 290 de la Superfinanciera.</t>
  </si>
  <si>
    <t>- BD_CSS_Catalogo_Cuentas_Diciembre_2021_ EMP
- BD_CSS_Formato 290 superfinanciera_seguros_SOAT</t>
  </si>
  <si>
    <t>DSCN_8.2</t>
  </si>
  <si>
    <t>Un (1) archivo de trabajo con el procesamiento de la información acopiada para la CSS finalizado</t>
  </si>
  <si>
    <t>Se avanzó en la elaboración del archivo de trabajo con el procesamiento de las bases de datos correspondientes al catálogo de medicina y ambulancias prepagada y el formato 290 de la Superfinanciera</t>
  </si>
  <si>
    <t>PROC_CSS_Cálculo seguros SHA
- PROC_CSS_seguros DANE MS 2020_MSPS
- PROC_CSS_SEGUROS Y SOAT_2016_2020pr VF (1)</t>
  </si>
  <si>
    <t>DSCN_8.3</t>
  </si>
  <si>
    <t>Un (1) boletín técnico y un (1) anexo de publicación de la CSS, finalizados</t>
  </si>
  <si>
    <t>DSCN_9</t>
  </si>
  <si>
    <t>Una (1) publicación de la Cuenta Satélite de la Agroindustria del Ganado Porcino (CSAGP) finalizada</t>
  </si>
  <si>
    <t>Porcentaje de avance en el boletín técnico y el anexo estadístico de la Cuenta Satélite de la Agroindustria del Ganado Porcino finalizados para publicación en página web</t>
  </si>
  <si>
    <t>DSCN_9.1</t>
  </si>
  <si>
    <t>Una (1) base de datos con información acopiada para la CSAGP finalizada</t>
  </si>
  <si>
    <t xml:space="preserve"> Se avanzó en la consolidación de la base de datos con información acopiada y el archivo de trabajo con el procesamiento de la cuenta satélite de la agroindustria del ganado porcino</t>
  </si>
  <si>
    <t>Se realizó el acopio de las bases de datos correspondientes a ESAG y EAM</t>
  </si>
  <si>
    <t>- BD_CSAGP_EAM_ESAG</t>
  </si>
  <si>
    <t>DSCN_9.2</t>
  </si>
  <si>
    <t>Un (1) archivo de trabajo con el procesamiento de la información acopiada para la CSAGP finalizado</t>
  </si>
  <si>
    <t>Se avanzó en el procesamiento de las bases de datos correspondientes a ESAG y EAM</t>
  </si>
  <si>
    <t>- PROC_CSAGP</t>
  </si>
  <si>
    <t>DSCN_9.3</t>
  </si>
  <si>
    <t>Un (1) boletín técnico y un (1) anexo de publicación de la CSAGP, finalizados</t>
  </si>
  <si>
    <t>DSCN_10</t>
  </si>
  <si>
    <t>Cuatro (4) publicaciones del PIB trimestral por los enfoques de la producción y el gasto para los periodos: cuarto trimestre de 2021, y los tres primeros trimestre de 2022, finalizadas.</t>
  </si>
  <si>
    <t>Número de boletines técnicos y anexos estadísticos finalizados del PIB trimestral por los enfoques de producción y gasto /Número total de boletines técnicos y anexo del PIB trimestral por los enfoques de producción y gasto finalizados para publicar en página web</t>
  </si>
  <si>
    <t>DSCN_10.1</t>
  </si>
  <si>
    <t>Cuatro (4) bases de datos con información acopiada para los enfoques de la producción y el gasto para los periodos: cuarto trimestre de 2021, y los tres primeros trimestre de 2022, finalizadas.</t>
  </si>
  <si>
    <t>Se publica el primer boletín técnico del PIB desde el enfoque de la producción y el gasto, los primeros anexos estadísticos con la información del cuarto trimestre de 2021 y año total</t>
  </si>
  <si>
    <t>Se realizó el acopio de la información básica para el cálculo del PIB, para sus dos enfoques, correspondiente al primer trimestre de 2022.</t>
  </si>
  <si>
    <t>Base de datos indicadores PIB</t>
  </si>
  <si>
    <t xml:space="preserve"> Boletines Técnicos del PIB Nacional </t>
  </si>
  <si>
    <t xml:space="preserve"> C-0401-1003-25-0-0401084-02 </t>
  </si>
  <si>
    <t xml:space="preserve"> CT_2022 </t>
  </si>
  <si>
    <t>DSCN_10.2</t>
  </si>
  <si>
    <t>Cuatro (4) archivos de trabajo con el procesamiento, consolidación y síntesis para los enfoques de la producción y el gasto para los periodos: cuarto trimestre de 2021, y los tres primeros trimestre de 2022, finalizadas.</t>
  </si>
  <si>
    <t>Para el segundo trimestre de 2022, se realizó la consolidación y sintesís del PIB, desde los enfoques de la producción y el gasto, correspondiente al primer trimestre de 2022, esta publicación incluye la revisión de las cifras anuales del año 2021 preliminar.</t>
  </si>
  <si>
    <t>Consolidaciones PIB</t>
  </si>
  <si>
    <t>DSCN_10.3</t>
  </si>
  <si>
    <t>Cuatro (4) boletines técnicos y sus respectivos anexos de publicación para los enfoques de la producción y el gasto para los periodos: cuarto trimestre de 2021, y los tres primeros trimestre de 20212 finalizados.</t>
  </si>
  <si>
    <t xml:space="preserve">Se publicó el boletín técnico y los anexos estadísticos, con los resultados del Producto Interno Bruto del primer trimestre de 2022. </t>
  </si>
  <si>
    <t>Productos PIB</t>
  </si>
  <si>
    <t>DSCN_11</t>
  </si>
  <si>
    <t>Doce (12) publicaciones del Indicador de Seguimiento a la Economía ISE para los periodos: noviembre y diciembre de 2021, y los meses de enero a octubre de 2022, finalizadas.</t>
  </si>
  <si>
    <t>Número de boletines técnicos y anexos estadísticos finalizados del Indicador de Seguimiento a la Economía /Número total de boletines técnicos y anexo del Indicador de Seguimiento a la Economía finalizados para publicar en página web</t>
  </si>
  <si>
    <t>DSCN_11.1</t>
  </si>
  <si>
    <t>Doce (12) bases de datos con información acopiada por actividad económica, para los periodos: noviembre y diciembre de 2021, y los meses de enero a octubre de 2022, finalizadas.</t>
  </si>
  <si>
    <t xml:space="preserve"> Se publicaron los tres primeros boletines técnicos y los anexos estadísticos del ISE del mes de noviembre y diciembre de 2021; y el mes de enero de 2022, cada ublicación estuvo acompañada de sus respectivos anexos estadísticos. </t>
  </si>
  <si>
    <t>Se realizó el acopio completo de la información básica para los cálculos del ISE de los meses de febrero, marzo y abril de 2022.</t>
  </si>
  <si>
    <t>Base de datos indicadores ISE</t>
  </si>
  <si>
    <t xml:space="preserve">El GIT de Indicadores y Cuentas Trimestrales de Bienes y Servicios realizó las publicaciones del Indicador de Seguimiento a la Economía de los meses de febrero, marzo y abril de 2022; los días 18 de abril, 16 de mayo y 17 de junio de 2022, respectivamente. Para cada una de las publicaciones se realizó el acopio de la información, la consolidación y síntesis de resultados a cabalidad y sin ningún contratiempo. </t>
  </si>
  <si>
    <t xml:space="preserve"> Boletines Técnicos del Indicador de Seguimiento a la Economía -ISE </t>
  </si>
  <si>
    <t xml:space="preserve"> C-0401-1003-25-0-0401099-02 </t>
  </si>
  <si>
    <t xml:space="preserve"> ISE_2022 </t>
  </si>
  <si>
    <t>DSCN_11.2</t>
  </si>
  <si>
    <t>Doce (12) archivos de trabajo con el procesamiento, consolidación y síntesis, para los periodos: noviembre y diciembre de 2021, y los meses de enero a octubre de 2022, finalizadas.</t>
  </si>
  <si>
    <t>Para el segundo trimestre de 2022, se realizaron 3  consolidaciones y sintesís del ISE, de los meses de febrero, marzo y abril de 2022.</t>
  </si>
  <si>
    <t>Consolidaciones ISE</t>
  </si>
  <si>
    <t>DSCN_11.3</t>
  </si>
  <si>
    <t>Doce (12) boletines técnicos y sus respectivos anexos de publicación, para los periodos: noviembre y diciembre de 2021, y los meses de enero a octubre de 2022, finalizadas.</t>
  </si>
  <si>
    <t>Se publicó el boletín técnico y los anexos estadísticos, con los resultados del ISE para los meses de febrero, marzo y abril de 2022. Para la pubicación de marzo de 2022 se incluye un anexo estadístico del ISE desagregado a 12 actividades económicas.</t>
  </si>
  <si>
    <t>Productos ISE</t>
  </si>
  <si>
    <t>DSCN_12</t>
  </si>
  <si>
    <t>Una (1) publicación de la Productividad Total de Factores años 2019 definitivo, 2020 provisional y 2021 preliminar, finalizada.</t>
  </si>
  <si>
    <t>Número de boletines técnicos y anexos estadísticos finalizados de la Productividad Total de Factores  /Número total de boletines técnicos y anexo  de la Productividad Total de Factores  finalizados para publicar en página web</t>
  </si>
  <si>
    <t>DSCN_12.1</t>
  </si>
  <si>
    <t>Una (1) base de datos con información acopiada de estadística básica para las variables relacionadas con capital y trabajo, finalizada</t>
  </si>
  <si>
    <t xml:space="preserve"> Boletines Técnicos de las Cuentas Anuales de Bienes y Servicios </t>
  </si>
  <si>
    <t xml:space="preserve"> C-0401-1003-25-0-0401075-02 </t>
  </si>
  <si>
    <t xml:space="preserve"> CABSS_2022 </t>
  </si>
  <si>
    <t>DSCN_12.2</t>
  </si>
  <si>
    <t>Un (1) documento metodológico actualizado según las recomendaciones internacionales más recientes, finalizado.</t>
  </si>
  <si>
    <t>DSCN_12.3</t>
  </si>
  <si>
    <t>Un (1) boletín técnico y sus respectivos anexos estadísticos de publicación, finalizados</t>
  </si>
  <si>
    <t>DSCN_13</t>
  </si>
  <si>
    <t>Una (1) publicación de la matriz utilización desagregada en productos nacionales e importados para los años 2019 definitivo y 2020 provisional, culminada</t>
  </si>
  <si>
    <t>Número de boletines técnicos y anexos estadísticos / Total de boletines técnicos y anexos estadísticos</t>
  </si>
  <si>
    <t>DSCN_13.1</t>
  </si>
  <si>
    <t>Una (1) base de datos con la información acopiada y procesada para la matriz utilización desagregada en productos nacionales e importados, elaborada</t>
  </si>
  <si>
    <t>Durante el segundo trimestre de 2022, la DSCN acopió la base de datos con información de la cuentas nacionales anuales y avanzó en el desarrollo del archivo de trabajo de la matriz utilización desagregada en productos nacionales e importados</t>
  </si>
  <si>
    <t>Se construyo la base de datos con información final para la elaboración de la MUPNI</t>
  </si>
  <si>
    <t>Matriz_CI_6Dig_2019
Matriz_CI_6Dig_2020
Matriz_Prod_2019
Matriz_Prod_2020
Sintesis_6Dig_2019
Sintesis_6Dig_2020</t>
  </si>
  <si>
    <t>El GIT Cuentas Anuales de Bienes y Servicios durante el trimestre II de 2022 culminó la construcción  base de datos con información final para la elaboración de la MUPNI, y avanzó en la elaboración del archivo de trabajo con los resultados de la matriz utilización desagregada en productos nacionales e importados</t>
  </si>
  <si>
    <t>DSCN_13.2</t>
  </si>
  <si>
    <t>Un (1) archivo de trabajo con los resultados de la matriz utilización desagregada en productos nacionales e importados, elaborada</t>
  </si>
  <si>
    <t>Se avanzó en el archivo de trabajo con los resultados de la matriz utilización desagregada en productos nacionales e importados, elaborada</t>
  </si>
  <si>
    <t>Modelooferta_2019
Modelooferta_2020p
Modeloutilización_2019
Modeloutilización_2020p</t>
  </si>
  <si>
    <t>DSCN_13.3</t>
  </si>
  <si>
    <t>Un (1) boletín técnico y un (1) anexo estadístico para la publicación de la matriz utilización desagregada en productos nacionales e importados, elaborados</t>
  </si>
  <si>
    <t>NO APLICA</t>
  </si>
  <si>
    <t>DSCN_14</t>
  </si>
  <si>
    <t>Una (1) publicación de la matriz de trabajo para el año 2021, culminada</t>
  </si>
  <si>
    <t>DSCN_14.1</t>
  </si>
  <si>
    <t>Una (1) base de datos con la información acopiada y procesada para la matriz de trabajo, elaborada</t>
  </si>
  <si>
    <t xml:space="preserve"> Para el segundo trimestre de 2022, se realizó el acopio, procesamiento, análisis, difusión y publicación matriz de trabajo  </t>
  </si>
  <si>
    <t>Se realizó el acopio de la información necesaria para la elaboración y procesamiento de la matriz de trabajo</t>
  </si>
  <si>
    <t>Base_MT_2021</t>
  </si>
  <si>
    <t>En el segundo trimestre de 2022 la DSCN, culminó la elaboración y publicación de la Matriz de Trabajo correspondiente al año 2021. Se trabajó la base de datos definitiva, se procesó, analizó y consolidó a partir de la incorporación de mejoras al marco 2005 de la Gran Encuesta Integrada de Hogares GEIH. De una parte, la inclusión de retroproyecciones construidas por el grupo de mercado laboral, con la actualización del factor de expansión, basado en el censo de población y vivienda del 2018. Por otro lado, la inclusión de los departamentos de San Andrés y Providencia, Amazonas, Arauca, Casanare, Guaina, Guaviare, Putumayo, Vaupés y Vichada, con el propósito de garantizar la comparabilidad de la serie 2015 a 2021, con la actualización metodológica de la encuesta. De igual manera, se elaboró el boletín técnico y el anexos estadístico.</t>
  </si>
  <si>
    <t>DSCN_14.2</t>
  </si>
  <si>
    <t>Un (1) archivo de trabajo con los resultados de la matriz de trabajo, elaborada</t>
  </si>
  <si>
    <t>Se culminó el archivo de trabajo con los resultados de la matriz de trabajo</t>
  </si>
  <si>
    <t>Matriz_trabajo_B2015_2015-2021p_Rev</t>
  </si>
  <si>
    <t>DSCN_14.3</t>
  </si>
  <si>
    <t>Un (1) boletín técnico y un (1) anexo para la publicación de la matriz de trabajo, elaborados</t>
  </si>
  <si>
    <t>Se realizó el boletín técnico y anexo estadístico correspondientes a la publicación de la matriz de trabajo</t>
  </si>
  <si>
    <t>Boletín_Técnico-MatrizdeTrabajo2020-2021p
MatriztrabajoB2015_2015-2021p</t>
  </si>
  <si>
    <t>DSCN_15</t>
  </si>
  <si>
    <t>Una (1) publicación de las cuentas anuales de bienes y servicios para los años 2019 definitivo y 2020 provisional, culminada</t>
  </si>
  <si>
    <t>DSCN_15.1</t>
  </si>
  <si>
    <t>Una (1) base de datos con la información acopiada y procesada, para la medición de las cuentas anuales de bienes y servicios de los años 2019 definitivo y 2020 provisional, analizada</t>
  </si>
  <si>
    <t>DSCN_15.2</t>
  </si>
  <si>
    <t>Un (1) archivo de trabajo con el procesamiento, consolidación y síntesis, de las cuentas anuales de bienes y servicios los años 2019 definitivo y 2020 provisional, finalizada</t>
  </si>
  <si>
    <t>DSCN_15.3</t>
  </si>
  <si>
    <t>Un (1) boletín y tres (3) anexos de publicación de las cuentas anuales de bienes y servicios, finalizados</t>
  </si>
  <si>
    <t>DSCN_16</t>
  </si>
  <si>
    <t>Una (1) base de datos con la informacion acopiada y procesada para las estimaciones de las cuentas anuales de bienes y servicios para los años 2020 definitivo y 2021 provisional, procesada</t>
  </si>
  <si>
    <t>Número de bases de datos / Total de bases de datos</t>
  </si>
  <si>
    <t>DSCN_16.1</t>
  </si>
  <si>
    <t>Un (1) cronograma de trabajo para el desarrollo de la medición las cuentas anuales de bienes y servicios para los años 2019 definitivo y 2020 provisional, elaborado</t>
  </si>
  <si>
    <t>DSCN_16.2</t>
  </si>
  <si>
    <t>Un (1) documento del plan de trabajo que contenga la propuesta de mejoras y/o actualizaciones al marco central de las cuentas anuales de bienes y servicios, elaborado</t>
  </si>
  <si>
    <t>DSCN_16.3</t>
  </si>
  <si>
    <t>Un (1) archivo de trabajo con el procesamiento y consolidación de la información preliminar, para la medición de las cuentas anuales de bienes y servicios, acopiado</t>
  </si>
  <si>
    <t>DSCN_17</t>
  </si>
  <si>
    <t>Una (1) publicación del Producto Interno Bruto por departamentos año 2019 definitivo y 2020 provisional. Valor agregado por municipios años 2019 definitivo y 2020 provisional, finalizada.</t>
  </si>
  <si>
    <t>Porcentaje de avance en el boletín técnico y los anexos estadísticos del PIB por departamentos año 2019 definitivo y 2020 provisional y valor agregado por municipios año 2019 definitivo y 2020 provisional finalizado para publicación en página web</t>
  </si>
  <si>
    <t>DSCN_17.1</t>
  </si>
  <si>
    <t>Una (1) base de datos con información acopiada de estadística básica por departamento y municipio, finalizada</t>
  </si>
  <si>
    <t xml:space="preserve"> Boletines Técnicos de las Cuentas Departamentales </t>
  </si>
  <si>
    <t xml:space="preserve"> C-0401-1003-25-0-0401076-02 </t>
  </si>
  <si>
    <t xml:space="preserve"> CD_2022 </t>
  </si>
  <si>
    <t>DSCN_17.2</t>
  </si>
  <si>
    <t>Un (1) archivo de trabajo analizado y consolidado por departamento y municipio, finalizado.</t>
  </si>
  <si>
    <t>DSCN_17.3</t>
  </si>
  <si>
    <t>DSCN_18</t>
  </si>
  <si>
    <t>Una (1) publicación del Producto Interno Bruto por departamentos año 2021 preliminar, finalizada.</t>
  </si>
  <si>
    <t>Porcentaje de avance en el boletín técnico y los anexos estadísticos del PIB por departamentos 2020 preliminar finalizado para publicación en página web</t>
  </si>
  <si>
    <t>DSCN_18.1</t>
  </si>
  <si>
    <t>Una (1) base de datos con información acopiada de estadística básica por departamento, finalizada</t>
  </si>
  <si>
    <t xml:space="preserve">Acopio de estadístca básica; ccálculo de indicadores sectoriales por departamentos; cálculo del producto interno bruto; síntesis por departamentos, preparación cuadros de salida, publicación PIB por departamentos año 2021 preliminar. </t>
  </si>
  <si>
    <t>Acopio de estadístca básica por actividades económicas por departamentos año 2021; crítica y análisis a la estadística básica año 2021.</t>
  </si>
  <si>
    <t>Archivo acopio estadística básica departamental 2021</t>
  </si>
  <si>
    <t>Acopio de estadístca básica por actividades económicas por departamentos año 2021; crítica y análisis a la estadística básica año 2021, cálculo de indicadores sectoriales por departamentos año 2021; cálculo del producto interno bruto año 2021 preliminar; consolidaciones y síntesis por departamentos, preparación cuadros de salida, publicación PIB por departamentos año 2021 preliminar, rueda de prensa.</t>
  </si>
  <si>
    <t>DSCN_18.2</t>
  </si>
  <si>
    <t>Un (1) archivo de trabajo analizado y consolidado por departamento, finalizado.</t>
  </si>
  <si>
    <t>Cálculo de indicadores sectoriales por departamentos;  cálculo del producto interno bruto; consolidaciones y síntesis por departamentos para el año 2021 preliminar</t>
  </si>
  <si>
    <t>Archivo Síntesis y análisis PIB por departamentos año 2021 preliminar</t>
  </si>
  <si>
    <t>DSCN_18.3</t>
  </si>
  <si>
    <t>Un (1) boletín técnico y anexos estadísticos de publicación, finalizados</t>
  </si>
  <si>
    <t>Preparación cuadros de salida, publicación PIB por departamentos año 2021 preliminar, rueda de prensa.</t>
  </si>
  <si>
    <t>Boletín PIB por departamentos 2021 preliminar
Archivos_anexos PIB por departamnetos año 2021 preliminar</t>
  </si>
  <si>
    <t>DSCN_19</t>
  </si>
  <si>
    <t>Cuatro (4) estimaciones preliminares del PIB trimestral por el enfoque del ingreso y de las cuentas por sector institucional para los periodos: cuarto trimestre de 2021, y los tres primeros trimestre de 2022, finalizadas.</t>
  </si>
  <si>
    <t>Número de boletines técnicos finalizados para publicar en lapagina web en la fecha de corte/total de boletines técnicos del año finalizados , para publicar en la pagina web</t>
  </si>
  <si>
    <t>DSCN_19.1</t>
  </si>
  <si>
    <t>Cuatro (4) bases de datos con información acopiada para el enfoque del ingreso y de las cuentas por sector institucional para los periodos: cuarto trimestre de 2021, y los tres primeros trimestre de 2022, finalizadas.</t>
  </si>
  <si>
    <t xml:space="preserve"> Se elaboraron y publicaron las CNTSI para el trimestre I de 2022 , para ello se construyó la base de datos con la información, se consolidó y realizó la sintesis y publicación correspondiente. </t>
  </si>
  <si>
    <t>Se construyó la base de datos del trimestre en estudio.</t>
  </si>
  <si>
    <t>19.1_a 30062022_base de datos serie 2014_1 a 2022_1</t>
  </si>
  <si>
    <t xml:space="preserve"> Se elaboraron y publicaron las CNTSI trimestre 1 2022. </t>
  </si>
  <si>
    <t>DSCN_19.2</t>
  </si>
  <si>
    <t>Cuatro (4) archivos de trabajo con el procesamiento, consolidación y síntesis para el enfoque del ingreso y de las cuentas por sector institucional para los periodos: cuarto trimestre de 2021, y los tres primeros trimestre de 2022, finalizadas.</t>
  </si>
  <si>
    <t>Se elaboró el proceso de consolidacion y síntesis de todos los sectores institucionales actualizando la información con los datos de la publicacion trimestral trimestre 1 2022.</t>
  </si>
  <si>
    <t>19.2_a 30062022_archivo de trabajo de consolidacion y sintesis</t>
  </si>
  <si>
    <t>DSCN_19.3</t>
  </si>
  <si>
    <t>Cuatro (4) boletines técnicos y sus respectivos anexos de publicación para el enfoque del ingreso y de las cuentas por sector institucional para los periodos: cuarto trimestre de 2021, y los tres primeros trimestre de 2022, finalizadas.</t>
  </si>
  <si>
    <t>Se elaboraron  todos los productos de publicación relacionados con las CNTSI.</t>
  </si>
  <si>
    <t xml:space="preserve">
19.3_a 30062022_anexo-CNTSI-conciliacion-nofinanciera-y-financiera-I-2022
19.3_a 30062022_boletin técnico-Cuentas nacionales trimestrales por sector institucional (CNTSI) I trimestre
19.3_a 30062022_comunicado de prensa-Cuentas nacionales trimestrales por sector institucional (CNTSI) I trimestre
19.3_a 30062022_Cuentas nacionales trimestrales por sector en serie I trimestre 2022
19.3_a 30062022_Presentación CNTSI  2022_I
19.3_a 30062022_Directorio subsectores financiero CNTSI  2022_I
19.3_a 30062022_Infografía CNTSI  2022_I</t>
  </si>
  <si>
    <t>DSCN_20</t>
  </si>
  <si>
    <t>Una (1) publicación de las cuentas anuales por sector institucional para los años 2019 def y 2020 provisional, finalizada</t>
  </si>
  <si>
    <t>Porcentaje de avance en la sintesis de los año 2019 definitivo y 2020 provisional y anexos de publicación finalizados para publicación en página web</t>
  </si>
  <si>
    <t>DSCN_20.1</t>
  </si>
  <si>
    <t>Una (1) base de datos con información acopiada para las cuentas por sector institucional finalizada</t>
  </si>
  <si>
    <t xml:space="preserve"> Boletines Técnicos de las Cuentas Anuales de Sectores Institucionales </t>
  </si>
  <si>
    <t xml:space="preserve"> C-0401-1003-25-0-0401083-02 </t>
  </si>
  <si>
    <t xml:space="preserve"> CASInd_2022 </t>
  </si>
  <si>
    <t>DSCN_20.2</t>
  </si>
  <si>
    <t>Un (1) archivo de trabajo con el procesamiento, consolidación y síntesis, para las cuentas por sector institucional finalizada</t>
  </si>
  <si>
    <t>DSCN_20.3</t>
  </si>
  <si>
    <t>Un (1) boletín técnico y 1 anexo de publicación, para las cuentas por sector institucional finalizados</t>
  </si>
  <si>
    <t>09/02/0202</t>
  </si>
  <si>
    <t>DSCN_21</t>
  </si>
  <si>
    <t>Una (1) base de datos con información acopiada para las estimaciones de las cuentas anuales por sector institucional para los años 2020 definitivo y 2021 provisional, cargada.</t>
  </si>
  <si>
    <t xml:space="preserve">Porcentaje de avance en la consolidación  de la actualización del  año 2020 y  2021 provisional </t>
  </si>
  <si>
    <t>DSCN_21.1</t>
  </si>
  <si>
    <t>Un (1) cronograma de trabajo para el desarrollo de las estimaciones para las cuentas anuales por sector institucional para los años 2020 definitivo y 2021 provisional, finalizada</t>
  </si>
  <si>
    <t>No aplica</t>
  </si>
  <si>
    <t>DSCN_21.2</t>
  </si>
  <si>
    <t>Un (1) documento de plan de trabajo que contenga las mejoras y actualizaciones del marco central para las cuentas anuales por sector institucional finalizado</t>
  </si>
  <si>
    <t>DSCN_21.3</t>
  </si>
  <si>
    <t>Un (1) archivo de trabajo con el procesamiento y consolidación de información preliminar, para las cuentas anuales por sector institucional finalizado</t>
  </si>
  <si>
    <t>DSCN_22</t>
  </si>
  <si>
    <t>Una (1) publicación del gasto por finalidad anual 2021 provisional, para el gobierno general por subsector central, local y seguridad social según la clasificación COFOG para representar los gastos del gobierno en la economía, finalizada.</t>
  </si>
  <si>
    <t>Porcentaje de avance en la consolidación del los años 2020 provisional  y 2021 preliminar y archivos anexos de publicación finalizados para publicación en página web</t>
  </si>
  <si>
    <t>DSCN_22.1</t>
  </si>
  <si>
    <t>Una (1) base de datos con información acopiada por fuente del gasto por finalidad del gobierno de acuerdo con la clasificación COFOG, finalizada.</t>
  </si>
  <si>
    <t>28/02/2022</t>
  </si>
  <si>
    <t>Preparación de información y productos para publicación del gasto por finalidad anual 2021 provisional, para el gobierno general</t>
  </si>
  <si>
    <t>Se elaboró base de datos con información acopiada por fuente del gasto por finalidad del gobierno de acuerdo con la clasificación COFOG.</t>
  </si>
  <si>
    <t>DSCN_22.1_20220707 COFOG 2021 final</t>
  </si>
  <si>
    <t>Se estructuraron las  las bases  de datos  SIIF Y FUT  los cuales son los insumos para el cálculo de las finalidades, igualmente se estudió la base CUIPO que es la fuente de transición del FUT para 2020 y 2021.</t>
  </si>
  <si>
    <t xml:space="preserve">La fecha por calendario inicial de la publicación era 31 de agosto, se actualizó la fecha de publicación a 21 de julio, como parte de los avances de las Cuentas de Sectores Institucionales y de acuerdo con la importancia de alinear las cuentas trimestrales y anuales de sectores institucionales publicadas el 30 de junio del año 2021 con estas cuentas complementarias, para facilitar a los usuarios  la comprensión de los resultados publicados, más allá de las cifras sectoriales. </t>
  </si>
  <si>
    <t>DSCN_22.2</t>
  </si>
  <si>
    <t>Un (1) archivo de trabajo con el procesamiento y consolidación del gasto por finalidad del gobierno de acuerdo con la clasificación COFOG, finalizado.</t>
  </si>
  <si>
    <t>14/05/2022</t>
  </si>
  <si>
    <t>Contrucción de archivo de trabajo con el procesamiento y consolidación del gasto por finalidad del gobierno de acuerdo con la clasificación COFOG.</t>
  </si>
  <si>
    <t>DSCN_22.2_20220628 Tablas cuadro cruzado final
DSCN_22.2_Resultados cofoG sutb</t>
  </si>
  <si>
    <t>DSCN_22.3</t>
  </si>
  <si>
    <t>Un (1) boletín técnico y 1 anexo de publicación del gasto por finalidad del gobierno de acuerdo con la clasificación COFOG, finalizados.</t>
  </si>
  <si>
    <t>Se realizó boletín técnico y  anexo de publicación del gasto por finalidad del gobierno de acuerdo con la clasificación COFOG.</t>
  </si>
  <si>
    <t>DSCN_22.3_Anexo preliminar--gasto-del-gobierno-por finalidad-2021preliminar
DSCN_22.3_Boletín-preliminar- gasto-del-gobierno-por-finalidad 2021preliminar</t>
  </si>
  <si>
    <t>DSCN_23</t>
  </si>
  <si>
    <t>Un (1) envío a la OCDE y publicación en la pagina web del DANE, del anexo de gasto social público y privado para los años 2020 provisional, 2021 preliminar, de acuerdo con la metodología SOCX-OCDE para la economía total, entregado.</t>
  </si>
  <si>
    <t xml:space="preserve">Porcentaje de avance en la consolidación de los años 2020 provisional  y 2021 preliminar, y archivos anexos de publicación finalizados para publicación en página web
</t>
  </si>
  <si>
    <t>DSCN_23.1</t>
  </si>
  <si>
    <t>Una (1) base de datos con información acopiada del gasto social público y privado de acuerdo con la metodología SOCX-OCDE, finalizada.</t>
  </si>
  <si>
    <t>Preparación de información y productos para publicación de gasto social público y privado para los años 2020 provisional, 2021 preliminar, de acuerdo con la metodología SOCX-OCDE.</t>
  </si>
  <si>
    <t>Construcción de  base de datos del gasto social público y privado.</t>
  </si>
  <si>
    <t>DSCN_23.3_ 1 y 2_19072022_SOCX_CONSOLIDADO_PRIV_PUB_2021</t>
  </si>
  <si>
    <t>Se estructuraron las  las bases  de datos  SIIF Y FUT  los cuales son los insumos para el cálculo  gastos sociales (prestaciones y contribucones sociales).</t>
  </si>
  <si>
    <t xml:space="preserve">El avance de la meta es superior debido al adelanto en  la fecha de publicación, de 30 de noviembre a 21 de julio. Se realizó cambio en la meta, de enviar el documento a la OCDE, a realizar la publicacion del Gasto social publico y privado, debido a la importancia de alinear las cuentas trimestrales y anuales de sectores institucionales publicadas el 30 de junio del año 2021 con estas cuentas complementarias, para facilitar a los usuarios  la comprensión de los resultados publicados, más allá de las cifras sectoriales. </t>
  </si>
  <si>
    <t>DSCN_23.2</t>
  </si>
  <si>
    <t>Un (1) archivo de trabajo con el procesamiento y consolidación del gasto social público y privado de acuerdo con la metodología SOCX-OCDE, finalizado</t>
  </si>
  <si>
    <t>Elaboracion de archivo de trabajo con el procesamiento y consolidación del gasto social público y privado.</t>
  </si>
  <si>
    <t>DSCN_23.3</t>
  </si>
  <si>
    <t>Un (1) envío a la OCDE del anexo de gasto social público y privado de acuerdo con la metodología SOCX-OCDE, finalizados</t>
  </si>
  <si>
    <t>Recolección, cálculo y analisis de la información relacionada con gasto social público y privado para entrega de anexo SOCX</t>
  </si>
  <si>
    <t>DSCN_23.3_19072022_COL_2020_SOCX_envioOCDE
DSCN_23.3_anexo-preliminar- gastos-social-publico_privado-2021preliminar
DSCN_23.3_Boletín_preliminar_ Gastos_Social_Público y Privado_2021preliminar</t>
  </si>
  <si>
    <t>DSCN_24</t>
  </si>
  <si>
    <t>Cuatro (4) publicaciones del PIB Trimestral de Bogotá desde el enfoque de la producción, para los periodos: cuarto trimestre de 2021, y los tres primeros trimestre de 2022, finalizadas.</t>
  </si>
  <si>
    <t>Número de boletines técnicos y anexos estadísticos finalizados del PIB trimestral de Bogotá /Número total de boletines técnicos y anexo del PIB trimestral de Bogotá finalizados para publicar en página web</t>
  </si>
  <si>
    <t>DSCN_24.1</t>
  </si>
  <si>
    <t>Cuatro (4) bases de datos con información acopiada desde el enfoque de la producción, para los periodos: cuarto trimestre de 2021, y los tres primeros trimestre de 2022, finalizadas.</t>
  </si>
  <si>
    <t>Convenio 440 - 2021, firmado con la SDDE</t>
  </si>
  <si>
    <t xml:space="preserve">Se publica el segundo boletín técnico del PIB de la ciudad de Bogotá D.C. desde el enfoque de la producción, junto con los anexos estadísticos con la información del primer trimestre de 2022 </t>
  </si>
  <si>
    <t>Se realizó el acopio de la información básica para el cálculo del PIB de la ciudad de Bogotá, correspondiente al primer trimestre de 2022.</t>
  </si>
  <si>
    <t>Base de datos indicadores PIB Bogotá</t>
  </si>
  <si>
    <t xml:space="preserve">El GIT de Indicadores y Cuentas Trimestrales de Bienes y Servicios realizó la publicación del Producto Interno Bruto de la ciudad de Bogotá del primer trimestre de 2022, la fecha de publicación fue el día 15 de junio de 2022. Se realizó el acopio de la información, la consolidación y síntesis de resultados se llevó a cabalidad. </t>
  </si>
  <si>
    <t>DSCN_24.2</t>
  </si>
  <si>
    <t>Cuatro (4) archivos de trabajo con el procesamiento, consolidación y síntesis desde el enfoque de la producción, para los periodos: cuarto trimestre de 2021, y los tres primeros trimestre de 2022, finalizadas.</t>
  </si>
  <si>
    <t>Para el segundo trimestre de 2022, se realizó la consolidación y sintesís del PIB de la ciudad de Bogotá, correspondiente al primer trimestre de 2022, esta publicación incluye las cifras de las Cuentas Departamentales 2021 provisional.</t>
  </si>
  <si>
    <t>Consolidaciones PIB Bogotá</t>
  </si>
  <si>
    <t>DSCN_24.3</t>
  </si>
  <si>
    <t>Cuatro (4) boletines técnicos y sus respectivos anexos de publicación desde el enfoque de la producción, para los periodos: cuarto trimestre de 2021, y los tres primeros trimestre de 20212 finalizados.</t>
  </si>
  <si>
    <t xml:space="preserve">Se publicó el boletín técnico y los anexos estadísticos, con los resultados del Producto Interno Bruto de la ciudad de Bogotá D.C. del primer trimestre de 2022. </t>
  </si>
  <si>
    <t>Productos PIB Bogotá</t>
  </si>
  <si>
    <t>Dirección de Metodología y Producción estadística - DIMPE</t>
  </si>
  <si>
    <t>DIMPE_1</t>
  </si>
  <si>
    <t>Una (1) producción de información coyuntural de exportaciones e importaciones de bienes, con el fin de proporcionar información mensual que permita conocer la dinámica y características del comercio exterior en Colombia, finalizada.</t>
  </si>
  <si>
    <t>Promedio ponderado del avance de los hitos (sin acumular) + % de avance de la meta del trimestre anterior</t>
  </si>
  <si>
    <t>DIMPE_1.1</t>
  </si>
  <si>
    <t>Una (1) matriz para la identificación de necesidades de información estadística para la caracterización de grupos de interés del DANE. diligenciada para el correspondiente análisis.</t>
  </si>
  <si>
    <t>Promedio ponderado del avance de los hitos (sin acumular) 25% + 25 % de avance de la meta del trimestre anterior</t>
  </si>
  <si>
    <t xml:space="preserve">El equipo técnico de comercio exterior realiza mensualmente la identificación de necesidades de información, con el fin de implementar mejoras en las operaciones estadísticas y/o dar respuesta a las necesidades de los diferentes usuarios de información. </t>
  </si>
  <si>
    <t>1.1_Matriz de necesidades IMPO_EXPO ABRIL
1.1_Matriz de necesidades IMPO_EXPO MAYO
1.1_Matriz de necesidades IMPO_EXPO JUNIO</t>
  </si>
  <si>
    <t xml:space="preserve">Las actividades de avance de la investigación, se encuentran a cargo de la temática, se adjuntas las evidencias relacionadas y los avances, corresponden a lo ejecutado durante los meses de abril, mayo y junio de 2022. </t>
  </si>
  <si>
    <t>-</t>
  </si>
  <si>
    <t>LEVANTAMIENTO Y ACTUALIZACIÓN DE ESTADÍSTICAS EN TEMAS ECONÓMICOS.  NACIONAL</t>
  </si>
  <si>
    <t>Boletines técnicos de la temática comercio internacional</t>
  </si>
  <si>
    <t>C-0401-1003-22-0-0401009-02</t>
  </si>
  <si>
    <t>BDMGN_2022_ACTUALIZAR_MGN</t>
  </si>
  <si>
    <t>DIMPE_1.2</t>
  </si>
  <si>
    <t>Un (1) documento para el diseño/ rediseño ajustado.</t>
  </si>
  <si>
    <t xml:space="preserve">El equipo temático del GIT comercio realizó la actualización de la metodología de exportaciones e importaciones y se está esperando la aprobación por parte de la última instancia de revisión, para subirlas a Isolucion. </t>
  </si>
  <si>
    <t>1.2_Metodología Expo2021
1.2_Metodología Impo2021</t>
  </si>
  <si>
    <t>DIMPE_1.3</t>
  </si>
  <si>
    <t>Un (1) desarrollo de requerimientos , ajustes y pruebas de los diferentes instrumentos de recolección que integran el proceso estadístico.</t>
  </si>
  <si>
    <t>Un (1) desarrollo de requerimientos, ajustes y pruebas de los diferentes instrumentos de recolección que integran el proceso estadístico. documento PROCEDIMIENTO DEL INSTRUMENTO DE RECOLECCIÓN de exportaciones.</t>
  </si>
  <si>
    <t>1.3_PROCEDIMIENTO DEL INSTRUMENTO DE RECOLECCIÓN
1.3_Un (1) procesamiento de la información finalizado. EXPO
1.3_Un (1) procesamiento de la información finalizado. IMPO</t>
  </si>
  <si>
    <t>DIMPE_1.4</t>
  </si>
  <si>
    <t>Un (1) procesamiento de la información finalizado.</t>
  </si>
  <si>
    <t>El equipo técnico del GIT Comercio realizó el procesamiento de las bases mensuales de exportaciones e importaciones</t>
  </si>
  <si>
    <t>1.4_Procesamiento de las bases mensuales Exportaciones
1.4_Procesamiento de las bases mensuales Importaciones</t>
  </si>
  <si>
    <t>DIMPE_1.5</t>
  </si>
  <si>
    <t>Un (1) proceso de análisis de consistencia económica, terminado.</t>
  </si>
  <si>
    <t>El equipo técnico del GIT Comercio realizó el análisis de contexto de la información a publicar correspondientes a comercio exterior de bienes</t>
  </si>
  <si>
    <t>1.5_Procesamiento de las bases mensuales Exportaciones
1.5_Procesamiento de las bases mensuales Importaciones</t>
  </si>
  <si>
    <t>DIMPE_2</t>
  </si>
  <si>
    <t xml:space="preserve">Una (1) Certificación y seguimiento del precio de venta al público de licores, vinos, aperitivos y similares, cigarrillos y tabaco elaborado y precios de artículos de primera necesidad, con el fin de atender lo establecido en las leyes 1816 y 1819 de 2016, actualizados. </t>
  </si>
  <si>
    <t>DIMPE_2.1</t>
  </si>
  <si>
    <t>Se envían las bases de Matriz de identificacion de necesidades de los meses abril, mayo y junio de 2022.</t>
  </si>
  <si>
    <t>2.1_Matriz de necesidades LICORES ABRIL
2.1_Matriz de necesidades LICORES MAYO
2.1_Matriz de necesidades LICORES JUNIO</t>
  </si>
  <si>
    <t>Publicaciones realizadas, según los tiempos y estándares de calidad definidos por la entidad, al corte de junio hemos cumplido con el 50% del total de publicaciones programadas.</t>
  </si>
  <si>
    <t>DIMPE_2.2</t>
  </si>
  <si>
    <t>Para el hito, se envía Documentos descripción de procesos en revisión de coordinador</t>
  </si>
  <si>
    <t>2.2_Documento proceso de cálculo VF (1)
2.2_Proceso de Imputacion, modificacion y actualizacion FINAL (1)
2.2_VF Manual de creación de productos (1)</t>
  </si>
  <si>
    <t>DIMPE_2.3</t>
  </si>
  <si>
    <t>Se envía Pruebas finales al modulo web de cigarrillos Y ajustes módulo licores</t>
  </si>
  <si>
    <t>2.3_Pruebas app temática
2.3_Seguimiento desarrollo módulo para cigarrillos 16-06-2022</t>
  </si>
  <si>
    <t>DIMPE_2.4</t>
  </si>
  <si>
    <t>Se envía Procesamientos los segundos y cuartos miercoles de cada mes, ademas de procesamiento de la certificación de cigarrillos 2do semestre</t>
  </si>
  <si>
    <t>2.4_Resolucion-0600de2022
2.4_Resolucion-655de2022
2.4_Resolucion-809de2022
2.4_Resolucion-895de2022
2.4_Resolucion-0990de2022
2.4_Resolucion-1061de2022</t>
  </si>
  <si>
    <t>DIMPE_2.5</t>
  </si>
  <si>
    <t>Se envía Analisis realizado, antecede a cada resolución de precios publicada</t>
  </si>
  <si>
    <t>2.5_Resolucion-0600de2022
2.5_Resolucion-655de2022
2.5_Resolucion-809de2022
2.5_Resolucion-895de2022
2.5_Resolucion-0990de2022
2.5_Resolucion-1061de2022</t>
  </si>
  <si>
    <t>DIMPE_22</t>
  </si>
  <si>
    <t>Incluir los cambios metodológicos de la GEIH en el operativo de la EMICRON</t>
  </si>
  <si>
    <t>DIMPE_22.1</t>
  </si>
  <si>
    <t>Se envian la base de Matríz de identificacion de necesidades de los meses abril, mayo y junio de 2022 consolidada.</t>
  </si>
  <si>
    <t>22.1_Matriz de necesidades EMICRON ABRIL
22.1_Matriz de necesidades EMICRON MAYO
22.1_Matriz de necesidades EMICRON JUNIO</t>
  </si>
  <si>
    <t>Se realizaron las actualizaciones del manual y el formulario de la EMICRON, así como el seguimiento de las necesidades de información recibidas</t>
  </si>
  <si>
    <t>Boletines técnicos de la temática comercio interno
Cuadros de resultados para la temática de comercio interno</t>
  </si>
  <si>
    <t>C-0401-1003-22-0-0401012-02
C-0401-1003-22-0-0401029-02</t>
  </si>
  <si>
    <t>TE_C_INTERNO_2022_EMICRON</t>
  </si>
  <si>
    <t>DIMPE_22.2</t>
  </si>
  <si>
    <t xml:space="preserve">Un (1) Plan General revisado y actualizado </t>
  </si>
  <si>
    <t xml:space="preserve">Se envía Un (1) Plan General revisado y actualizado </t>
  </si>
  <si>
    <t>22.2_Plan General de la EMICRON</t>
  </si>
  <si>
    <t>DIMPE_22.3</t>
  </si>
  <si>
    <t>Un (1) Documento Metodológico revisado y actualizado</t>
  </si>
  <si>
    <t>Se envía Un (1) Documento Metodológico revisado y actualizado</t>
  </si>
  <si>
    <t>23.3_Documento metodológico EMICRON</t>
  </si>
  <si>
    <t>DIMPE_22.4</t>
  </si>
  <si>
    <t>Una (1) Ficha Metodológica, revisada y actualizada</t>
  </si>
  <si>
    <t>Se envía Una (1) Ficha Metodológica, revisada y actualizada</t>
  </si>
  <si>
    <t>22.4_Ficha metodológica EMICRON</t>
  </si>
  <si>
    <t>DIMPE_22.5</t>
  </si>
  <si>
    <t>Un (1) Manual de Recolección y Conceptos Básicos, revisado y actualizado.</t>
  </si>
  <si>
    <t>Se adjunta el Manual de recolección y conceptos básicos, revisado y actualizado.</t>
  </si>
  <si>
    <t>22.5_Manual de recolección y conceptos básicos</t>
  </si>
  <si>
    <t>DIMPE_22.6</t>
  </si>
  <si>
    <t>Formulario en PDF con las actualizaciones del cuestionario de la EMICRON y que se aplicaron en los instrumentos de recolección</t>
  </si>
  <si>
    <t>22.6_Formulario de la Encuesta de Micronegocios 2022</t>
  </si>
  <si>
    <t>DIMPE_23</t>
  </si>
  <si>
    <t>Entrega de productos de publicación de resultados de la EMICRON</t>
  </si>
  <si>
    <t>DIMPE_23.1</t>
  </si>
  <si>
    <t>Realizar las imputaciones correspondientes al cuarto trimestre de 2021; año 2021; y, primer, segundo y tercer trimestre de 2022.</t>
  </si>
  <si>
    <t>Archivos de datos en SAS con las imputaciones de ingresos del I trimestre de 2022</t>
  </si>
  <si>
    <t>23.1_Imputaciones I Trimestre de 2022</t>
  </si>
  <si>
    <t>En el segundo trimestre de 2022 se llevó a cabo la publicación de resultados del año 2021 y del primer trimestre de 2022 de la EMICRON.</t>
  </si>
  <si>
    <t>Cuadros de resultados para la temática de comercio interno
Boletines técnicos de la temática comercio interno</t>
  </si>
  <si>
    <t>C-0401-1003-22-0-0401029-02
C-0401-1003-22-0-0401012-02</t>
  </si>
  <si>
    <t>DIMPE_23.2</t>
  </si>
  <si>
    <t>Realizar los cuadros de salida y los productos de publicación para los periodos de referencia cuarto trimestre 2021; año 2021; y primer, segundo y tercer trimestre de 2022</t>
  </si>
  <si>
    <t>Productos de publicación del Año 2021 y I Trimestre de 2022 de la EMICRON: Anexos estadísticos con los cuadros de salida, presentación de resultados generales y boletín técnico</t>
  </si>
  <si>
    <t>23.2_Productos de publicación año 2021
23.2_Productos de publicación I trimestre de 2022</t>
  </si>
  <si>
    <t>DIMPE_23.3</t>
  </si>
  <si>
    <t>Bases de datos sin anonimizar para las publicaciones trimestrales; y una base de datos anonimizadas con la información de todo el año 2021</t>
  </si>
  <si>
    <t>Pantallazos de la base de datos anonimizada 2021 en el ANDA y de la base de datos sin anonimizar del primer trimestre de 2022</t>
  </si>
  <si>
    <t>23.3_Bases de datos</t>
  </si>
  <si>
    <t>DIMPE_24</t>
  </si>
  <si>
    <t>Una (1) producción de información coyuntural de exportaciones e importaciones de servicios, con el fin de proporcionar estadísticas mensuales que permita conocer la posición internacional del país, con dominios a mayor desagregación.</t>
  </si>
  <si>
    <t>DIMPE_24.1</t>
  </si>
  <si>
    <t>Un (1) desarrollo de requerimientos, ajustes y pruebas de los diferentes componentes que integran el proceso para la recolección de la información dentro del rediseño de la MTCES. Conforme a los resultados de recolección de la EMCES del 2022.</t>
  </si>
  <si>
    <t>Dentro de las actividades que integran el proceso de recolección de la información en el segundo trimestre de 2022 se desarrollo el proceso de capacitación y selección del personal operativo para la recolección del rediseño de la MTCES (EMCES 2022), además se iniciaron las pruebas de funcionalidad al formulario electronico de recolección para las fases I y II, según el cronográma establecido para tal fin.</t>
  </si>
  <si>
    <t>24.1_Correo_ Erika Diaz Sanchez - Outlook_Pruebas de selección_EMCES
24.1_Correo_ Erika Diaz Sanchez - Outlook_aula virtual_EMCES
24.1_Correo_ Erika Diaz Sanchez - Outlook_Cierre operativo levantamiento de directorio_EMCES
24.1_Correo_ Erika Diaz Sanchez - Outlook_pruebas al formulario EMCES</t>
  </si>
  <si>
    <t xml:space="preserve">Se culminó el operativo de levantamiento de directorio de la EMCES con el cual se está construyendo el marco del comercio exterior de servicios, este con el fin de determinar el directorio que hará parte del operativo EMCES 2022 el cual se proyecta iniciar el segundo semestre de 2022; dicho esto se ha avanzado en el desarrollo de la herramienta de recolección (formulario electrónico) éste se encuentra en pruebas de funcionalidad de los módulos I y II (fase de recolección de información). </t>
  </si>
  <si>
    <t>TE_C_INTERNAL_2022_MTCES</t>
  </si>
  <si>
    <t>DIMPE_25</t>
  </si>
  <si>
    <t>Una (1) producción de resultados (boletines y cuadros de salida) de la Encuesta Mensual de Servicios - EMS de los meses estadísticos noviembre de 2021 a octubre de 2022.</t>
  </si>
  <si>
    <t>DIMPE_25.1</t>
  </si>
  <si>
    <t>Un (1) Procesamiento de bases de datos y generación de cuadros de salida.</t>
  </si>
  <si>
    <t>04/01/02022</t>
  </si>
  <si>
    <t xml:space="preserve">Promedio ponderado del avance de los hitos (sin acumular) 25%+ 25 % de avance de la meta del trimestre anterior </t>
  </si>
  <si>
    <t>Se realiza la publicación de resultados EMS Febrero 2022, Marzo 2022 y Abril 2022</t>
  </si>
  <si>
    <t>anexos_ems_febrero_22
anexos_ems_marzo_22
anexos_ems_abril_22
bol_ems_febrero_22
bol_ems_marzo_22
bol_ems_abril_22</t>
  </si>
  <si>
    <t>Se realiza la publicación de resultados de los meses en mención por parte de temática EMS en coordinación del grupo interno temático de Servicios DIMPE</t>
  </si>
  <si>
    <t>Boletines técnicos para la temática de servicios</t>
  </si>
  <si>
    <t>C-0401-1003-22-0-0401015-02</t>
  </si>
  <si>
    <t>TE_SERVICIOS_2022_EMS</t>
  </si>
  <si>
    <t>DIMPE_26</t>
  </si>
  <si>
    <t>Una (1) producción de información estadística mensual de zonas francas que permita ser herramienta para la toma de decisiones de entidades tanto públicas como privadas.</t>
  </si>
  <si>
    <t>DIMPE_26.1</t>
  </si>
  <si>
    <t>Promedio del avance de los hitos (sin acumular) 25% + 25 % de avance de la meta del trimestre anterior</t>
  </si>
  <si>
    <t>Se envian las bases de Matríz de identificacion de necesidades de los meses abril, mayo y junio de 2022.</t>
  </si>
  <si>
    <t>26.1_Matriz para la identificación de necesidades para grupos de interés del DANE - ZF abril.22
26.1_Matriz para la identificación de necesidades para grupos de interés del DANE - ZF junio.22
26.1_Matriz para la identificación de necesidades para grupos de interés del DANE - ZF mayo.22</t>
  </si>
  <si>
    <t>Las actividades de avance de la investigación, se encuentran a cargo de la temática, las evidencias relacionadas y los avances, corresponden a lo ejecutado durante los meses de abril, mayo y junio de 2022, los cuales se encuentran en proceso de gestión.</t>
  </si>
  <si>
    <t>TE_C_INTERNAL_2022_ZF</t>
  </si>
  <si>
    <t>DIMPE_26.2</t>
  </si>
  <si>
    <t>Documentos metodológicos actualizados</t>
  </si>
  <si>
    <t>Para los documentos metodológicos actualizados, se envia ficha tecnica, ficha metodológica y plan general en revisión.</t>
  </si>
  <si>
    <t>26.2_Ficha técnica ZF PANTALLAZO JUNIO
26.2_Ficha técnica
26.2_Metodología ZF 2022
26.2_Plan General ZF_Rev DC</t>
  </si>
  <si>
    <t>DIMPE_26.3</t>
  </si>
  <si>
    <t>Análisis, ajustes y pruebas en los diferentes pasos de recolección</t>
  </si>
  <si>
    <t>Para el análisis, ajustes y pruebas en los diferentes pasos de recolección se envia pdf de correo del envío de información por parte de logística.</t>
  </si>
  <si>
    <t>26.3_Análisis, ajustes y pruebas Abril en Mayo
26.3_Análisis, ajustes y pruebas Marzo en Abril</t>
  </si>
  <si>
    <t>DIMPE_26.4</t>
  </si>
  <si>
    <t>Una (1) base que compile la información de las zonas francas activas en Colombia, integrada</t>
  </si>
  <si>
    <t xml:space="preserve">Para la base que compile la información de las zonas francas activas en Colombia, integrada, se envían los archivos que contienen la informacion.  </t>
  </si>
  <si>
    <t>26.4_comex05_22(1)
26.4_comexMayo22
26.4_mov20_22(1)
26.4_movMayo22</t>
  </si>
  <si>
    <t>DIMPE_26.5</t>
  </si>
  <si>
    <t>Validación y revisión de consistencia en cuanto a los datos procesados</t>
  </si>
  <si>
    <t xml:space="preserve">Para la validación y revisión de consistencia en cuanto a los datos procesados, se envían las actas y asistencias de comités. </t>
  </si>
  <si>
    <t>26.5_Actas y listas de asistencia de febrero realizadas en Abril
26.5_Actas y listas de asistencia de Marzo realizadas en Mayo
26.5_Actas y listas de asistencia de Abril realizadas en Junio</t>
  </si>
  <si>
    <t>DIMPE_27</t>
  </si>
  <si>
    <t>Entrega de productos para la publicación de resultados de la EAC</t>
  </si>
  <si>
    <t>DIMPE_27.1</t>
  </si>
  <si>
    <t>Un (1) manual de diligenciamiento y las especificaciones requeridas para el operativo de campo, correspondiente a la recolección de información del año 2021, actualizado</t>
  </si>
  <si>
    <t>Promedio ponderado del avance de los hitos (sin acumular) 10% + 50 % de avance de la meta del trimestre anterior</t>
  </si>
  <si>
    <t>Se envía Manual de diligenciamiento de la EAC para operativo EAC cifras 2021</t>
  </si>
  <si>
    <t>27.1_EAC_Manual_Diligenciamiento
27.1_EAC Pruebas al aplicativo para operativo EAC cifras 2021_realizadas el 22.06.14</t>
  </si>
  <si>
    <t>Se realiza Manual de diligenciamiento de la EAC para operativo EAC cifras 2021</t>
  </si>
  <si>
    <t>TE_C_INTERNO_2022_EAC
TE_C_INTERNO_2022_PDAC</t>
  </si>
  <si>
    <t>DIMPE_27.2</t>
  </si>
  <si>
    <t>Realizar las imputaciones y el análisis de la información correspondiente a cifras del año 2021</t>
  </si>
  <si>
    <t>DIMPE_27.3</t>
  </si>
  <si>
    <t>Elaborar los productos para la divulgación de resultados correspondiente a cifras del año 2021</t>
  </si>
  <si>
    <t>DIMPE_28</t>
  </si>
  <si>
    <t>Fortalecer la sistematización de los procesos de análisis y generación de productos de la EMC</t>
  </si>
  <si>
    <t>DIMPE_28.1</t>
  </si>
  <si>
    <t>Realizar las imputaciones y el análisis de la información correspondiente a cifras de noviembre y diciembre de 2021 y enero a octubre de 2022</t>
  </si>
  <si>
    <t xml:space="preserve"> Se adjunta Archivos con las imputaciones realizadas en el segundo trimestre de 2022 para la EMC, correspondientes a cifras de febrero, marzo y abril de 2022, e Informe de contexto con el análisis de la información de febrero, marzo y abril de 2022.</t>
  </si>
  <si>
    <t>28.1_EMC Imputación_ Cifras Feb 2022_publicado en abril
28.1_EMC Imputación_ Cifras Mar 2022_publicado en mayo
28.1_EMC Imputación_ Cifras Abr 2022_publicados en junio
28.1_EMC_Informe de contexto_cifras_Feb 2022_elaborado Abr 2022
28.1_EMC_Informe de contexto_cifras_Mar 2022_elaborado May 2022
28.1_EMC_Informe de contexto_cifras_Abr 2022_elaborado Junio 2022</t>
  </si>
  <si>
    <t>Archivos con las imputaciones realizadas en el segundo trimestre de 2022 para la EMC, correspondientes a cifras de febrero, marzo y abril de 2022.
Código de programación en el programa estadístico SAS con fortalecimiento en la sistematización de los cuadros de salida para divulgación de resultados de la EMC 
 - Informe de contexto con el análisis de la información de febrero, marzo y abril de 2022.
Archivos con los productos para divulgación de resultados realizada en el segundo trimestre de 2022 para la EMC, correspondientes a cifras de febrero, marzo y abril de 2022</t>
  </si>
  <si>
    <t>Boletines técnicos de la temática comercio interno</t>
  </si>
  <si>
    <t>C-0401-1003-22-0-0401012-02</t>
  </si>
  <si>
    <t>TE_C_INTERNO_2022_EMCM</t>
  </si>
  <si>
    <t>DIMPE_28.2</t>
  </si>
  <si>
    <t>Elaborar los productos para la divulgación de resultados correspondiente a cifras de noviembre y diciembre de 2021 y enero a octubre de 2022</t>
  </si>
  <si>
    <t>Archivos con los productos para divulgación de resultados realizada en el segundo trimestre de 2022 para la EMC, correspondientes a cifras de febrero, marzo y abril de 2022</t>
  </si>
  <si>
    <t>28.2_EMC_Boletín cifras Feb 2022_publicado abril de 2022
28.2EMC_Boletín cifras Mar 2022_publicado mayo de 2022
28.2_EMC Boletín cifras Abr 2022_publicado en junio 2022
28.2_Ruta de acceso a productos EMC en página web DANE ( II trim 2022)</t>
  </si>
  <si>
    <t>DIMPE_28.3</t>
  </si>
  <si>
    <t>Elaborar especificaciones y gestionar el desarrollo y pruebas de programas y aplicaciones para fortalecer os procesos de análisis y generación de productos de la EMC</t>
  </si>
  <si>
    <t xml:space="preserve">Se envía Código en formato txt. de la programación para generar salidas en el programa estadístico SAS con fortalecimiento en la sistematización de los cuadros de salida para divulgación de resultados de la EMC </t>
  </si>
  <si>
    <t>28.3_EMC_Código SAS procesamiento mayorista_fortalecido a II trim de 2022
28.3_EMC_Código SAS procesamiento minorista_fortalecido a II trim de 2022</t>
  </si>
  <si>
    <t>DIMPE_29</t>
  </si>
  <si>
    <t>Entrega de productos para la publicación de los resultados de la EAI 2020</t>
  </si>
  <si>
    <t>DIMPE_29.1</t>
  </si>
  <si>
    <t>Un (1) procesamiento, análisis, difusión y evaluación de la EAI 2020</t>
  </si>
  <si>
    <t>Promedio del avance de los hitos (sin acumular) 20 % + 80 % de avance de la meta del trimestre anterior</t>
  </si>
  <si>
    <t>Se culmiraon las mesas de trabajo y los procesamientos de información requeridos para realizar la publicación del Boletín y los anexos estadísticos</t>
  </si>
  <si>
    <t>* Ayudas de memoria de Comité Interno y Externo
* Métricas de calidad
* Boletín y anexos estadísticos
https://danegovco-my.sharepoint.com/:f:/r/personal/dmcastilloc_dane_gov_co/Documents/PLAN%20DE%20ACCI%C3%93N%202022/PAI%20_%20PO%202022_I/EVIDENCIAS/PLAN%20OPERATIVO/DIMPE_29/DIMPE_29.1/TRIMESTRE%202?csf=1&amp;web=1&amp;e=BqiZYX</t>
  </si>
  <si>
    <t>El GIT de Ambiental el 22 de abril realizó la publicación de los resultados para la EAI 2020, de conformidad con el Cronograma</t>
  </si>
  <si>
    <t>Boletines técnicos de la temática ambiental</t>
  </si>
  <si>
    <t>C-0401-1003-22-0-0401008-02</t>
  </si>
  <si>
    <t>TE_AMBIENTAL_2022_EAI</t>
  </si>
  <si>
    <t>DIMPE_30</t>
  </si>
  <si>
    <t xml:space="preserve">Un (1) diseño temático de la operación estadística EAI, adelantado </t>
  </si>
  <si>
    <t>DIMPE_30.1</t>
  </si>
  <si>
    <t>Un (1) aplicativo ajustado, selección y contratación de personal; inicio y desarrollo del operativo; ajuste de la documentación; información recolectada y criticada; análisis de información</t>
  </si>
  <si>
    <t>Promedio del avance de los hitos (sin acumular) 25 % + 25 % de avance de la meta del trimestre anterior</t>
  </si>
  <si>
    <t>* Se realiza revisión de reestablecimiento de operativo y se definen específicaciones finales 
*Inicio desarrollo informático EAI 2021 para inicio de recolección del 21 de julio de 2022
* Desarrollo de material de aprendizaje y de selección de personal
* Convocatoria y desarrollo de pruebas al personal aspirante</t>
  </si>
  <si>
    <t>*Documentos soporte de las pruebas funcionales del reestablecimiento y desarrollo EAI 
* Material de aprendizaje en PDF utilizado en Aprendanet
* Pantallazo de convocatoria personal logístico
URL https://www.dane.gov.co/index.php/convocatorias-y-contratacion/informacion-laboral/historial-de-convocatorias/convocatorias-2022
https://danegovco-my.sharepoint.com/:f:/r/personal/dmcastilloc_dane_gov_co/Documents/PLAN%20DE%20ACCI%C3%93N%202022/PAI%20_%20PO%202022_I/EVIDENCIAS/PLAN%20OPERATIVO/DIMPE_30/DIMPE_30.1/TRIMESTRE%20II?csf=1&amp;web=1&amp;e=mJkmOO</t>
  </si>
  <si>
    <t>El GIT de Ambiental desarrolló: 
• La revisión de restablecimiento de operativo y se definen especificaciones finales 
*Inició desarrollo informático EAI 2021 para inicio de recolección del 21 de julio de 2022
* Desarrolló de material de aprendizaje y de selección de personal
* Convocatoria y desarrollo de pruebas al personal aspirante</t>
  </si>
  <si>
    <t>DIMPE_31</t>
  </si>
  <si>
    <t>Una (1) producción de información coyuntural y estructural  con el fin de proporcionar información mensual y anual que permita conocer la dinámica y características del sector manufactura en Colombia, actualizada.</t>
  </si>
  <si>
    <t>DIMPE_31.1</t>
  </si>
  <si>
    <t>Promedio ponderado del avance de los hitos (sin acumular) 25% + 25% de avance de la meta del trimestre anterior</t>
  </si>
  <si>
    <t>Se generaron las matrices para la identificación de necesidades de información estadística para la caracterización de grupos de interés de forma mensual, Abril, Mayo y Junio 2022</t>
  </si>
  <si>
    <t>• Matriz para la identificación de necesidades para caracterización - Marzo 2022
• Matriz para la identificación de necesidades para caracterización - Abril 2022
• Matriz para la identificación de necesidades para caracterización - Mayo 2022</t>
  </si>
  <si>
    <t xml:space="preserve">El GIT de Industria realizó de manera mensual las matrices para la identificación de necesidades de información con los requerimientos para las distintas operaciones del GIT industria . igualmente se realizó el ajuste de documentos y se cargó a la carpeta compartida ficha metodológica de la EMMET  y EAM  al igual que a la metodología y plan general de la EAM . Se avanzó en el desarrollo de los requerimientos para el nuevo instrumento de captura de la EMMET  igualmente se enviaron los requerimientos para la reconstrucción del instrumento de captura de la EAM </t>
  </si>
  <si>
    <t>Cuadros de resultados para la temática de industria
Boletines técnicos de la temática industria</t>
  </si>
  <si>
    <t>C-0401-1003-22-0-0401035-02
C-0401-1003-22-0-0401019-02</t>
  </si>
  <si>
    <t>TE_INDUSTRIA_2022_EAM
TE_INDUSTRIA_2022_EMMET</t>
  </si>
  <si>
    <t>DIMPE_31.2</t>
  </si>
  <si>
    <t>Un (1) documento para el diseño actualizado.</t>
  </si>
  <si>
    <t>Se realizó la actualización de la documentación de diseño de la EMMET (Metodología General, Ficha Metodologica y Plan Genral ) la cual estan en revisión de pares.                                                                                                                                                                                                                                                                 Se efectuaron los ajustes solicitados a la documentación de la EAM (Metodología General, Ficha Metodologica y Plan Genral ), los cuales se encuentran en revisión y aprobación por parte de la Dirección General .</t>
  </si>
  <si>
    <t xml:space="preserve">• EMMET  Metodología General
• EMMET  Ficha Metodológica
• EMMET Plan General    
                                                                                                                                                                                                                                                          Correo de notificación de la revisiòn de los documentos de la EAM: Metodología General, Ficha Metodológica y Plan General.
</t>
  </si>
  <si>
    <t>DIMPE_31.3</t>
  </si>
  <si>
    <t xml:space="preserve">Producto del ataque cibernético, no se cuenta con aplicativo de captura para la EMMET, en ese sentido hemos venido cumpliendo ya que se desarrolló provisionalmente un nuevo instrumento de recolección cumpliendo con los estándares de calidad en cuanto a la validación y consistencia de la información, por otro lado, estamos adelantando el desarrollo de un nuevo aplicativo de captura de información de la operación estadística el cual reemplazara el existente antes del ciberataque.                                                                                                                                  Como consecuencia del  ataque  cibernético, no se cuentaba con aplicativo  de la operación estadística EAM, por lo tanto, se han adelantado reuniones con el el GIT de Sistemas para realizar la  reconstrucción y desarrollo de este,  a través de este trabajo conjunto se logro la reconstrucción y actualización de este.                                                                                                                                                   </t>
  </si>
  <si>
    <t xml:space="preserve">• EMMET  Plantilla intrumento de recolección provisional                                                                        
• EMMET  Actas reunión desarrollo aplicativo nuevo  
                                                                                                                                                                                                                                                                           Actas de reuniones para la revisiòn  y seguimiento al aplicativo de la EAM y Plan de pruebas                                                                                                                                                                                                                                                               </t>
  </si>
  <si>
    <t>DIMPE_31.4</t>
  </si>
  <si>
    <t xml:space="preserve">Registro de las carpetas donde reposan los archivos mensuales del procesamiento de la EMMET </t>
  </si>
  <si>
    <t>• EMMET  Archivos de procesamiento primer informe procesamientos Abril, Mayo y Junio 2022</t>
  </si>
  <si>
    <t>DIMPE_31.5</t>
  </si>
  <si>
    <t>Un (1) proceso de análisis de consistencia y contexto económico, terminado.</t>
  </si>
  <si>
    <t xml:space="preserve">Registro de las carpetas donde reposan los archivos mensuales del proceso de análisis de consistencia, contexto económico y productos finales de publicación de la EMMET </t>
  </si>
  <si>
    <t xml:space="preserve">
• EMMET  Archivos de variaciones y contribuciones  Abril, Mayo y Junio 2022
• EMMET  Archivos de contexto coyuntural Abril, Mayo y Junio 2022
• EMMET  Archivos boletín Técnico y presentación Comité Interno Abril, Mayo y Junio 2022</t>
  </si>
  <si>
    <t>DIMPE_32</t>
  </si>
  <si>
    <t>(Una (1) producción de información sobre temáticas de tecnología e innovación para obtener datos relacionados a  la dinámica tecnológica y las actividades de innovación y desarrollo tecnológico en las empresas de los sectores de servicios y comercio de Colombia hasta la fase construcción).</t>
  </si>
  <si>
    <t>DIMPE_32.1</t>
  </si>
  <si>
    <t>Se realizó el diligenciamiento de la matriz de identificación de necesidades de acuerdo con las solicitudes de información desde ORFEO.</t>
  </si>
  <si>
    <t>Matriz para la identificación de necesidades para caracterización -Abril 2022
Matriz para la identificación de necesidades para caracterización -Mayo 2022
Matriz para la identificación de necesidades para caracterización -Junio 2022</t>
  </si>
  <si>
    <t>Todos los equipos técnicos de las diferentes áreas que intervienen en el desarrollo de la EDITS realizaron las actividades de su competencia en la elaboración de la documentación metodológica acorde con los lineamientos del modelo GSBPM (DIMPE), revisión de cronogramas (DIMPE y DRA) y fase de revisión de pruebas del aplicativo (DIMPE, DRA y Sistemas), dentro del segundo trimestre del presente año. Además, dentro del GIT se realizó la identificación de necesidades de información y diligenció la matriz mensualmente dentro de este segundo corte trimestral.</t>
  </si>
  <si>
    <t>Cuadros de resultados para la temática de tecnología e innovación</t>
  </si>
  <si>
    <t>C-0401-1003-22-0-0401042-02</t>
  </si>
  <si>
    <t>TE_TECNOLOGIA_2022_I+D
TE_TECNOLOGIA_2022_EDIT</t>
  </si>
  <si>
    <t>DIMPE_32.2</t>
  </si>
  <si>
    <t>Se realizó la actualización de la documentación de diseño de la EDITS VIII (matriz de ejecución de pruebas, instrumento de recolección, diccionario de datos, modelo funcional y guía para el levantamiento del modelo funcional)</t>
  </si>
  <si>
    <t>GTE-020-PDT-002-f-001
DSO-EDITS-IDR-001
PES-EDITS-DID-001
EDITS-DFU-001
SIO-020-GUI-002</t>
  </si>
  <si>
    <t>DIMPE_32.3</t>
  </si>
  <si>
    <t>Se realizó revisión y ajuste de pruebas para la selección de personal, así como presentación foro de capacitación y de crítica de la EDITS VIII</t>
  </si>
  <si>
    <t>Presentación Foro EDITS VIII
Presentación Crítica EDITS VIII</t>
  </si>
  <si>
    <t>DIMPE_33</t>
  </si>
  <si>
    <t>Una (1) producción de información estadística periódica para la medición de la dinámica del sector constructor, actualizada.</t>
  </si>
  <si>
    <t>DIMPE_33.1</t>
  </si>
  <si>
    <t>Una (1) matriz para la identificación de necesidades de información estadística para la caracterización de grupos de interés del DANE, diligenciada</t>
  </si>
  <si>
    <t>El avance del indicador corresponde a la descripción de los avances cualitativos de los hitos que componen la meta 33
Promedio ponderado del avance de los hitos (sin acumular) 32% + 26% de avance de la meta del trimestre anterior</t>
  </si>
  <si>
    <t>Se diligenciaron tres matrices de necesidades para los meses de abril, mayo y junio 2022</t>
  </si>
  <si>
    <t>Consolidado matriz caracterización Abril 2022
Consolidado matriz caracterización Mayo 2022
Consolidado matriz caracterización Junio 2022</t>
  </si>
  <si>
    <t>El  GIT Temática de infraestructura (Temática), GIT Encuestas de Infraestructura (DRA) y la Oficina de Sistemas realizó mesas de trabajo, ajuste de documentos, procesamiento de bases, elaboración de boletines y, crítica y análisis de información las cuales se desarrollaron el  01 abril - 30 de junio 2022</t>
  </si>
  <si>
    <t>Boletines técnicos temática construcción</t>
  </si>
  <si>
    <t>C-0401-1003-22-0-0401010-02</t>
  </si>
  <si>
    <t>TE_CONSTRUCCION_2022_IEAC
TE_CONSTRUCCION_2022_IPOC
TE_CONSTRUCCION_2022_ECG
TE_CONSTRUCCION_2022_CONCRETO</t>
  </si>
  <si>
    <t>DIMPE_33.2</t>
  </si>
  <si>
    <t>Una (1) encuesta a usuarios externos sobre uso y satisfacción con las operaciones estadísticas de construcción, actualizada</t>
  </si>
  <si>
    <t>31/06/2022</t>
  </si>
  <si>
    <t>Durante el segundo trimestre se procesaron y analizaron los resultados de las encuestas a los usuarios externos de las OOEE de construcción. Se realizó la presentación de los resultados, para su socialización al GIT Temática de Infraestructura</t>
  </si>
  <si>
    <t>Se relacionan todas las evidencias en las siguientes carpetas: "Material de apoyo" acopiado, "Presentaciones" realizadas, "Reporte usuarios Orfeo" con fuente de identificacion de usuarios nuevos, "Ruta de trabajo" y la "Base_Identificacion_Usuarios consolidada."</t>
  </si>
  <si>
    <t>DIMPE_33.3</t>
  </si>
  <si>
    <t>Un (1) documento para el diseño/ rediseño, actualizado</t>
  </si>
  <si>
    <t>Se remitieron a flujo de aprobación en ISOLUCION los documentos devueltos por la Dirección Técnica, debido a la corrección del nombre "logística/co" por "recolección" o "dirección de recolección y acopio". Actualmente los documentos se encuentran con sus correcciones pendientes de aprobación por parte de la Dirección Tecnica correspondiente</t>
  </si>
  <si>
    <t>En el archivo "Relación_ISOLUCION_20220718" se relaciona un reporte de la plataforma sobre los documentos cargados y enviados a flujo de aprobación durante el trimestre.</t>
  </si>
  <si>
    <t>DIMPE_33.4</t>
  </si>
  <si>
    <t>Una (1) directorio especializado de construcción, actualizado</t>
  </si>
  <si>
    <t>Durante el segundo trimestre se realizó seguimiento y realizaron campañas en coordinación el GIT de Directorio Estadístico de la DIG para solicitar a las fuentes renuentes el diligenciamiento del formato de caracterización empresarial (miniencuesta), como parte del proceso de actualización del directorio. Adicionalmente, se dieron respuesta a ORFEOS con inquietudes de empresas que diligenciaron el formato de caracterización empresarial. Está pendiente el proceso de enriquecimiento del DEC con base en la información de la DIAN producto del convenio firmado con esta entidad, para el acceso de información de los formularios 210 y 310.</t>
  </si>
  <si>
    <t>Carpeta con insumos desarrollados para la implementación de la miniencuesta para actualización del DEC "Miniencuesta actualizacion DEC", carpeta con los cruces y el avance en la actualización del Directorio Especializado de Construcción como marco estadístico de la EASC "DEC". Se relacionan también como evidencia la función de producción y presentación de avances de la prueba piloto de construcción, la cual incluye la actualización del DEC como hito: "Funcion_Produccion_Prueba-Piloto_EASC_20220714".</t>
  </si>
  <si>
    <t>DIMPE_33.5</t>
  </si>
  <si>
    <t>Un (1) desarrollo de requerimientos , ajustes y pruebas de los diferentes instrumentos de recolección que integran el proceso estadístico, aplicado</t>
  </si>
  <si>
    <t>EASC: Ejecución de pruebas al sistema de captura y al sistema de monitoreo y control
FIVI-CHV: Reuniones para validación de especificaciones y mesas de trabajo para la revisión de avances parciales del desarrollo del sistema
ECG-EC: Se llevaron a cabo validaciones y pruebas de migración de datos en sesiones de trabajo con la DRA, DIMPE y OSIS
IPOC: Sesiones de trabajo en conjunto con OSIS y la DRA para la rehabilitación del funcionamiento del aplicativo, así como la atención de requerimientos de soporte.</t>
  </si>
  <si>
    <t>EASC: En la subcarpeta se encuentran las matrices de ejecución de pruebas correspondientes
FIVI-CHV: En la subcarpeta se encuentran actas, especificaciones y correos con la trazabilidad de las reuniones y validación de requerimientos entre las áreas de DIMPE, DRA y OSIS
ECG-EC: En la subcarpeta se encuentran actas de reuniones así como las estructuras de bases de datos de migración
IPOC: En la subcarpeta se encuentran las actas de las mesas de trabajo, así como cronogramas y archivos de validación de los procesos probados</t>
  </si>
  <si>
    <t>DIMPE_33.6</t>
  </si>
  <si>
    <t>Un (1) procesamiento de la información, finalizado</t>
  </si>
  <si>
    <t>RELACIÓN DE EVIDENCIAS DEL AVANCE CUALITATIVO
1. En ELIC se procesaron bases durante abril 2022 para publicación de cifras corte febrero 2022, durante mayo 2022 se procesaron bases para publicación de cifras corte marzo 2022 y se procesaron bases durante junio 2022 para publicación de cifras corte abril 2022
2. En EC se procesaron bases durante abril 2022 para publicación de cifras corte febrero 2022, durante mayo 2022 se procesaron bases para publicación de cifras corte marzo 2022 y se procesaron bases durante junio 2022 para publicación de cifras corte abril 2022
3. En ECG se procesaron bases durante abril 2022 para publicación de cifras corte marzo 2022, durante mayo 2022 se procesaron bases para publicación de cifras corte abril 2022 y se procesaron bases durante junio 2022 para publicación de cifras corte mayo 2022
4. En IPOC se procesaron bases durante abril y mayo 2022 para publicación de cifras corte primer trimestre 2022
5. En CEED se procesaron bases durante abril y mayo 2022 para publicación de cifras corte primer trimestre 2022
6. En CHV se procesaron bases durante abril y mayo 2022 para publicación de cifras corte primer trimestre 2022
7. En FIVI se procesaron bases durante abril y mayo 2022 para publicación de cifras corte primer trimestre 2022
8. En VIS y NO VIS se procesaron bases durante abril y mayo 2022 para publicación de cifras corte primer trimestre 2022</t>
  </si>
  <si>
    <t>1. https://www.dane.gov.co/index.php/estadisticas-por-tema/construccion/licencias-de-construccion/historicos-elic; https://www.dane.gov.co/index.php/estadisticas-por-tema/construccion/licencias-de-construccion
2. https://www.dane.gov.co/index.php/estadisticas-por-tema/construccion/estadisticas-de-concreto-premezclado/estadisticas-de-concreto-premezclado-ec-informacion-historica
; https://www.dane.gov.co/index.php/estadisticas-por-tema/construccion/estadisticas-de-concreto-premezclado
3. https://www.dane.gov.co/index.php/estadisticas-por-tema/construccion/estadisticas-de-cemento-gris/historicos-estadisticas-de-cemento-gris; https://www.dane.gov.co/index.php/estadisticas-por-tema/construccion/estadisticas-de-cemento-gris
4. https://www.dane.gov.co/index.php/estadisticas-por-tema/construccion/indicador-de-produccion-de-obras-civiles-ipoc/indicador-de-produccion-de-obras-civiles-ipoc-informacion-historica; https://www.dane.gov.co/index.php/estadisticas-por-tema/construccion/indicador-de-produccion-de-obras-civiles-ipoc
5. https://www.dane.gov.co/index.php/estadisticas-por-tema/construccion/censo-de-edificaciones/ceed-historicos; https://www.dane.gov.co/index.php/estadisticas-por-tema/construccion/censo-de-edificaciones
6. https://www.dane.gov.co/index.php/estadisticas-por-tema/construccion/cartera-hipotecaria-de-vivienda/cartera-hipotecaria-de-vivienda-chv-historicos; https://www.dane.gov.co/index.php/estadisticas-por-tema/construccion/cartera-hipotecaria-de-vivienda
7. https://www.dane.gov.co/index.php/estadisticas-por-tema/construccion/financiacion-de-vivienda/financiacion-de-vivienda; https://www.dane.gov.co/index.php/estadisticas-por-tema/construccion/financiacion-de-vivienda
8. https://www.dane.gov.co/index.php/estadisticas-por-tema/construccion/vivienda-vis-y-no-vis/vivienda-vis-y-no-vis; https://www.dane.gov.co/index.php/estadisticas-por-tema/construccion/vivienda-vis-y-no-vis</t>
  </si>
  <si>
    <t>DIMPE_33.7</t>
  </si>
  <si>
    <t>Un (1) proceso de análisis, terminado</t>
  </si>
  <si>
    <t>1. En ELIC se procesó análisis y elaboraron productos de difusión durante abril 2022 para publicación de cifras corte febrero 2022, durante mayo 2022 se procesaron bases para publicación de cifras corte marzo 2022 y se procesaron bases durante junio 2022 para publicación de cifras corte abril 2022
2. En EC se procesó análisis y elaboraron productos de difusión durante abril 2022 para publicación de cifras corte febrero 2022, durante mayo 2022 se procesaron bases para publicación de cifras corte marzo 2022 y se procesaron bases durante junio 2022 para publicación de cifras corte abril 2022
3. En ECG se procesó análisis y elaboraron productos de difusión durante abril 2022 para publicación de cifras corte marzo 2022, durante mayo 2022 se procesaron bases para publicación de cifras corte abril 2022 y se procesaron bases durante junio 2022 para publicación de cifras corte mayo 2022
4. En IPOC se procesó análisis y elaboraron productos de difusión durante abril y mayo 2022 para publicación de cifras corte primer trimestre 2022
5. En CEED se procesó análisis y elaboraron productos de difusión durante abril y mayo 2022 para publicación de cifras corte primer trimestre 2022
6. En CHV se procesó análisis y elaboraron productos de difusión durante abril y mayo 2022 para publicación de cifras corte primer trimestre 2022
7. En FIVI se procesó análisis y elaboraron productos de difusión durante abril y mayo 2022 para publicación de cifras corte primer trimestre 2022
8. En VIS y NO VIS se procesó análisis y elaboraron productos de difusión durante abril y mayo 2022 para publicación de cifras corte primer trimestre 2022</t>
  </si>
  <si>
    <t>DIMPE_36</t>
  </si>
  <si>
    <t>Una (1) publicación de resultados de la EGIT para el IV trimestre de 2021 y del I al III trimestre de 2022</t>
  </si>
  <si>
    <t>DIMPE_36.1</t>
  </si>
  <si>
    <t>Un (1) procesamiento de bases de datos y la generación de cuadros de salida.</t>
  </si>
  <si>
    <t xml:space="preserve">Promedio ponderado del avance de los hitos (sin acumular) 25 %+ 25 % de avance de la meta del trimestre anterior </t>
  </si>
  <si>
    <t>Se realiza la publicación de resultados EGIT I trimestre 2022</t>
  </si>
  <si>
    <t xml:space="preserve">
anexos_EGIT_Itrim2022
bol_EGIT_Itrim2022</t>
  </si>
  <si>
    <t>Se realiza la publicación de resultados de los meses en mención por parte de temática EGIT en coordinación del Grupo Interno temático de Servicios DIMPE</t>
  </si>
  <si>
    <t>Boletines técnicos de la temática pobreza y condiciones de vida</t>
  </si>
  <si>
    <t>C-0401-1003-23-0-0401021-02</t>
  </si>
  <si>
    <t>TS_POBREZA_2022_EGIT</t>
  </si>
  <si>
    <t>DIMPE_38</t>
  </si>
  <si>
    <t>Una (1) actualización metodológica del Pulso Empresarial</t>
  </si>
  <si>
    <t>DIMPE_38.1</t>
  </si>
  <si>
    <t>Una (1) revisión y consolidación del directorio del Pulso Empresarial</t>
  </si>
  <si>
    <t>Promedio ponderado del avance de los hitos (sin acumular) 7%+ 93% de avance de la meta del trimestre anterior</t>
  </si>
  <si>
    <t>Este hito se finalizó en el I trimestre</t>
  </si>
  <si>
    <t xml:space="preserve">Grupo de trabajo de Encuesta Empresarial realizo la actualización metodológica de la encuesta, lo cual se puede ver reflejado en comunicado de prensa, anexos estadísticos, la presentación extendida y el formulario final. </t>
  </si>
  <si>
    <t>Boletines técnicos de la temática industria</t>
  </si>
  <si>
    <t>C-0401-1003-22-0-0401019-02</t>
  </si>
  <si>
    <t>TE_INDUSTRIA_2022_EPE</t>
  </si>
  <si>
    <t>DIMPE_38.2</t>
  </si>
  <si>
    <t>Una (1) implementación de los ajustes metodológicos del Pulso Empresarial</t>
  </si>
  <si>
    <t>Ajuste y unificación del formulario con la inclusion de preguntas relacionadas con percepcion de seguridad, expectativas de inflacion y tasa de cambio y uso de internet y tecnologias de inteligencia artificial. Ademas, se retiraron las preguntas que surgieron en el contexto de la pandemia, teniendo en cuenta que actualmente  el pais se encuentra en un periodo de recuperacion economia.</t>
  </si>
  <si>
    <t>ENCUESTA DE PULSO EMPRESARIAL - EPE -V2
anexo-pulso-empresarial-may22-jun22
comunicado-pulso-empresarial-may22-jun22
presentacion-ext-encuestas-economicas-may-2022
presentacion-economicas-may-2022</t>
  </si>
  <si>
    <t>DIMPE_39</t>
  </si>
  <si>
    <t>Una (1) producción de información estadística sobre cultura política para obtener datos relacionados con democracia, capital social y el insumo para los indicadores ODS 16.b.1 - 16.5.1 - 16.7.2</t>
  </si>
  <si>
    <t>DIMPE_39.1</t>
  </si>
  <si>
    <t>Una (1) matriz de identificación de necesidades de información estadística</t>
  </si>
  <si>
    <t>Promedio ponderadodel avance de los hitos (sin acumular) 6%+ 81,25% de avance de la meta del trimestre anterior</t>
  </si>
  <si>
    <t>El avance es el esperado, se han recibido difrentes solictudes y PQR, relacionadas con la temática.</t>
  </si>
  <si>
    <t>Matriz de identificación de necesidades correspondientes a los meses de abril, mayo y junio de 2022.</t>
  </si>
  <si>
    <t>El grupo Temático adelantó las diferentes metas en los tiempos planeados, correspondientes a Matriz de identificación de usuarios, base de datos final, cuadros de salida y productos de publicación de la ECP 2021; la matriz de identificación tiene un avance hasta el mes de junio de 2022; los productos restantes se finiquitaron en el primer trimestre de 2022.</t>
  </si>
  <si>
    <t>Boletines técnicos de la temática cultura
Cuadros de resultados para la temática de pobreza y condiciones de vida
Boletines técnicos de la temática pobreza y condiciones de vida</t>
  </si>
  <si>
    <t>C-0401-1003-23-0-0401014-02
C-0401-1003-23-0-0401037-02
C-0401-1003-23-0-0401021-02</t>
  </si>
  <si>
    <t>TS_CULTURA_2022_ECP
TS_POBREZA_2022_ENCV</t>
  </si>
  <si>
    <t>DIMPE_39.2</t>
  </si>
  <si>
    <t>Una (1) base de datos de información recolectada o acopiada</t>
  </si>
  <si>
    <t>DIMPE_39.3</t>
  </si>
  <si>
    <t>DIMPE_39.4</t>
  </si>
  <si>
    <t>Un (1) proceso de análisis de consistencia y contexto terminado.</t>
  </si>
  <si>
    <t>DIMPE_40</t>
  </si>
  <si>
    <t>Una (1) producción del IPC - Índice de Precios al Consumidor en condiciones técnicas pertinentes</t>
  </si>
  <si>
    <t>DIMPE_40.1</t>
  </si>
  <si>
    <t>Una (1) recolección y análisis de la información requerida en el índice</t>
  </si>
  <si>
    <t>Promedio ponderado del avance de los hitos (sin acumular) 25%+ 25% de avance de la meta del trimestre anterior</t>
  </si>
  <si>
    <t>Se ha realizado mensualmente la recolección y análisis de la información requerida en el índice.</t>
  </si>
  <si>
    <t>bol_ipc_mar22.pdf, bol_ipc_abr22.pdf, bol_ipc_may22.pdf</t>
  </si>
  <si>
    <t xml:space="preserve">El GIT de precios y costos ha realizado sin falta la producción del IPC en las fechas y horarios establecidos, de acuerdo a los estándares de calidad esperados para la operación estadística. Durante el segundo trimestre del año se han realizado operativos especiales para el seguimiento de precios en la jornada del día sin IVA del año, dando como resultado un adecuado seguimiento de las variaciones de precios. Se adjuntan como evidencia del trabajo los boletines de difusión del índice para los meses de abril, mayo y junio, dando cuenta del trabajo realizado.
</t>
  </si>
  <si>
    <t>Boletines técnicos de la temática precios y costos
Cuadros de resultados para la temática de precios y costos</t>
  </si>
  <si>
    <t>C-0401-1003-22-0-0401022-02
C-0401-1003-22-0-0401038-02</t>
  </si>
  <si>
    <t>TE_PRECIOS_2022_IPC</t>
  </si>
  <si>
    <t>DIMPE_40.2</t>
  </si>
  <si>
    <t>Un (1) ajuste en el sistema de recolección (actualización constante de especificaciones)</t>
  </si>
  <si>
    <t xml:space="preserve">
Se han realizado ajustes en el sistema de recolección para dar cuenta de las nuevas especificaciones según OECD para artículos relacionados con electrodomesticos</t>
  </si>
  <si>
    <t>DIMPE_40.3</t>
  </si>
  <si>
    <t>Un (1) cálculo del índice</t>
  </si>
  <si>
    <t>Se ha realizado mensualmente el cálculo del índice.</t>
  </si>
  <si>
    <t>DIMPE_41</t>
  </si>
  <si>
    <t>Una (1) producción del IPP - Índice de Precios del Productor de acuerdo a los ajustes percibidos por el mercado</t>
  </si>
  <si>
    <t>DIMPE_41.1</t>
  </si>
  <si>
    <t>bol_ipp_abr22.pdf, bol_ipp_may22.pdf, bol_ipp_jun22.pdf,</t>
  </si>
  <si>
    <t xml:space="preserve">El GIT de precios y costos ha realizado la producción del IPP en las fechas y horarios establecidos, de acuerdo a los estándares de calidad esperados para la operación estadística. Durante el segundo trimestre del año se ha realizado la difusión de los resultados preliminares de los meses de abril, mayo y junio (versiones provisionales y definitivas, según corresponde). Se adjuntan como evidencia del trabajo los boletines de difusión del índice.
</t>
  </si>
  <si>
    <t>TE_PRECIOS_2022_IPP</t>
  </si>
  <si>
    <t>DIMPE_41.2</t>
  </si>
  <si>
    <t>Se realizó el ajute correspondiente, de manera tal que fue posible la difusión del índice</t>
  </si>
  <si>
    <t>DIMPE_41.3</t>
  </si>
  <si>
    <t>DIMPE_42</t>
  </si>
  <si>
    <t>Una (1) producción del IPPR - Índice de Precios de la Propiedad Residencial a partir de la información recabada por los registros administrativos disponibles</t>
  </si>
  <si>
    <t>DIMPE_42.1</t>
  </si>
  <si>
    <t>Un (1) monitoreo a las condiciones del modelo hedónico, de acuerdo al comportamiento del mercado y variables disponibles</t>
  </si>
  <si>
    <t>Se realizó el monitoreo a las condiciones del modelo hedónico, realizando un contraste y analisis de consistencia frente al al comportamiento del mercado y las variables disponibles</t>
  </si>
  <si>
    <t>boletin_tecnico_ippr_I_2022.pdf</t>
  </si>
  <si>
    <t xml:space="preserve">El GIT de precios y costos ha realizado la producción del IPPR en las fechas y horarios establecidos, de acuerdo a los estándares de calidad esperados para la operación estadística. Durante el segundo trimestre del año se realizó la difusión de los resultados del primer trimestre del 2022. Se adjunta como evidencia del trabajo el boletín de difusión del índice </t>
  </si>
  <si>
    <t>TE_PRECIOS_2022_IPPR</t>
  </si>
  <si>
    <t>DIMPE_42.2</t>
  </si>
  <si>
    <t>Se realizó el cálculo del índice del primer trimestre del año 2022</t>
  </si>
  <si>
    <t>DIMPE_43</t>
  </si>
  <si>
    <t>Una (1) producción de información agregada y analizada, de acuerdo a lo dispuesto por los lineamientos de la OCDE, para su transmisión, en función de los lineamientos y necesidades del programa PPA - Programa de paridad de poder adquisitivo</t>
  </si>
  <si>
    <t>DIMPE_43.1</t>
  </si>
  <si>
    <t>Una (1) recolección y análisis de la información requerida</t>
  </si>
  <si>
    <t>Se realizó  la recolección de la canasta de apariencia personal.</t>
  </si>
  <si>
    <t>Personal Appereance_2022_1</t>
  </si>
  <si>
    <t xml:space="preserve">El GIT de precios y costos ha realizado las actividades necesarias para cumplir con los requerimientos del PPA en el segundo trimestre de 2022. Durante los meses de abril, mayo y junio se realizó la consolidación de las especificaciones y entrega a los diferentes equipos (logístico y de sistemas) para lograr la recolección de la canasta de apariencia personal de acuerdo a los ajustes requeridos, así como el diligenciamiento del metadata para el formulario (canasta) de alimentos. 
</t>
  </si>
  <si>
    <t>Cuadros de resultados para la temática de precios y costos</t>
  </si>
  <si>
    <t>C-0401-1003-22-0-0401038-02</t>
  </si>
  <si>
    <t>TE_PRECIOS_2022_PPA</t>
  </si>
  <si>
    <t>DIMPE_43.2</t>
  </si>
  <si>
    <t>Se entregaron las especificaciones y lineamientos para la recolección de la canasta de apariencia personal.</t>
  </si>
  <si>
    <t>Recolección manual_Especificaciones_Apariencia Personal_311221</t>
  </si>
  <si>
    <t>DIMPE_43.3</t>
  </si>
  <si>
    <t>Un (1) análisis y agregación de información para su transmisión a la OECD</t>
  </si>
  <si>
    <t xml:space="preserve">Se adelantó la revisión del los resultados de la canasta de alimentos, bebidas y tabaco, reportada en el segundo semestre del 2021 a la OCDE de acuerdo a los comentarios realizado por los funcionarios de la OCDE.  </t>
  </si>
  <si>
    <t>Metadata 2021-I on FDT (D)</t>
  </si>
  <si>
    <t>DIMPE_44</t>
  </si>
  <si>
    <t>Una (1) producción del ICOCIV -  Índice de Costos de la Construcción de Obras Civiles en condiciones técnicas pertinentes</t>
  </si>
  <si>
    <t>DIMPE_44.1</t>
  </si>
  <si>
    <t>boletin-tecnico-icociv-marzo-2022.pdf, boletin-tecnico-icociv-abril-2022.pdf, boletin-tecnico-icociv-mayo-2022.pdf</t>
  </si>
  <si>
    <t>El GIT de precios y costos ha realizado la producción del ICOCIV en las fechas y horarios establecidos, de acuerdo a los estándares de calidad esperados para la operación estadística. Teniendo en cuenta el proceso y los tiempos de producción del índice, durante los meses de abril, mayo y junio, se ha hecho la difusión de resultados correspondientes. Se adjunta como evidencia del trabajo, los boletines generados en las tres difusiones realizadas.</t>
  </si>
  <si>
    <t>TE_PRECIOS_2022_ICOCIV</t>
  </si>
  <si>
    <t>DIMPE_44.2</t>
  </si>
  <si>
    <t>Se realizaron los ajustes necesarios en el sistema de recolección.</t>
  </si>
  <si>
    <t>DIMPE_44.3</t>
  </si>
  <si>
    <t>DIMPE_45</t>
  </si>
  <si>
    <t>Una (1) producción de resultados (boletines y cuadros de salida) de la Encuesta Anual de Servicios - EAS del año 2021</t>
  </si>
  <si>
    <t>DIMPE_45.1</t>
  </si>
  <si>
    <t>Un (1) procesamiento de bases de datos.</t>
  </si>
  <si>
    <t xml:space="preserve">Promedio ponderado del avance de los hitos (sin acumular) 13 %+ 13 % de avance de la meta del trimestre anterior </t>
  </si>
  <si>
    <t xml:space="preserve">- Desarrollo y resultados de pruebas en la construcción del nuevo aplicativo de la Encuesta Anual de Servicios.
- Actualización proceso de selección de personal en Mayo - Junio - Julio 2022
</t>
  </si>
  <si>
    <t>EAS_2020</t>
  </si>
  <si>
    <t>Se atiende requerimientos con respecto a procesamiento de resultados en 2020 así como el desarrollo de aplicativo y resultados en las pruebas en la construcción del nuevo aplicativo para la Encuesta Anual de Servicios y la actualización en el proceso de selección de personal aprendizaje en mayo, junio y julio 2022</t>
  </si>
  <si>
    <t>Boletines técnicos para la temática de servicios
Cuadros de resultados para la temática de servicios</t>
  </si>
  <si>
    <t>C-0401-1003-22-0-0401015-02
C-0401-1003-22-0-0401041-02</t>
  </si>
  <si>
    <t>TE_SERVICIOS_2022_EAS</t>
  </si>
  <si>
    <t>DIMPE_45.2</t>
  </si>
  <si>
    <t>Una (1) generación de cuadros de salida.</t>
  </si>
  <si>
    <t>La generación de cuadros de salida se realiza una vez al año, despues de realizado el operativo y del procesamiento de la información recolectada, la generación de cuadros de salida para la publicación actual sería en el mes de Diciembre 2022, se solicitará a la OPLAN ajuste de fechas</t>
  </si>
  <si>
    <t>DIMPE_46</t>
  </si>
  <si>
    <t xml:space="preserve">    Una (1) producción de resultados (boletines y cuadros de salida) de la MTA de los trimestres estadísticos del IV 2021 al III de 2022.
</t>
  </si>
  <si>
    <t>DIMPE_46.1</t>
  </si>
  <si>
    <t>se realiza el procesamiento de las bases de datos para la publicación de resultados de MTA I trimestre 2022</t>
  </si>
  <si>
    <t>anexos_mta_Itrim22</t>
  </si>
  <si>
    <t>Se realiza la publicación de resultados de trimestre en mención por parte de temática MTA en coordinación de grupo interno temático de servicios DIMPE</t>
  </si>
  <si>
    <t>TE_SERVICIOS_2022_MTAV</t>
  </si>
  <si>
    <t>DIMPE_46.2</t>
  </si>
  <si>
    <t>Se realiza la publicación de resultados MTA I trimestre 2022</t>
  </si>
  <si>
    <t>bol_mta_Itrim22</t>
  </si>
  <si>
    <t>DIMPE_47</t>
  </si>
  <si>
    <t xml:space="preserve">Una (1) producción de información estadística periódica sobre las condiciones económicas y sociales de los hogares colombianos. </t>
  </si>
  <si>
    <t>DIMPE_47.1</t>
  </si>
  <si>
    <t>DIMPE_47.2</t>
  </si>
  <si>
    <t>DIMPE_47.3</t>
  </si>
  <si>
    <t>Dirección de Censos y Demografía - DCD</t>
  </si>
  <si>
    <t>DCD_2</t>
  </si>
  <si>
    <t>Una (1) base de datos con información estadística de nacimientos y defunciones a nivel nacional, para el registro de hechos vitales en Colombia, producida.</t>
  </si>
  <si>
    <t>Sumatoria de productos estadísticos entregados y/o publicados de estadísticas vitales. ( boletín, presentación, cuadros de resultados)</t>
  </si>
  <si>
    <t>DCD_2.1
EEVV</t>
  </si>
  <si>
    <t>Tres (3) publicaciones (boletín, presentación y cuadros de salida) preliminar 2021 y 2022.</t>
  </si>
  <si>
    <t xml:space="preserve"> Se realizó la publicación de cifras trimestrales de nacimientos, defunciones fetales y no fetales con la información del I trimestre 2022, año corrido 2022pr y acumulado 2021pr </t>
  </si>
  <si>
    <t>Se realizó la primer publicación de cifras preliminar correspondiente al año 2022pr, las cuales incluyeron información del primer trimestre y año corrido 2022pr de nacimientos, defunción fetale y defunción no fetal</t>
  </si>
  <si>
    <t>1. bt_estadisticasvitales_defunciones_Itrim_2022pr
2. bt_estadisticasvitales_nacimientos_Itrim_2022pr
3. bt_seguimiento_exceso_mortalidad_covid19_16mar20_05jun22
4. pre_estadisticasvitales_Itrim_2022pr.
https://www.dane.gov.co/index.php/estadisticas-por-tema/demografia-y-poblacion/nacimientos-y-defunciones</t>
  </si>
  <si>
    <t xml:space="preserve">Se avanzó en la publicación de cifras trimestrales de nacimientos, defunciones fetales y no fetales con la información del I trimestre 2022, año corrido 2022pr y acumulado 2021pr </t>
  </si>
  <si>
    <t xml:space="preserve"> LEVANTAMIENTO Y ACTUALIZACIÓN DE LA  INFORMACIÓN ESTADÍSTICA DE CARÁCTER SOCIODEMOGRÁFICO A NIVEL LOCAL Y  NACIONAL </t>
  </si>
  <si>
    <t xml:space="preserve"> Bases de datos de la temática de salud </t>
  </si>
  <si>
    <t xml:space="preserve"> C-0401-1003-20-0-0401006-02 </t>
  </si>
  <si>
    <t xml:space="preserve"> EEVV_2022_BD </t>
  </si>
  <si>
    <t>DCD_2.2
EEVV</t>
  </si>
  <si>
    <t>Una (1) publicación (boletín, presentación y bases de datos) definitiva año 2021</t>
  </si>
  <si>
    <t>Se realizó la segunda publicación de cifras preliminar del año 2021pr que incluyó información de nacimientos, defunción fetal y defunción no fetal para el acumulado 2021pr.</t>
  </si>
  <si>
    <t>1. bt_estadisticasvitales_defunciones_Itrim_2022pr
2. bt_estadisticasvitales_nacimientos_Itrim_2022pr
3. pre_estadisticasvitales_Itrim_2022pr
4. pre_estadisticasvitales_Itrim_2022pr
https://www.dane.gov.co/index.php/estadisticas-por-tema/demografia-y-poblacion/nacimientos-y-defunciones</t>
  </si>
  <si>
    <t>DCD_5</t>
  </si>
  <si>
    <t>Cinco (5) cuadros de salida con la nueva versión de las proyecciones de población en versión prueba, ajustadas por los efectos del  COVID-19 y la inmigración desde Venezuela entre otros factores, producidos</t>
  </si>
  <si>
    <t>Sumatoria de productos estadísticos entregados y/o publicados de proyecciones de población y análisis demográfico. (cuadros de resultados)</t>
  </si>
  <si>
    <t>DCD_5.1
PPED</t>
  </si>
  <si>
    <t>Cinco (5) cuadros de salida con la nueva versión de las proyecciones de población, procesados.</t>
  </si>
  <si>
    <t>Elaboración de diferentes escenarios de proyección con base en la actualización de la población base y de las probabilidades de morir por sexo y edades simples. Primeros ejercicios de corridas del modelo de componentes de cohortes a través de aplicativos en formato excel.</t>
  </si>
  <si>
    <t>Elaboración de tablas de vida actualizadas con la información definitiva de defunciones no fetales de EEVV y nuevas salidas derivadas de ajustes metodológicos y tratamientos a la población de base y su ajuste por cobertura por sexo y edad 2018-2020</t>
  </si>
  <si>
    <t>tablas_de_vida_2018_2020.zip
visor_comparacion_qx2020_v20220715.xlsx</t>
  </si>
  <si>
    <t>Se encuentran restricciones en el acceso a las bases de datos preliminares de 2021 en las estadísticas vitales por la variable edad simple. No obstante, se surten los procesamientos para la actualización de las estimaciones demográficas en especial de mortalidad teniendo en cuenta el exceso por covid-19.</t>
  </si>
  <si>
    <t>Se debe iniciar el diseño metodológico de la desagregación municipal de las estimaciones departamentales.</t>
  </si>
  <si>
    <t xml:space="preserve"> 48.481.972,36 </t>
  </si>
  <si>
    <t xml:space="preserve"> Cuadros de resultados para la temática de demografía y población </t>
  </si>
  <si>
    <t xml:space="preserve"> C-0401-1003-20-0-0401032-02 </t>
  </si>
  <si>
    <t xml:space="preserve"> PPED_2022_CR </t>
  </si>
  <si>
    <t>DCD_5.2
PPED</t>
  </si>
  <si>
    <t>Cinco (5) cuadros de salida con la nueva versión de las proyecciones de población, analizados.</t>
  </si>
  <si>
    <t>Reuniones de plantemiento metodológico y diseño temático, así como de seguimiento técnico a las fuentes de información y sus transformaciones estadísticas demográficas.</t>
  </si>
  <si>
    <t>Informe de las proyecciones de Inmigración desde Venezuela V final.docx</t>
  </si>
  <si>
    <t>Fortalecer el análisis de resultados de la GEIH</t>
  </si>
  <si>
    <t>DCD_6</t>
  </si>
  <si>
    <t>Un (1) documento con las nuevas metodologías probadas para la producción de proyecciones de población, elaborado.</t>
  </si>
  <si>
    <t>Sumatoria de productos estadísticos entregados y/o publicados de proyecciones de población y análisis demográfico. (documentos metodológicos)</t>
  </si>
  <si>
    <t>DCD_6.1
PPED</t>
  </si>
  <si>
    <t>Un (1) documento con las nuevas metodologías probadas para la  producción de proyecciones de población,  diseñado.</t>
  </si>
  <si>
    <t>Elaboración del diseño metodológico y aplicación de pruebas técnicas para el desarrollo de las proyecciones de los componentes del cambio demográfico 2018-2021 a nivel total departamental</t>
  </si>
  <si>
    <t>Identificación de métodos y pruebas técnicas de estimación de la población base de proyección, así como de la actualización de las estimaciones de mortalidad y de migraciones; lo anterior con desagregación por sexo y edad.</t>
  </si>
  <si>
    <t>requerimientos_implementacion_metodopreston.docx
requerimientos_demotools_suavizamiento.docx
requerimientos_demotools_graduacion.docx
AM_PrestonCoale_El Salvador_6-1.xlsx
or MG Cuestionario para evaluar las tendencias futuras de la migración - Formularios de Google.pdf
Copia de Cuestionario para evaluar las tendencias futuras de la mortalidad paises con alta mortalidad vb - Formularios de Google.pdf
Copia de MG Cuestionario para evaluar las tendencias futuras de paises con Baja Fecundidad - Formularios de Google.pdf</t>
  </si>
  <si>
    <t>Actualización de escenarios de estimación de componentes del cambio demográfico a nivel subnacional (departamentos) con desagregación por sexo y edad.</t>
  </si>
  <si>
    <t xml:space="preserve"> 41.074.800,00 </t>
  </si>
  <si>
    <t>DCD_6.2
PPED</t>
  </si>
  <si>
    <t>Un (1) documento con las nuevas metodologías probadas para la  producción de proyecciones de población, producido.</t>
  </si>
  <si>
    <t>Aplicación de métodos y pruebas técnicas de estimación de la población base de proyección, así como de la actualización de las estimaciones de mortalidad y de migraciones; lo anterior con desagregación por sexo y edad.</t>
  </si>
  <si>
    <t>Parametrización y modelos de mortalidad por edad + infantil subnacional CACristanchoF.docx</t>
  </si>
  <si>
    <t>DCD_7</t>
  </si>
  <si>
    <t>Una (1) base de datos consolidada del Registro Estadístico Base Población (REBP) como fuente alternativa  de información demográfica, producida.</t>
  </si>
  <si>
    <t>Sumatoria de productos estadísticos entregados y/o publicados del registro estadístico base de población REBP. ( base de datos y documento metodológico)</t>
  </si>
  <si>
    <t>DCD_7.1
REBP</t>
  </si>
  <si>
    <t xml:space="preserve">Un (1) inventario actualizado de registros administrativos para consolidación del REBP  e identificacion de nuevas fuentes de informacion. </t>
  </si>
  <si>
    <t>100%</t>
  </si>
  <si>
    <t>Se cerro el acopio de RA para actualizar el inventario de insumos del REBP 2021, se se crearon llaves de identificación unicas para generar insumos de análisis longitudinal. Se realizaron visitas por parte de la universidad d3e Oxford y Avanzo en las metodologias de estimación de residencia habitual.</t>
  </si>
  <si>
    <t>Se cierra el ociopio de información y se realiza el proceso de ETL a los 46 RA recibidos</t>
  </si>
  <si>
    <t xml:space="preserve">* Fichas estadisticas </t>
  </si>
  <si>
    <t>Se finaliza el proceso de ETL de los insumos y se inica el construcción del REBP 2021. Se generan insumos para contrastes de componentes demograficas básicas provenientes del REBP para contraste con las proyecciones de población.</t>
  </si>
  <si>
    <t xml:space="preserve"> 52.252.000,00 </t>
  </si>
  <si>
    <t xml:space="preserve"> Boletines técnicos de la temática demografía y población </t>
  </si>
  <si>
    <t xml:space="preserve"> C-0401-1003-20-0-0401016-02 </t>
  </si>
  <si>
    <t xml:space="preserve"> UERA_2022_BT </t>
  </si>
  <si>
    <t>DCD_7.2
REBP</t>
  </si>
  <si>
    <t>Un (1) informe con las  fichas estadísticas y algoritmos de validación de cada registro administrativo al REBP</t>
  </si>
  <si>
    <t>Se inicia con el proceso de integración y conformación del REBP 2021</t>
  </si>
  <si>
    <t>*Seguimiento a la integración REBP 2021</t>
  </si>
  <si>
    <t>DCD_7.3
REBP</t>
  </si>
  <si>
    <t xml:space="preserve">Un (1) informe de la conformación del REBP a partir de la integración de registros administrativos  </t>
  </si>
  <si>
    <t>DCD_7.4
REBP</t>
  </si>
  <si>
    <t xml:space="preserve">Una (1) metodologia del REBP 2021 . </t>
  </si>
  <si>
    <t>DCD_7.5
REBP</t>
  </si>
  <si>
    <t xml:space="preserve">Una (1)propuesta metodológica para la imputación de valores faltantes dentro del REBP </t>
  </si>
  <si>
    <t xml:space="preserve">Se aplica la metodologia propuesta y se elabora version  prelminar de documento metodológico </t>
  </si>
  <si>
    <t>*Metodología para imputación de valores faltantes en el REBP (1)</t>
  </si>
  <si>
    <t>DCD_7.6
REBP</t>
  </si>
  <si>
    <t>Un (1) informe del estado de los componentes demográficos y la estructura poblacional dentro del REBP (2018, 2019 y 2020), realizado.</t>
  </si>
  <si>
    <t>Se  obtienen indicadores a nivel municipal y se contrastan con las proyecciones de población con base CNPV 2018.</t>
  </si>
  <si>
    <t>* Productos de la coordinacion REBP_14_06_2022</t>
  </si>
  <si>
    <t>DCD_7.7
REBP</t>
  </si>
  <si>
    <t>Una (1) metodología para determinar de forma probabilística la residencia habitual de las personas dentro del REBP (apoya Southampton y Oxford),elaborada.</t>
  </si>
  <si>
    <t>Se generaron y compartieron los insumos, se recibió una visita por parte de Douglas Lesoure en las instalaciones del DANE</t>
  </si>
  <si>
    <t>* SIO020GUI001f002V6_11-07-22_Presentación REBP</t>
  </si>
  <si>
    <t>DCD_7.8
REBP</t>
  </si>
  <si>
    <t>Una (1) propuesta metodológica para la conformación de hogares dentro de REBP  usando las encuestas de hogares</t>
  </si>
  <si>
    <t>Se elaboró versión preliminar de documento metodológico para la comformación de hogares en el REBP</t>
  </si>
  <si>
    <t>*Metodología para la conformacion de hogares en el REBP</t>
  </si>
  <si>
    <t>DCD_7.9
REBP</t>
  </si>
  <si>
    <t>Un (1) informe con análisis de evolución de cohortes  dentro del REBP, elaborado.</t>
  </si>
  <si>
    <t xml:space="preserve">Se generaron identificadores unicos de persona en el REBP 2018, 2019 y 2020, se cionstruye el insumo y se detectan anomalias para el analisis </t>
  </si>
  <si>
    <t>*Presentacion REBP Grupo Interno 18072022</t>
  </si>
  <si>
    <t>DCD_8</t>
  </si>
  <si>
    <t>Catorce (14) informes de estadística sociodemográfica aplicada, con el aprovechamiento de la información poblacional y demográfica, producidos.</t>
  </si>
  <si>
    <t>Sumatoria de productos estadísticos entregados y/o publicados de la temática poblacional y demográfica. ( informes de estadística sociodemográfica aplicada)</t>
  </si>
  <si>
    <t>DCD_8.1
I&amp;D</t>
  </si>
  <si>
    <t>Cuatro (4) informes étnicos de estadística sociodemográfica aplicada, con el aprovechamiento de la información poblacional y demográfica, producidos.</t>
  </si>
  <si>
    <t xml:space="preserve">Se han públicado dos informes de estadística sociodemográfica aplicada y se han finalizado cinco informes que estan en proceso de revisión y publicación. </t>
  </si>
  <si>
    <t>Se público el informe titulado "Información sociodemográfica del pueblo Awá" y se finalizó el informe sobre "Uniones Tempranas en grupos étnicos", que se encuentra en proceso de revisión de pares</t>
  </si>
  <si>
    <t>2022-07-11-Información sociodemográfica del pueblo Awá
Estimación y caracterización de MIUTF en Colombia UNFPA - DANE</t>
  </si>
  <si>
    <t xml:space="preserve"> 22.729.763,43 </t>
  </si>
  <si>
    <t xml:space="preserve"> I&amp;D_2022_BT </t>
  </si>
  <si>
    <t>DCD_8.2
I&amp;D</t>
  </si>
  <si>
    <t>Cinco (5) informes de dinámica demográfica: fecundidad, mortalidad y migración, de estadística sociodemográfica aplicada, con el aprovechamiento de la información poblacional y demográfica, producidos.</t>
  </si>
  <si>
    <t>Se público el informe títulado "Tendencias de fecundidad de la población Negra, Afrocolombiana, Raizal y Palenquera" y ya se finalizo el informe de "migración venezolana y distribución" que esta en revisión de pares; así como el informe sobre "fecundidad y covid-19". El informe sobre mortalidad en grupos étnicos esta iniciando su producción.</t>
  </si>
  <si>
    <t>2022-07-14-Tendencias-de-la-fecundidad-poblacion-NARP
20220618_V5_Boletin Migración y distribución (1)
Main document Fertility and Covid - with figures 29april22
Mortalidad étnica</t>
  </si>
  <si>
    <t>DCD_8.3
I&amp;D</t>
  </si>
  <si>
    <t>Dos (2) informes de Población y Territorio, de estadística sociodemográfica aplicada, con el aprovechamiento de la información poblacional y demográfica, producidos.</t>
  </si>
  <si>
    <t>Se ha avanzado parcialmente en la producción del informe títulado "Aplicacion de la metodologia de creacion de municipios en las proyecciones de poblacion 2005-2018"</t>
  </si>
  <si>
    <t>Aplicacion de la metodologia de creacion de municipios en las proyecciones de poblacion 2005-2018</t>
  </si>
  <si>
    <t>Solo se ha avanzado parcialmente en este primer informe, por lo que no llega a ser el 50% del hito (2 informes publicados)</t>
  </si>
  <si>
    <t>DCD_8.4
I&amp;D</t>
  </si>
  <si>
    <t>Dos (2) informes de población especiales, de estadística sociodemográfica aplicada, con el aprovechamiento de la información poblacional y demográfica, producidos.</t>
  </si>
  <si>
    <t>Se finalizó el informe sobre disapacidad y la triada del cuidado en Colombia, y esta en proceso de revisión de pares.</t>
  </si>
  <si>
    <t>NOTA_ESTADÍSTICA_DISCAPACIDAD_COLOMBIA.v(18-07-2022)</t>
  </si>
  <si>
    <t>DCD_8.5
I&amp;D</t>
  </si>
  <si>
    <t>Un (1) informe de demografía histórica de estadística sociodemográfica aplicada, con el aprovechamiento de la información poblacional y demográfica, producidos.</t>
  </si>
  <si>
    <t>Este hito se va a modificar próximamente, y se va a cambiar a tematica  al aprovechamiento de la información de las Encuestas de Calidad de Vida y Gran Encuesta Integrada de Hogares.</t>
  </si>
  <si>
    <t>DCD_9</t>
  </si>
  <si>
    <t>Un (1) anuario estadístico de movimiento internacionales, publicado.</t>
  </si>
  <si>
    <t>Sumatoria de productos estadísticos entregados y/o publicados de la temática migración (cuadros de resultados y anuario)</t>
  </si>
  <si>
    <t>DCD_9.1
PPED</t>
  </si>
  <si>
    <t>Numero de cuadros de salida para el anuario estadístico de movimientos internacionales, analizados.</t>
  </si>
  <si>
    <t>Se cuentan con los procesamientos del anuario actualizados para el año 2021</t>
  </si>
  <si>
    <t>Se encuentran en reprocesamiento los datos no validados</t>
  </si>
  <si>
    <t>anuario21.sas</t>
  </si>
  <si>
    <t>Cuadros de salida en proceso de validación y reprocesamientos. Anuario en proceso de redacción y actualización.</t>
  </si>
  <si>
    <t xml:space="preserve"> 35.890.907,64 </t>
  </si>
  <si>
    <t xml:space="preserve"> MIG_2022_BT </t>
  </si>
  <si>
    <t>DCD_9.2
PPED</t>
  </si>
  <si>
    <t>Número de cuadros de salida para el anuario estadístico de movimientos internacionales, procesado.</t>
  </si>
  <si>
    <t>Primera salida de cuadros terminada en proceso de validación temática</t>
  </si>
  <si>
    <t>Anuario_Anexos_2021_movimientos_internacionales.xlsx</t>
  </si>
  <si>
    <t>DCD_9.3
PPED</t>
  </si>
  <si>
    <t>Un (1) anuario estadístico de movimientos internacionales, publicado.</t>
  </si>
  <si>
    <t>En proceso de redacción y actualización</t>
  </si>
  <si>
    <t>programa1.sas</t>
  </si>
  <si>
    <t>DCD_10</t>
  </si>
  <si>
    <t>Cuatro (4) documentos metodológicos para la actualización continua de la producción de información poblacional y demográfica, publicados.</t>
  </si>
  <si>
    <t>Sumatoria de productos estadísticos entregados y/o publicados de la temática poblacional y demográfica (Documentos metodológicos)</t>
  </si>
  <si>
    <t>DCD_10.1
I&amp;D y PPED</t>
  </si>
  <si>
    <t xml:space="preserve">Una (1) publicación seriada de metodologías para documentos metodológicos para la actualización continua de la producción de información poblacional y demográfica, creada </t>
  </si>
  <si>
    <t xml:space="preserve"> Se creo la publicación serida, se publico un documento metodológico, y esta en proceso de publicación en DICE el segundo.  </t>
  </si>
  <si>
    <t>Se creo la publicación seriada títulada "Metodologías demográficas aplicadas"</t>
  </si>
  <si>
    <t>06062022_Metodologia_curva_mortalidad
https://www.dane.gov.co/index.php/estadisticas-por-tema/demografia-y-poblacion/metodologias-demograficas-aplicadas</t>
  </si>
  <si>
    <t xml:space="preserve">Se creo la publicación seriada, se publicó un documento metodológico, y esta en proceso de publicación en DICE el segundo. </t>
  </si>
  <si>
    <t xml:space="preserve"> 14.040.000,00 </t>
  </si>
  <si>
    <t>DCD_10.2
I&amp;D y PPED</t>
  </si>
  <si>
    <t>Se publicó el documento títulado "Estimación de las curvas de mortalidad a nivel subnacional: Colombia 2017" y se finalizo el documento títulado "Estimación de la omisión censal a nivel nacional y subnacional a partir de métodos demográficos, econométricos y geoestadístico", que se encuentra en manos de DICE.
Informes técnicos de consultoría del Dr. César Cristancho</t>
  </si>
  <si>
    <t>1. 06062022_Metodologia_curva_mortalidad
2. Metodologia_Estimación de la Omisión Censal_23-05-2022_RevNMPM Lina
3. INFORME DE ACTIVIDADES CESAR CRISTANCHO 5 DE 11.docx</t>
  </si>
  <si>
    <t>DCD_11</t>
  </si>
  <si>
    <t>Un (1) inventario de métodos demográficos creado con al menos seis (6) métodos de estimación de los componentes demográficos (fecundidad, mortalidad y migración), evaluados.</t>
  </si>
  <si>
    <t>Sumatoria de productos estadísticos evaluador de la temática poblacional y demográfica (Documentos metodológicos)</t>
  </si>
  <si>
    <t>DCD_11.1
I&amp;D</t>
  </si>
  <si>
    <t>Un (1) método para estimar la población utilizando covaridos espaciales, evaluado.</t>
  </si>
  <si>
    <t xml:space="preserve"> Se ha finalizado de evaluar 3 de los 5 metodos para estimar los componentes demográficos.
Se inicio la evaluación del metodo de estimación de la población usando covariados espaciales. </t>
  </si>
  <si>
    <t xml:space="preserve">Se definio el modelo que se va a evaluar con la ayuda del profesor Douglas Leasure de la Universidad de Oxford. </t>
  </si>
  <si>
    <t>Foto: Modelo definido
 SIO020GUI001f002V6_Southampton-Oxford_11julio22_2</t>
  </si>
  <si>
    <t>Se ha finalizado de evaluar 3 de los 5 metodos para estimar los componentes demográficos.
Se inicio la evaluación del metodo de estimación de la población usando covariados espaciales.</t>
  </si>
  <si>
    <t xml:space="preserve">La visita del investigador de la Universidad de Oxford se realizo hasta la segunda semana de Julio, po lo que no se había podido avanzar previamente en este hito. </t>
  </si>
  <si>
    <t>DCD_11.2
I&amp;D</t>
  </si>
  <si>
    <t>Cinco (5) métodos para estimar los componentes demográficos, evaluados.</t>
  </si>
  <si>
    <t>Curvas_Mortalidad_Edades avanzadas: Contiene los scripts de ajuste de las curvas, junto con los resumenes que se extraen (carpeta scr), además de la carpeta con los cuadros de salida (output). Tambien te envío el avance del documento, te cuento realmente que no pude avanzar como quería porque me puse a validar las estimaciones con otra liberría de Ry me estan dando estimaciones diferentes con los dos procedimientos, por tanto, este proyecto va realmente en un avance del 70%, mientras identifico cuales son las raices de las diferencias.
Hijos_Propios: Contiene los scripts de match de hijos con madres (scr), y las tablas de resultados tambien (carpeta output). Este va en un avance del 100% en términos de la programación, pero no sé como va el tema de documentación.
Curva_Splines_Econometrica: Contiene los scripts para crear la base de datos final, así como el avance del documento. Este proyecto va en un avance del 25%
Evaluacón de la metodología para la estimación de la fecundidad de Hauer y Schmertmann a partir del CNPV y el REBP: Inicio su producción.</t>
  </si>
  <si>
    <t>Curvas_Mortalidad_Edades avanzadas
Hijos_Propios
Curva_Splines_Econometrica
20220324_Método_indirecto_fecundidad</t>
  </si>
  <si>
    <t>DCD_13</t>
  </si>
  <si>
    <t xml:space="preserve"> Dos (2) artículos para revistas indexadas internacionales sobre estimaciones de los componentes demográficos : fecundidad, mortalidad y migración.</t>
  </si>
  <si>
    <t>DCD_13.1
I&amp;D</t>
  </si>
  <si>
    <t>Un (1) artículo de la estimación de la migración (contexto nacional) para Colombia, terminado.</t>
  </si>
  <si>
    <t xml:space="preserve"> Se termino el artículo sobre estimación de la población en conjunto con las Universidades de Oxford y Southampton.
Se avanzo parcialmente en el artículo sobre migración, donde ya se finalizaron las estimaciones.  </t>
  </si>
  <si>
    <t>Se realizaron las estimaciones econométricas y se ha redactado el 50% del documento.</t>
  </si>
  <si>
    <t>Articulo migracion</t>
  </si>
  <si>
    <t xml:space="preserve">Se terminó el artículo sobre estimación de la población en conjunto con las Universidades de Oxford y Southampton.
Se avanzó parcialmente en el artículo sobre migración, donde ya se finalizaron las estimaciones. </t>
  </si>
  <si>
    <t>DCD_13.2
I&amp;D</t>
  </si>
  <si>
    <t>Un (1) artículo de la estimación de la población para Colombia (en colaboración con Southampton y Oxford), terminado</t>
  </si>
  <si>
    <t>Se finalizó el artículo con las estimaciones y la redacción completa, unicamente falta envíarlo a revistas indexadas para su publicación.</t>
  </si>
  <si>
    <t>manuscript_rutas_Oxford Southampton</t>
  </si>
  <si>
    <t>DCD_20</t>
  </si>
  <si>
    <t>Un (1) conjunto de proyecciones de población, hogares, e indicadores sociodemográficos desagregados para la ciudad de Villavicencio, producido</t>
  </si>
  <si>
    <t>Sumatoria de productos estadísticos entregados y/o publicados de proyecciones de población y análisis demográfico. (documentos metodológicos y sus derivados)</t>
  </si>
  <si>
    <t>DCD_20.1
PPED</t>
  </si>
  <si>
    <t>Un (1) cuadro de salida con las proyecciones de población desagregadas por edad, sexo y según unidades de planeación territorial de comunas, corregimientos y zonas de alto riesgo</t>
  </si>
  <si>
    <t>Configuración concertada con los representantes de la Secretaría de Planeación de la Alcaldía de Villavicencio de la homologación cartográfica de acuerdo a los lineamientos actualizados de la división político-administrativa del municipio, según sus comunas, unidades de planificación urbana y zonas de riesgo.</t>
  </si>
  <si>
    <t>En desarrollo de acuerdo con los lineamientos actualizados de la DIVIPOLA del municipio</t>
  </si>
  <si>
    <t>Análisis de la estructura de población cabecera Villavicencio.docx
Disponible información preliminar en: https://nam10.safelinks.protection.outlook.com/?url=https%3A%2F%2Fdrive.google.com%2Fdrive%2Fmobile%2Ffolders%2F1JrkW-H5-dK7t2QvJ8A08meVDx0WvCyid%2F1tAMC5qRmbY-VHVdIdOyMoAbg5kNRDVie%3Fusp%3Dsharing%26sort%3D13%26direction%3Da&amp;amp;data=05%7C01%7Cmfospinab%40dane.gov.co%7C0a7f9ceeeda14f7d688a08da6c41ea06%7C0d1de34daf494bf5b8ee3c3c44ce7942%7C0%7C0%7C637941327600364863%7CUnknown%7CTWFpbGZsb3d8eyJWIjoiMC4wLjAwMDAiLCJQIjoiV2luMzIiLCJBTiI6Ik1haWwiLCJXVCI6Mn0%3D%7C3000%7C%7C%7C&amp;amp;sdata=4WvQPv6DltWSaegZ43sDKqbZ0Y5qlGVZdaAtu5xXW3I%3D&amp;amp;reserved=0</t>
  </si>
  <si>
    <t>Existes retrasos en el cumplimiento del plan de trabajo por la falta de comunicación efectiva con los representantes de la Alcaldía, los cuales han dejado serias deficiencias en el manejo administrativo de la gestión de desembolsos y de falta de decisiones técnicas de acuerdo con las necesidades del municipio, lo cual esta en proceso de mejoramiento para el cierre temático del proyecto.</t>
  </si>
  <si>
    <t>En desarrollo de acuerdo con los lineamientos actualizados de la DIVIPOLA del municipio y los retrazos derivados de este proceso.</t>
  </si>
  <si>
    <t>DCD_20.2
PPED</t>
  </si>
  <si>
    <t>Dos (2) cuadros de salida con las proyecciones de hogares y viviendas con desagregación territorial según comunas, corregimientos y zonas de alto riesgo</t>
  </si>
  <si>
    <t>Informe_Codificacion_Manzanas_Villavicencio.pdf
Insumos disponibles en: https://nam10.safelinks.protection.outlook.com/?url=https%3A%2F%2Fdrive.google.com%2Fdrive%2Fmobile%2Ffolders%2F1JrkW-H5-dK7t2QvJ8A08meVDx0WvCyid%2F1tAMC5qRmbY-VHVdIdOyMoAbg5kNRDVie%2F1ZyPwlrJ8QKI9eF55-VToGmJUSfvCAodA%2F1w3H99AzuaiPGWo3cQ1602fY3tl2waCNh%3Fusp%3Dsharing%26sort%3D13%26direction%3Da&amp;amp;data=05%7C01%7Cmfospinab%40dane.gov.co%7Cf79e7bac3ff94c80521508da6c424538%7C0d1de34daf494bf5b8ee3c3c44ce7942%7C0%7C0%7C637941329146972229%7CUnknown%7CTWFpbGZsb3d8eyJWIjoiMC4wLjAwMDAiLCJQIjoiV2luMzIiLCJBTiI6Ik1haWwiLCJXVCI6Mn0%3D%7C3000%7C%7C%7C&amp;amp;sdata=zZbtCCHRModKJ0aLIGMkz11ua7Bhzo%2F3GX3g1vgf%2ByI%3D&amp;amp;reserved=0</t>
  </si>
  <si>
    <t>DCD_20.3
PPED</t>
  </si>
  <si>
    <t>Dos (2) cuadros de salida con los cálculos de indicadores sociodemográficos según desagregación territorial por comunas, corregimientos y zonas de alto riesgo</t>
  </si>
  <si>
    <t>DÉFICIT HABITACIONA - NBI.xls
Información preliminar y en desarrollo de acuerdo con los lineamientos actualizados de la DIVIPOLA del municipio</t>
  </si>
  <si>
    <t>DCD_20.4
PPED</t>
  </si>
  <si>
    <t>Tres (3) documentos técnicos asociados a:
*Un (1) documento metodológico y de análisis de los principales resultados de la elaboración de proyecciones de población y derivados
*Un (1) documento técnico de estudio postcensal de lineamientos para la gestión de riesgos naturales o de adaptabilidad climática focalizado para la ciudad de Villavicencio
*Un (1) documento técnico de estudio postcensal de la segregación social, comparativo entre principales ciudades</t>
  </si>
  <si>
    <t>Villavicencio, Vulnerabilidad social y sociodemográfica.ppt
Proeso en desarrollo de acuerdo con los lineamientos actualizados de la DIVIPOLA del municipio</t>
  </si>
  <si>
    <t>DCD_22</t>
  </si>
  <si>
    <t>Una (1) base de datos con información estadística de nacimientos y defunciones a nivel nacional para el registro de hechos vitales en Colombia, producida.</t>
  </si>
  <si>
    <t>Base de datos de la temática de salud producida/ base de datos de la temática de salud programada</t>
  </si>
  <si>
    <t>DCD_22.1
EEVV</t>
  </si>
  <si>
    <t xml:space="preserve">Cifras definitivas de nacimiento 2020 y preliminar 2021, cifras preliminar 2020 y 2021 de defunciones fetales y no fetal. </t>
  </si>
  <si>
    <t>Se cumplió el 100% de la meta en el primer trimestre, de acuerdo con lo programado</t>
  </si>
  <si>
    <t>DCD_22.2
EEVV</t>
  </si>
  <si>
    <t>Cifras definitivas defunciones fetales y no fetales 2020.</t>
  </si>
  <si>
    <t>Dirección de Geoestadística - DIG</t>
  </si>
  <si>
    <t>DIG_8</t>
  </si>
  <si>
    <t>Productos geoespaciales, geoanaliticos y de geovisualización a demanda, como soporte a los procesos de difusión de información estadística y otras fuentes generados.</t>
  </si>
  <si>
    <t>Productos generada/Productos programadas</t>
  </si>
  <si>
    <t>DIG_8.1</t>
  </si>
  <si>
    <t xml:space="preserve">Elaborar productos geoespaciales, geoanaliticos y de geovisualización a demanda, como soporte a los procesos de difusión de información estadística y otras fuentes generados. </t>
  </si>
  <si>
    <t>La Dirección de Geoestádistica,  atendio las solicitudes de las operaciones estadísticas, frente a productos geoespaciales, geoanaliticos y de geovisualización a demanda</t>
  </si>
  <si>
    <t>Mapas estáticos para temas como: CNPV 2018, GEIH, SIPSA, CNUE, PIB, de Superficies ráster de tendencia espacial de: tasas de desempleo, concentración de unidades económicas, concentración de déficit de vivienda, adultos mayores, personas con dificultad, NBI y miseria en cabeceras municipales actualización de geovisores de: PIB Departamental, valor agregado municipal y PIB serie histórica.
Y la elaboración de mapas en alta resolución para el informe sobre la estimación de omisión censal, correspondientes a los clústeres y atípicos espaciales de manzanas de Cartagena y manzanas seleccionadas para estimar la omisión las ciudades de Cartagena y Cali.</t>
  </si>
  <si>
    <t>PRODUCTOS GENERADOS</t>
  </si>
  <si>
    <t>La Dirección de Geoestádistica, durante el periodo atendió los requqerimientos de las operaciones estadísticas, frente a productos geoespaciales, geoanalíticos y de geovisualización a demanda, como soporte a los procesos de difusión de información estadística y otras fuentes.</t>
  </si>
  <si>
    <t>LEVANTAMIENTO E INTEGRACIÓN DE LA INFORMACIÓN GEOESPACIAL CON LA INFRAESTRUCTURA ESTADÍSTICA NACIONAL Y OTROS DATOS  NACIONAL</t>
  </si>
  <si>
    <t>Servicio de geo información estadística - DIG</t>
  </si>
  <si>
    <t>C-0401-1003-21-0-0401051-02</t>
  </si>
  <si>
    <t>SGEO_2022_GESTION_CONOCIMIENTO</t>
  </si>
  <si>
    <t>Dirección de Recolección y Acopio</t>
  </si>
  <si>
    <t>LOG_12</t>
  </si>
  <si>
    <t>Una (1) base de datos de Encuesta de Sacrificio de Ganado recolectada.</t>
  </si>
  <si>
    <t xml:space="preserve">bases de datos entregadas/OOEE programadas </t>
  </si>
  <si>
    <t>LOG_12.1</t>
  </si>
  <si>
    <t>Un (1) cronograma con la planeación de las OOEE programadas por las direcciones productoras.</t>
  </si>
  <si>
    <t>Se cuenta con el avance programado en la operación y con las bases de datos recolectadas según el cronograma.</t>
  </si>
  <si>
    <t>Hito cumplido en el I trimestre</t>
  </si>
  <si>
    <t>Se ejecuta la operación correspondiente al cronograma proyectado y sin novedades que lo alteren.</t>
  </si>
  <si>
    <t>LEVANTAMIENTO DE INFORMACIÓN ESTADÍSTICA CON CALIDAD, COBERTURA Y OPORTUNIDAD
NACIONAL</t>
  </si>
  <si>
    <t>Bases de datos de la temática agropecuaria</t>
  </si>
  <si>
    <t>C-0401-1003-24-0-0401061-02</t>
  </si>
  <si>
    <t>AGROPECUARIA_2022_ESAG</t>
  </si>
  <si>
    <t>LOG_12.2</t>
  </si>
  <si>
    <t>Un (1) cierre operativo con puntualidad de las OOEE programadas por las direcciones productoras</t>
  </si>
  <si>
    <t xml:space="preserve">Se entrega el informe de cierre operativo consolidado a junio de 2022. </t>
  </si>
  <si>
    <t>ESAG control y seguimiento consolidado junio 2022.xlsx</t>
  </si>
  <si>
    <t>LOG_12.3</t>
  </si>
  <si>
    <t>Un (1) Informe de cierre y/o critica entregado con puntualidad con la información recolectada para cada una de las OOEE programadas por las direcciones productoras.</t>
  </si>
  <si>
    <t>Se entregan los informes con los reportes de novedades a las fuentes recolectadas con corte a junio y avance a julio 2022.</t>
  </si>
  <si>
    <t>ESAG Base consolidada junio 2022.xlsx
Informe de fuentes junio.xlsx
Reporte_mensual_Jul_2022Recolección.xlsx</t>
  </si>
  <si>
    <t>LOG_12.4</t>
  </si>
  <si>
    <t>Un (1) Informe con los mecanismos de verificación de la información recolectada</t>
  </si>
  <si>
    <t>Se entregan los consolidados de indicadores de calidad, oportunidad y cobertura con corte a junio.</t>
  </si>
  <si>
    <t>ESAG Indicador de  cobertura junio 2022.xlsx
ESAG Indicador de oportunidad junio 2022.xlsx
INDICADORES ESAG abril.xlsx
INDICADORES ESAG mayo.xlsx
1 carpeta con los indicadores de calidad consolidados.</t>
  </si>
  <si>
    <t>LOG_13</t>
  </si>
  <si>
    <t>Una (1) base de datos de Sistema de Información de Precios del Sector Agropecuario - SIPSA, recolectada.</t>
  </si>
  <si>
    <t xml:space="preserve">Bases de datos entregadas/OOEE programadas </t>
  </si>
  <si>
    <t>LOG_13.1</t>
  </si>
  <si>
    <t>AGROPECUARIA_2022_SIPSA</t>
  </si>
  <si>
    <t>LOG_13.2</t>
  </si>
  <si>
    <t xml:space="preserve">Se entrega el informe de seguimiento operativo consolidado a junio de 2022. </t>
  </si>
  <si>
    <t>Plantilla Seguimiento Operativo_Abril.xlsx
Plantilla Seguimiento Operativo_junio.xlsx
Plantilla Seguimiento Operativo_Mayo.xlsx</t>
  </si>
  <si>
    <t>LOG_13.3</t>
  </si>
  <si>
    <t>Se entregan los informes con el seguimiento operativo con corte a junio 2022.</t>
  </si>
  <si>
    <t>LOG_13.4</t>
  </si>
  <si>
    <t>Se entregan los informes con el seguimiento al operativo, en donde se establecen los consolidados de indicadores de calidad, oportunidad y cobertura con corte a junio.</t>
  </si>
  <si>
    <t>LOG_14</t>
  </si>
  <si>
    <t>Una (1) base de datos de exportaciones e importaciones recolectada.</t>
  </si>
  <si>
    <t>LOG_14.1</t>
  </si>
  <si>
    <t>La meta se desarrolla según la proyección de recolección y fechas establecidas sin novedades que alteren su normal desarrollo.</t>
  </si>
  <si>
    <t>Bases de datos de la temática de comercio internacional</t>
  </si>
  <si>
    <t>C-0401-1003-24-0-0401063-02</t>
  </si>
  <si>
    <t>C_INTERNAL_2022_EXPO_IMPO</t>
  </si>
  <si>
    <t>LOG_14.2</t>
  </si>
  <si>
    <t>Se reportan los archivos de cierre con la información recolectada de exportaciones e importaciones.</t>
  </si>
  <si>
    <t>7 archivos de correos con los envío de las bases a temática.</t>
  </si>
  <si>
    <t>LOG_14.3</t>
  </si>
  <si>
    <t>Se establecen las comunicaciones con las fuentes pertinentes para el reporte de novedades a las bases recibidas.</t>
  </si>
  <si>
    <t>6 archivos de correos con la validación de las bases</t>
  </si>
  <si>
    <t>LOG_14.4</t>
  </si>
  <si>
    <t>Se consolidan los reportes de seguimiento y validación de la bases con las fuentes respectivas.</t>
  </si>
  <si>
    <t>8 archivos de correos con la validación consolidada de las bases por mes.</t>
  </si>
  <si>
    <t>LOG_15</t>
  </si>
  <si>
    <t>Una (1) base de datos de Zonas Francas recolectada.</t>
  </si>
  <si>
    <t>LOG_15.1</t>
  </si>
  <si>
    <t>C_INTERNAL_2022_ZF</t>
  </si>
  <si>
    <t>LOG_15.2</t>
  </si>
  <si>
    <t>Se referencia el control de cobertura para el seguimiento del cronograma establecido.</t>
  </si>
  <si>
    <t>1. CONTROL DE COBERTURA_ZF.xlsx</t>
  </si>
  <si>
    <t>LOG_15.3</t>
  </si>
  <si>
    <t>Se realiza la entrega de las bases de información recolectadas y validadas.</t>
  </si>
  <si>
    <t>Entrega Bases Zonas Francas - Abril 2022.eml
Entrega Bases Zonas Francas - Marzo 2022.eml
Entrega Bases Zonas Francas - Mayo 2022.eml</t>
  </si>
  <si>
    <t>LOG_15.4</t>
  </si>
  <si>
    <t>Se realiza la consolidación de oficios con la entrega de la información con las novedades encontradas y los indicadores alcanzados.</t>
  </si>
  <si>
    <t>3 carpetas con la consolidación de oficios por mes de entrega.</t>
  </si>
  <si>
    <t>LOG_16</t>
  </si>
  <si>
    <t>Una (1) base de datos de Encuesta Anual de Comercio (circular / módulo ambiental) recolectada.</t>
  </si>
  <si>
    <t>LOG_16.1</t>
  </si>
  <si>
    <t>Se proyecta el cronograma operativo y no se han recolectado bases de datos.</t>
  </si>
  <si>
    <t>Se cumplió con lo proyectado. Se definió el cronograma operativo de la EAC para la recolección de información correspondiente al año 2021.</t>
  </si>
  <si>
    <t>EAC2021_Cronograma_Envios_Semanales_15-07-2022.XLSX</t>
  </si>
  <si>
    <t>Avance con la proyección del cronograma y el alistamiento del operativo que se ejecutará en el segundo semestre del 2022.</t>
  </si>
  <si>
    <t>Bases de datos de la temática de comercio interno</t>
  </si>
  <si>
    <t>C-0401-1003-24-0-0401064-02</t>
  </si>
  <si>
    <t>C_INTERNO_2022_EAC</t>
  </si>
  <si>
    <t>LOG_16.2</t>
  </si>
  <si>
    <t>LOG_16.3</t>
  </si>
  <si>
    <t>LOG_16.4</t>
  </si>
  <si>
    <t>LOG_17</t>
  </si>
  <si>
    <t>Una (1) base de datos de Encuesta Mensual de Comercio recolectada.</t>
  </si>
  <si>
    <t>LOG_17.1</t>
  </si>
  <si>
    <t>Se avanzó con la recolección de la información de la Encuesta Mensual de Comercio del primer semestre del año de acuerdo con los cronogramas planteados.</t>
  </si>
  <si>
    <t>C_INTERNO_2022_EMCM</t>
  </si>
  <si>
    <t>LOG_17.2</t>
  </si>
  <si>
    <t>Se cumplió con lo proyectado. Se recibió la información de la Encuesta Mensual de Comercio de los meses de Marzo, Abril y Mayo de 2022 de manera oportuna.</t>
  </si>
  <si>
    <t>Indicadores métricas abril 2022.eml
RE_ EMC_Métricas de calidad _03_22.eml</t>
  </si>
  <si>
    <t>LOG_17.3</t>
  </si>
  <si>
    <t>Se cumplió con lo proyectado. Se realizó la crítica, validación y análisis de la información de la Encuesta Mensual de Comercio de los meses de Marzo, Abril y Mayo de 2022.</t>
  </si>
  <si>
    <t>Entrega base Abril 2022.pdf
Entrega base marzo 2022.pdf
Entrega base Mayo 2022.pdf</t>
  </si>
  <si>
    <t>LOG_17.4</t>
  </si>
  <si>
    <t>Se cumplió con lo proyectado. Se realizó la entrega a DIMPE de las bases de datos de la Encuesta Mensual de Comercio de los meses de Marzo, Abril y Mayo de 2022 de manera oportuna.</t>
  </si>
  <si>
    <t>3 carpetas con la información por mes del reguimiento y verificación de la operación</t>
  </si>
  <si>
    <t>LOG_18</t>
  </si>
  <si>
    <t>Una (1) base de datos de Precio de Venta al Público de Cigarrillos y Tabaco  recolectada.</t>
  </si>
  <si>
    <t>LOG_18.1</t>
  </si>
  <si>
    <t>LOG_18.2</t>
  </si>
  <si>
    <t>Se referencia el informe operativo consolidado a junio.</t>
  </si>
  <si>
    <t>2_INF_OP_PVPCT_JUN22.doc</t>
  </si>
  <si>
    <t>LOG_18.3</t>
  </si>
  <si>
    <t>Se entrega la base definitiva con los análisis y revisión correspondiente.</t>
  </si>
  <si>
    <t>3_BD_DIC21_MAY22_II_SEM_2022_BASE_FINAL.xlsx</t>
  </si>
  <si>
    <t>LOG_18.4</t>
  </si>
  <si>
    <t>Se referencia los informes y comunicaciones realizadas frente a las observaciones presentadas a las bases recolectadas.</t>
  </si>
  <si>
    <t>RE_ 671698 PVPCT_Recolección información cigarrillos mes marzo y abril 2022 ( EL RENDIDOR).eml
RE_ DANE_PVPCT_NOVEDADES ALMACENES EXITO.eml
RE_ DANE_PVPCT_Novedades_COMFANDI.eml
RV_ Inquietudes precio de venta cigarrillos  Respuesta fuente.eml</t>
  </si>
  <si>
    <t>LOG_19</t>
  </si>
  <si>
    <t>Una (1) base de datos de Muestra Trimestral de Comercio Exterior Servicios recolectada.</t>
  </si>
  <si>
    <t>LOG_19.1</t>
  </si>
  <si>
    <t>Se logra el avance de la operación cumpliendo con el alcance en las bases y documentos de seguimiento acorde a los requerimientos proyectados y en los tiempos establecidos a la fecha.</t>
  </si>
  <si>
    <t>C_INTERNAL_2022_MTCE</t>
  </si>
  <si>
    <t>LOG_19.2</t>
  </si>
  <si>
    <t>Se reporta el informe de caracterización de la encuesta para el II trimestre, los infomes de caracterización y las bases de información.</t>
  </si>
  <si>
    <t>Informe Caracterización 4to trim 2021 MTCES (1).docx
Entrega base de datos 1er trim_2022_MTCES.pdf
Entrega informe de caracterizacion 1er trim_2022_MTCES.pdf
Informe Caracterización 1er trim 2022 MTCES.docx
MTCES_BASE_FINAL_1ER TRIM 2022_MTCES.xlsx</t>
  </si>
  <si>
    <t>LOG_19.3</t>
  </si>
  <si>
    <t>Se realiza la entrega de las bases de caracterización y las bases finales con los criterios de validación correspondiente.</t>
  </si>
  <si>
    <t>Entrega base de datos 1er trim_2022_MTCES.pdf
Entrega informe de caracterizacion 1er trim_2022_MTCES.pdf
Informe Caracterización 1er trim 2022 MTCES.docx
MTCES_BASE_FINAL_1ER TRIM 2022_MTCES.xlsx</t>
  </si>
  <si>
    <t>LOG_19.4</t>
  </si>
  <si>
    <t>Se realiza el envío de las bases de caracterización y los archivos de seguimiento a la operación.</t>
  </si>
  <si>
    <t>Entrega informe de caracterizacion 1er trim_2022_MTCES.pdf
Entrega base de datos 1er trim_2022_MTCES.pdf
Informe Caracterización 1er trim 2022 MTCES.docx
MTCES_BASE_FINAL_1ER TRIM 2022_MTCES.xlsx</t>
  </si>
  <si>
    <t>LOG_20</t>
  </si>
  <si>
    <t>Una (1) base de datos de Encuesta Anual de Inversión Directa recolectada.</t>
  </si>
  <si>
    <t>LOG_20.1</t>
  </si>
  <si>
    <t>No se ha realizado la operación en campo, por lo que no se cuentan con las bases de datos para dar respuesta al indicador.</t>
  </si>
  <si>
    <t>Se realiza la primera proyección del cronograma de la operación.</t>
  </si>
  <si>
    <t>Cronograma 2022.xlsx</t>
  </si>
  <si>
    <t>Se realiza la proyección del cronograma de la operación Encuesta Anual de Inversión Directa, con la proyección de inicio para el siguiente trimestre .</t>
  </si>
  <si>
    <t>C_INTERNAL_2022_EAIED</t>
  </si>
  <si>
    <t>LOG_20.2</t>
  </si>
  <si>
    <t>LOG_20.3</t>
  </si>
  <si>
    <t>LOG_20.4</t>
  </si>
  <si>
    <t>LOG_21</t>
  </si>
  <si>
    <t>Una (1) base de datos de la Encuesta Anual de Servicios (circular &amp; módulo ambiental) recolectada.</t>
  </si>
  <si>
    <t>LOG_21.1</t>
  </si>
  <si>
    <t>LOG_21.2</t>
  </si>
  <si>
    <t>LOG_21.3</t>
  </si>
  <si>
    <t>LOG_21.4</t>
  </si>
  <si>
    <t>LOG_22</t>
  </si>
  <si>
    <t>Una (1) base de datos de Encuesta Mensual de Servicios recolectada.</t>
  </si>
  <si>
    <t>LOG_22.1</t>
  </si>
  <si>
    <t>Se realiza la recolección de la base preliminar, se realiza depuración a crítica, para la entrega definitiva de la base de la EMS_EMSB.</t>
  </si>
  <si>
    <t>Bases de datos de la temática de servicios</t>
  </si>
  <si>
    <t>C-0401-1003-24-0-0401072-02</t>
  </si>
  <si>
    <t>SERVICIOS_2022_EMS</t>
  </si>
  <si>
    <t>LOG_22.2</t>
  </si>
  <si>
    <t>La investigación tiene periodicidad mensual. Esto quiere decir que el primer trimestre 25% (enero, febrero y marzo) ya está cumplido. En cuanto al segundo trimestre tenemos que los meses de abril y mayo ya están cerrados, el mes de junio se encuentra en ejecución y el cierre operativo está para el día 29 de julio de 2022.</t>
  </si>
  <si>
    <t>1ra Base consolidada EMS_EMSB Junio 2022.xlsx
Correo_ Mauricio Duran Sarmiento - Outlook.pdf
Entrega de base definitiva.pdf
Entrega de base final.pdf</t>
  </si>
  <si>
    <t>LOG_22.3</t>
  </si>
  <si>
    <t>La investigación tiene periodicidad mensual. Esto quiere decir que el primer trimestre 25% (enero, febrero y marzo) ya está cumplido. En cuanto al segundo trimestre tenemos que los meses de abril y mayo ya están cerrados, el mes de junio se encuentra en ejecución y la base depurada y criticada esta para el 3 de agosto.</t>
  </si>
  <si>
    <t>Contribuciones (6).xlsx
Contribuciones Anuales.xlsx</t>
  </si>
  <si>
    <t>LOG_22.4</t>
  </si>
  <si>
    <t>La investigación tiene periodicidad mensual. Esto quiere decir que el primer trimestre 25% (enero, febrero y marzo) ya está cumplido. En cuanto al segundo trimestre tenemos que los meses de abril y mayo ya están cerrados, el mes de junio se encuentra en ejecución y la base final esta para el 8 de agosto.</t>
  </si>
  <si>
    <t>LOG_23</t>
  </si>
  <si>
    <t>Una (1) base de datos de Encuesta Mensual de Alojamiento recolectada.</t>
  </si>
  <si>
    <t>LOG_23.1</t>
  </si>
  <si>
    <t>Se logra el avance de la meta de la base de datos de la Encuesta Mensual de Alojamiento, alcanzando la generación de las evidencias en el tiempo y proyección esperada para el trimestre de referencia.</t>
  </si>
  <si>
    <t>SERVICIOS_2022_EMA</t>
  </si>
  <si>
    <t>LOG_23.2</t>
  </si>
  <si>
    <t>Se entregan las bases de validación y los reportes de cierre acorde al cronograma de la operación.</t>
  </si>
  <si>
    <t>consolidadobaseEMA2019_2022.xlsx
Correo_ Enys Yadiris Esteban Cruz - Outlook.pdf
Cronograma 2022 EMA- LOGISTICA_11 01 2022 (1).xlsx
Entrega de validaciones a base preliminar PE Abril 2022.pdf
II trimestre 2022 evidencias PAI-PO Juliana Tovar (1).xlsx
Validaciones preliminar 1 abril_18_05_22_OBS LOGISTICA (1).xlsx
Validaciones preliminar 1 mayo_22_06_22.xlsx</t>
  </si>
  <si>
    <t>LOG_23.3</t>
  </si>
  <si>
    <t>LOG_23.4</t>
  </si>
  <si>
    <t>LOG_24</t>
  </si>
  <si>
    <t>Una (1) base de datos de la Encuesta de Trasporte Urbano de pasajeros recolectada.</t>
  </si>
  <si>
    <t>LOG_24.1</t>
  </si>
  <si>
    <t>Se logra el avance de la meta de la base de datos de la Encuesta Transporte Urbano de Pasajeros, alcanzando la generación de las evidencias en el tiempo y proyección esperada para el trimestre de referencia.</t>
  </si>
  <si>
    <t>Bases de datos de la temática de transporte</t>
  </si>
  <si>
    <t>C-0401-1003-24-0-0401074-02</t>
  </si>
  <si>
    <t>TRANSPORTE_2022_ETUP</t>
  </si>
  <si>
    <t>LOG_24.2</t>
  </si>
  <si>
    <t>(1) cierre operativo con puntualidad de las OOEE programadas por las direcciones productoras</t>
  </si>
  <si>
    <t>18.07.2022 BASE ETUP HISTORICO.xlsx
BASE_ETUP_1TRIMESTRE_2022.xlsx
INFORME CIERRE 1ER TRIMESTRE.pdf
INFORME CIERRE MAYO 2022 ETUP.pdf</t>
  </si>
  <si>
    <t>LOG_24.3</t>
  </si>
  <si>
    <t>LOG_24.4</t>
  </si>
  <si>
    <t>LOG_26</t>
  </si>
  <si>
    <t>Una (1) base de datos de Encuesta sobre ambiente y desempeño institucional nacional recolectada.</t>
  </si>
  <si>
    <t>LOG_26.1</t>
  </si>
  <si>
    <t>LOG_26.2</t>
  </si>
  <si>
    <t>LOG_26.3</t>
  </si>
  <si>
    <t>LOG_26.4</t>
  </si>
  <si>
    <t>LOG_27</t>
  </si>
  <si>
    <t>Una (1) base de datos de Encuesta sobre ambiente y desempeño institucional departamental recolectada.</t>
  </si>
  <si>
    <t>LOG_27.1</t>
  </si>
  <si>
    <t>LOG_27.2</t>
  </si>
  <si>
    <t>LOG_27.3</t>
  </si>
  <si>
    <t>LOG_27.4</t>
  </si>
  <si>
    <t>LOG_28</t>
  </si>
  <si>
    <t>Una (1) base de datos de Encuesta de Gasto de Interno de Turismo recolectada.</t>
  </si>
  <si>
    <t>LOG_28.1</t>
  </si>
  <si>
    <t>Hito cerrado en el I trimestre</t>
  </si>
  <si>
    <t>De acuerdo a lo proyectado se realizan los cierres operativos y se cumple con el cronograma establecido por la operación.</t>
  </si>
  <si>
    <t>Bases de datos de la temática de pobreza y condiciones de vida</t>
  </si>
  <si>
    <t>C-0401-1003-24-0-0401005-02</t>
  </si>
  <si>
    <t>POBREZA_2022_EGIT</t>
  </si>
  <si>
    <t>LOG_28.2</t>
  </si>
  <si>
    <t>Se han realizado cierres operativos de las etapas de enero, febrero, marzo, abril, mayo.</t>
  </si>
  <si>
    <t>EGIT-Cierre operativo etapa 2204_ Julieth Carolina Villamil Monroy - Outlook.pdf</t>
  </si>
  <si>
    <t>LOG_28.3</t>
  </si>
  <si>
    <t>Se han realizado de acuerdo a lo proyectado</t>
  </si>
  <si>
    <t>AGOTADOS_EGIT 2204.xlsx
Informe de Contexto-etapa 2204.docx
REPORTE_SEG_MUESTRA_2204.xlsx
RESUMEN DE COBERTURA CIERRE 2204.xlsx</t>
  </si>
  <si>
    <t>LOG_28.4</t>
  </si>
  <si>
    <t>EGIT - Reporte de seguimiento etapa 2204_040522_ Julieth Carolina Villamil Monroy - Outlook.pdf
SISTEMAS_VS_CAMPO_2204_04-05-22.xlsx</t>
  </si>
  <si>
    <t>LOG_29</t>
  </si>
  <si>
    <t>Una (1) base de datos de la Encuesta Longitudinal de Colombia recolectada.</t>
  </si>
  <si>
    <t>LOG_29.1</t>
  </si>
  <si>
    <t>LOG_29.2</t>
  </si>
  <si>
    <t>LOG_29.3</t>
  </si>
  <si>
    <t>LOG_29.4</t>
  </si>
  <si>
    <t>LOG_30</t>
  </si>
  <si>
    <t>Una (1) base de datos de la Encuesta de Pulso Social recolectada.</t>
  </si>
  <si>
    <t>LOG_30.1</t>
  </si>
  <si>
    <t>POBREZA_2022_EPS</t>
  </si>
  <si>
    <t>LOG_30.2</t>
  </si>
  <si>
    <t>CIERRE MAYO.pdf</t>
  </si>
  <si>
    <t>LOG_30.3</t>
  </si>
  <si>
    <t>01. EPS_R.COBERTURA_2022.xlsb
04. EPS_SISTEMAS_2022.xlsb
06. GRAFICAS_SEGUIMIENTO_2022_compressed (1).pdf
09.EPS_CIERRE_Mayo_2022.pptx</t>
  </si>
  <si>
    <t>LOG_30.4</t>
  </si>
  <si>
    <t>reporte de inconsistencias.pdf</t>
  </si>
  <si>
    <t>LOG_31</t>
  </si>
  <si>
    <t>Una (1) base de datos de Encuesta de Convivencia y Seguridad Ciudadana recolectada.</t>
  </si>
  <si>
    <t>LOG_31.1</t>
  </si>
  <si>
    <t>LOG_31.2</t>
  </si>
  <si>
    <t>LOG_31.3</t>
  </si>
  <si>
    <t>LOG_31.4</t>
  </si>
  <si>
    <t>LOG_32</t>
  </si>
  <si>
    <t>Una (1) base de datos de ICET recolectada.</t>
  </si>
  <si>
    <t>LOG_32.1</t>
  </si>
  <si>
    <t>LOG_32.2</t>
  </si>
  <si>
    <t>LOG_32.3</t>
  </si>
  <si>
    <t>LOG_32.4</t>
  </si>
  <si>
    <t>LOG_33</t>
  </si>
  <si>
    <t>Una (1) base de datos de Micronegocios_ Rural_Urbano recolectada.</t>
  </si>
  <si>
    <t>LOG_33.1</t>
  </si>
  <si>
    <t>Se trabajo con normalidad la recolección de la información para la generación de la base de datos de la investigación</t>
  </si>
  <si>
    <t>C_INTERNO_2022_EMICRON_URBANO</t>
  </si>
  <si>
    <t>LOG_33.2</t>
  </si>
  <si>
    <t>No se generaron inconvenientes durante el segundo trimestre, se dio cumplimiento al cierre operativo correspondiente a las etapas trabajadas</t>
  </si>
  <si>
    <t>EMICRON- Informes de cierre Etapa 2112.pdf
EMICRON- Informes de cierre Etapa 2201.pdf
EMICRON- Informes de cierre Etapa 2202.pdf
3 carpetas comprimidas de informes de cierre por etapas.</t>
  </si>
  <si>
    <t>LOG_33.3</t>
  </si>
  <si>
    <t>EMICRO~1.pdf
EMICRO~2.pdf
EMICRO~3.pdf</t>
  </si>
  <si>
    <t>C_INTERNO_2022_EMICRON_RURAL</t>
  </si>
  <si>
    <t>LOG_33.4</t>
  </si>
  <si>
    <t>Se realizó el seguimiento al control de la cobertura de la investigación durante el segundo trimestre</t>
  </si>
  <si>
    <t>EMICRON_CONS RES_COB_2112_20220504.xlsx
EMICRON_CONS RES_COB_2201_20220513.xlsx
EMICRON_CONS RES_COB_2202_20220603.xlsx</t>
  </si>
  <si>
    <t>LOG_34</t>
  </si>
  <si>
    <t>Una (1) base de datos de la Encuesta Nacional de Calidad de Vida recolectada.</t>
  </si>
  <si>
    <t>LOG_34.1</t>
  </si>
  <si>
    <t>LOG_34.2</t>
  </si>
  <si>
    <t>LOG_34.3</t>
  </si>
  <si>
    <t>LOG_34.4</t>
  </si>
  <si>
    <t>LOG_35</t>
  </si>
  <si>
    <t>Una (1) base de datos de Gran Encuesta Integrada de Hogares - Urbana - ENERO recolectada.</t>
  </si>
  <si>
    <t>LOG_35.1</t>
  </si>
  <si>
    <t>Bases de datos de la temática de mercado laboral</t>
  </si>
  <si>
    <t>MERCADO_2022_GEIH_URBANA</t>
  </si>
  <si>
    <t>LOG_35.2</t>
  </si>
  <si>
    <t>9 archivos en pdf con el cierre operativo de la etapa</t>
  </si>
  <si>
    <t>LOG_35.3</t>
  </si>
  <si>
    <t>GEIH - Informe Cierre de Etapa 2204.pptx
GEIH - Informe Cierre de Etapa 2205.pptx
GEIH - Informe Cierre de Etapa 2206.pttx</t>
  </si>
  <si>
    <t>LOG_35.4</t>
  </si>
  <si>
    <t>9 archivos en excel con el madre_resumen_cobertura</t>
  </si>
  <si>
    <t>LOG_36</t>
  </si>
  <si>
    <t>Una (1) base de datos de Gran Encuesta Integrada de Hogares - Nuevos - ENERO Departamentos recolectada.</t>
  </si>
  <si>
    <t>LOG_36.1</t>
  </si>
  <si>
    <t>MERCADO_2022_GEIH_ND</t>
  </si>
  <si>
    <t>LOG_36.2</t>
  </si>
  <si>
    <t>LOG_36.3</t>
  </si>
  <si>
    <t>LOG_36.4</t>
  </si>
  <si>
    <t>LOG_37</t>
  </si>
  <si>
    <t>Una (1) base de datos de Gran Encuesta Integrada de Hogares - Buenaventura - ENERO recolectada.</t>
  </si>
  <si>
    <t>LOG_37.1</t>
  </si>
  <si>
    <t>MERCADO_2022_GEIH_BUENAVENTURA</t>
  </si>
  <si>
    <t>LOG_37.2</t>
  </si>
  <si>
    <t>LOG_37.3</t>
  </si>
  <si>
    <t>LOG_37.4</t>
  </si>
  <si>
    <t>LOG_38</t>
  </si>
  <si>
    <t>Una (1) base de datos de Gran Encuesta Integrada de Hogares - Paralelo recolectada.</t>
  </si>
  <si>
    <t>LOG_38.1</t>
  </si>
  <si>
    <t>MERCADO_2022_PARALELO</t>
  </si>
  <si>
    <t>LOG_38.2</t>
  </si>
  <si>
    <t>LOG_38.3</t>
  </si>
  <si>
    <t>LOG_38.4</t>
  </si>
  <si>
    <t>LOG_39</t>
  </si>
  <si>
    <t>Una (1) base de datos de LOGISTICA_TRANSVERSAL_OPERATIVO recolectada.</t>
  </si>
  <si>
    <t>LOG_39.1</t>
  </si>
  <si>
    <t>Se trabajo con normalidad la recolección de la información para la generación de la base de datos de las investigaciones.</t>
  </si>
  <si>
    <t>LOG_TRV_2022_OPERATIVO</t>
  </si>
  <si>
    <t>LOG_39.2</t>
  </si>
  <si>
    <t>6 archivos de pdf con PTRV_Cobertura Recuento por etapas</t>
  </si>
  <si>
    <t>LOG_39.3</t>
  </si>
  <si>
    <t>6 archivos de pdf con Correo_ Cierre Recuento &amp; Sensibilización
6 archivos de pptx con PTRV_Cobertura Recuento</t>
  </si>
  <si>
    <t>LOG_39.4</t>
  </si>
  <si>
    <t>Se realizó el seguimiento al proceso de recuento de las investigaciones transversales durante el segundo trimestre</t>
  </si>
  <si>
    <t>12 archivos de excel con el seguimiento de recuento en las operaciones</t>
  </si>
  <si>
    <t>LOG_40</t>
  </si>
  <si>
    <t>Una (1) base de datos de Censo de Edificaciones recolectada.</t>
  </si>
  <si>
    <t>LOG_40.1</t>
  </si>
  <si>
    <t>Se realiza el alcance de los porcentajes y avances proyectados, y aún se presentan los cierres operativos correspondientes al mes de junio para el reporte a temática.</t>
  </si>
  <si>
    <t>Bases de datos de la temática de construcción</t>
  </si>
  <si>
    <t>C-0401-1003-24-0-0401065-02</t>
  </si>
  <si>
    <t>CONSTRUCCION_2022_CEED</t>
  </si>
  <si>
    <t>LOG_40.2</t>
  </si>
  <si>
    <t>Se cumple con el porcentaje planeado para el II trimestre de 2022, se carga evidencias,sin embargo aún estamos en procesos de cierre del CEED al segundo trimestre.</t>
  </si>
  <si>
    <t>20 Archivos con los informes operativos preliminares por ciudad.</t>
  </si>
  <si>
    <t>LOG_40.3</t>
  </si>
  <si>
    <t>Se cumple con el porcentaje planeado para el II trimestre de 2022, se carga evidencias,sin embargo aún estamos en procesos de cierre del CEED al segundo trimestre</t>
  </si>
  <si>
    <t>Formato cambios historicos CEED 103.xlsx
Formato Eliminaciones_2022.xlsx</t>
  </si>
  <si>
    <t>LOG_40.4</t>
  </si>
  <si>
    <t>11 archivos en excel con el reporte de novedades presentadas en el operativo.</t>
  </si>
  <si>
    <t>LOG_41</t>
  </si>
  <si>
    <t>Una (1) base de datos de Indicador de Producción de Obras Civiles recolectada.</t>
  </si>
  <si>
    <t>LOG_41.1</t>
  </si>
  <si>
    <t>CONSTRUCCION_2022_IPOC</t>
  </si>
  <si>
    <t>LOG_41.2</t>
  </si>
  <si>
    <t>Se cumple con el porcentaje planeado para el II trimestre de 2022, se carga evidencias,sin embargo aún estamos en procesos de cierre del CEED al segundo trimestre, cierra el 26 de julio la recolección de IPOC</t>
  </si>
  <si>
    <t>Reporte IPOCII_18072022.docx</t>
  </si>
  <si>
    <t>LOG_41.3</t>
  </si>
  <si>
    <t>Consolidado_IPOCII2022_18072022.xlsx</t>
  </si>
  <si>
    <t>LOG_41.4</t>
  </si>
  <si>
    <t>LOG_42</t>
  </si>
  <si>
    <t>Una (1) base de datos de Indicador de Mezcla Asfáltica recolectada.</t>
  </si>
  <si>
    <t>LOG_42.1</t>
  </si>
  <si>
    <t>CONSTRUCCION_2022_IMA</t>
  </si>
  <si>
    <t>LOG_42.2</t>
  </si>
  <si>
    <t xml:space="preserve">Se realiza la entrega del informe del cierre operativo consolidado de la IMA. </t>
  </si>
  <si>
    <t>INFORME 2 CIERRE OPERATIVO IMA.pdf</t>
  </si>
  <si>
    <t>LOG_42.3</t>
  </si>
  <si>
    <t>Se realiza la entrega de las bases recolectadas y con el análisis correspondiente</t>
  </si>
  <si>
    <t>Base IMA abril 2022.xlsx
Base IMA mayo 2022.xlsx</t>
  </si>
  <si>
    <t>LOG_42.4</t>
  </si>
  <si>
    <t>Se realiza la entrega de la base de seguimiento al operativo consolidado.</t>
  </si>
  <si>
    <t>SEGUIMIENTO IMA LOGISTICA.xlsx</t>
  </si>
  <si>
    <t>LOG_43</t>
  </si>
  <si>
    <t>Una (1) base de datos de Licencias de la construcción recolectada.</t>
  </si>
  <si>
    <t>LOG_43.1</t>
  </si>
  <si>
    <t>CONSTRUCCION_2022_ELIC</t>
  </si>
  <si>
    <t>LOG_43.2</t>
  </si>
  <si>
    <t xml:space="preserve">Se realiza le entrega de los informes operativos por cada mes Se cumple con el porcentaje planeado, sin embargo la base al mes de junio aún esta en procesamiento, se entregará a temática el 31 de julio de acuerdo con el cronograma de la operación estadistica. </t>
  </si>
  <si>
    <t>Informe Final Operativo ELIC ABRIL 2022_revisado_VF.docx
Informe Final Operativo ELIC MARZO 2022_REV.docx
Informe Final Operativo ELIC MAYO 2022_revisado.docx</t>
  </si>
  <si>
    <t>LOG_43.3</t>
  </si>
  <si>
    <t xml:space="preserve">Se entregan las bases con el indicador por mes de la operación, Se cumple con el porcentaje planeado, sin embargo la base al mes de junio aún esta en procesamiento, se entregará a temática el 31 de julio de acuerdo con el cronograma de la operación estadistica. </t>
  </si>
  <si>
    <t>DSO-ELIC-EIN-001r002V1.PlanillaIndicadorDaneCentralABR-2022.xlsx
DSO-ELIC-EIN-001r002V1.PlanillaIndicadorDaneCentralMAR-2022.xlsx
DSO-ELIC-EIN-001r002V1.PlanillaIndicadorDaneCentralMAY-2022.xlsx</t>
  </si>
  <si>
    <t>LOG_43.4</t>
  </si>
  <si>
    <t xml:space="preserve">Se realiza el consolidado correspondiente al seguimiento de la ELIC, Se cumple con el porcentaje planeado, sin embargo la base al mes de junio aún esta en procesamiento, se entregará a temática el 31 de julio de acuerdo con el cronograma de la operación estadistica. </t>
  </si>
  <si>
    <t>SEGUIMIENTO ELIC A JUN 2022.xlsx</t>
  </si>
  <si>
    <t>LOG_44</t>
  </si>
  <si>
    <t>Una (1) base de datos de Índice de Costos de la Construcción  -ICOCIV e ICCV  recolectada.</t>
  </si>
  <si>
    <t>LOG_44.1</t>
  </si>
  <si>
    <t>Se realiza el avance de los operativos sin observación ni novedades que alteren el trascurso normal del cronograma.</t>
  </si>
  <si>
    <t>CONSTRUCCION_2022_ICCPV</t>
  </si>
  <si>
    <t>LOG_44.2</t>
  </si>
  <si>
    <t>Se realiza la entrega de las bases recolectadas para su entrega según cronograma establecido.</t>
  </si>
  <si>
    <t>Base entrega construcción abril  2022.pdf
Base entrega construcción junio  2022.pdf
Base entrega construcción mayo 2022.pdf</t>
  </si>
  <si>
    <t>LOG_44.3</t>
  </si>
  <si>
    <t>LOG_44.4</t>
  </si>
  <si>
    <t>Informe de seguimiento Operativo -construccion.xlsx</t>
  </si>
  <si>
    <t>LOG_45</t>
  </si>
  <si>
    <t>Una (1) base de datos de Precios de Venta al Público de Licores, Vinos, Aperitivos y Similares recolectada.</t>
  </si>
  <si>
    <t>LOG_45.1</t>
  </si>
  <si>
    <t>Bases de datos de la temática de precios y costos</t>
  </si>
  <si>
    <t>C-0401-1003-24-0-0401071-02</t>
  </si>
  <si>
    <t>PRECIOS_2022_PVPLVA</t>
  </si>
  <si>
    <t>LOG_45.2</t>
  </si>
  <si>
    <t>Base entrega PVPLVA abril   2022.pdf
Base entrega PVPLVA junio   2022.pdf</t>
  </si>
  <si>
    <t>LOG_45.3</t>
  </si>
  <si>
    <t>LOG_45.4</t>
  </si>
  <si>
    <t>Informe de seguimiento Operativo -PVPLVA.xlsx</t>
  </si>
  <si>
    <t>LOG_46</t>
  </si>
  <si>
    <t>Una (1) base de datos de Índice de Precios al Consumidor recolectada.</t>
  </si>
  <si>
    <t>LOG_46.1</t>
  </si>
  <si>
    <t>PRECIOS_2022_IPC</t>
  </si>
  <si>
    <t>LOG_46.2</t>
  </si>
  <si>
    <t>Base entrega IPC abril  2022.pdf
Base entrega IPC junio  2022.pdf
Base entrega IPC mayo  2022.pdf</t>
  </si>
  <si>
    <t>LOG_46.3</t>
  </si>
  <si>
    <t>LOG_46.4</t>
  </si>
  <si>
    <t>Informe de seguimiento Operativo -IPC.xlsx</t>
  </si>
  <si>
    <t>LOG_47</t>
  </si>
  <si>
    <t>Una (1) base de datos de Índice de Precios del Productor recolectada.</t>
  </si>
  <si>
    <t>LOG_47.1</t>
  </si>
  <si>
    <t>PRECIOS_2022_IPP</t>
  </si>
  <si>
    <t>LOG_47.2</t>
  </si>
  <si>
    <t>Base entrega IPP abril    2022.pdf
Base entrega IPP mayo     2022.pdf
Base entrega IPPjunio    2022.pdf</t>
  </si>
  <si>
    <t>LOG_47.3</t>
  </si>
  <si>
    <t>LOG_47.4</t>
  </si>
  <si>
    <t>Informe de seguimiento Operativo -IPP.xlsx</t>
  </si>
  <si>
    <t>LOG_48</t>
  </si>
  <si>
    <t>Una (1) base de datos de Programa de Paridad de Poder Adquisitivo recolectada.</t>
  </si>
  <si>
    <t>LOG_48.1</t>
  </si>
  <si>
    <t>Se realiza la entrega del cronograma de la PPA según a la programación correspondiente.</t>
  </si>
  <si>
    <t>cronograma PPA.xlsx</t>
  </si>
  <si>
    <t>PRECIOS_2022_PPA</t>
  </si>
  <si>
    <t>LOG_48.2</t>
  </si>
  <si>
    <t>Base entrega PPA  abril   2022.pdf
Base entrega PPA mayo    2022.pdf</t>
  </si>
  <si>
    <t>LOG_48.3</t>
  </si>
  <si>
    <t>LOG_48.4</t>
  </si>
  <si>
    <t>Informe de seguimiento Operativo -PPA.xlsx</t>
  </si>
  <si>
    <t>LOG_49</t>
  </si>
  <si>
    <t>Una (1) base de datos de Índice de Costos de la Educación Superior recolectada.</t>
  </si>
  <si>
    <t>LOG_49.1</t>
  </si>
  <si>
    <t>PRECIOS_2022_ICESP</t>
  </si>
  <si>
    <t>LOG_49.2</t>
  </si>
  <si>
    <t>Base entrega ICES abril  2022.pdf
Base entrega ICES mayo  2022.pdf</t>
  </si>
  <si>
    <t>LOG_49.3</t>
  </si>
  <si>
    <t>LOG_49.4</t>
  </si>
  <si>
    <t>LOG_50</t>
  </si>
  <si>
    <t>Una (1) base de datos de Índice de costos del transporte de carga por carretera recolectada.</t>
  </si>
  <si>
    <t>LOG_50.1</t>
  </si>
  <si>
    <t>PRECIOS_2022_ICTCP</t>
  </si>
  <si>
    <t>LOG_50.2</t>
  </si>
  <si>
    <t>Base entrega transporte  junio  2022.pdf
Base entrega transporte  mayo   2022.pdf</t>
  </si>
  <si>
    <t>LOG_50.3</t>
  </si>
  <si>
    <t>LOG_50.4</t>
  </si>
  <si>
    <t>Informe de seguimiento Operativo -Transporte.xlsx</t>
  </si>
  <si>
    <t>LOG_51</t>
  </si>
  <si>
    <t>Una (1) base de datos de Encuesta Ambiental Industrial recolectada.</t>
  </si>
  <si>
    <t>LOG_51.1</t>
  </si>
  <si>
    <t>LOG_51.2</t>
  </si>
  <si>
    <t>LOG_51.3</t>
  </si>
  <si>
    <t>LOG_51.4</t>
  </si>
  <si>
    <t>LOG_52</t>
  </si>
  <si>
    <t>Una (1) base de datos de Estadísticas de Cemento Gris recolectada.</t>
  </si>
  <si>
    <t>LOG_52.1</t>
  </si>
  <si>
    <t>Las bases de datos de las Estadísticas de Cemento Gris se encuentran en ejecución sin ningún inconveniente que afecte el cumplimiento del cronograma y por ende la ejecución normal de la operación.</t>
  </si>
  <si>
    <t>CONSTRUCCION_2022_CGRIS</t>
  </si>
  <si>
    <t>LOG_52.2</t>
  </si>
  <si>
    <t>Se entregan los informes de cierre operativo por cada mes de la operación.</t>
  </si>
  <si>
    <t>Cierre operativo abril Cemento.pdf
Cierre operativo marzo Cemento.pdf
Cierre operativo mayo Cemento.pdf</t>
  </si>
  <si>
    <t>LOG_52.3</t>
  </si>
  <si>
    <t>Se entregan las bases depuradas y con el análisis correspondiente.</t>
  </si>
  <si>
    <t>BASE CEMENTO TEMATICA ABRIL 25052022.xlsx
BASE CEMENTO TEMATICA MARZO 2022.xlsx
BASE CEMENTO TEMATICA MAYO 222022.xlsx</t>
  </si>
  <si>
    <t>LOG_52.4</t>
  </si>
  <si>
    <t>Se realiza la entrega de los archivos con la gestión aplicada al seguimiento y verificación de los indicadores de la operación.</t>
  </si>
  <si>
    <t>GESTOR DE ENCUESTA CEMENTO ABRIL.xlsx
GESTOR DE ENCUESTA CONCRETO MAYO.xlsx
Verificación Marzo Cemento.pdf</t>
  </si>
  <si>
    <t>LOG_53</t>
  </si>
  <si>
    <t>Una (1) base de datos de Estadísticas de Concreto recolectada.</t>
  </si>
  <si>
    <t>LOG_53.1</t>
  </si>
  <si>
    <t>Las bases de datos de las Estadísticas de Concreto se encuentran en ejecución sin ningún inconveniente que afecte el cumplimiento del cronograma y por ende la ejecución normal de la operación.</t>
  </si>
  <si>
    <t>CONSTRUCCION_2022_CONCRETO</t>
  </si>
  <si>
    <t>LOG_53.2</t>
  </si>
  <si>
    <t>Se realiza la entrega de los archivos con el cierre operativo de concreto mes a mes.</t>
  </si>
  <si>
    <t>Cierre operativo abril Concreto.pdf
Cierre operativo marzo Concreto.pdf
Cierre operativo mayo Concreto.pdf</t>
  </si>
  <si>
    <t>LOG_53.3</t>
  </si>
  <si>
    <t>Se entregan las bases consolidadas para entrega a temática depuradas y con los controles requeridos.</t>
  </si>
  <si>
    <t>Consolidado Marzo Temática marzo 2022.xlsx
Consolidado Temática abril 24052022.xlsx
Consolidado Temática mayo 2022.xlsx</t>
  </si>
  <si>
    <t>LOG_53.4</t>
  </si>
  <si>
    <t>Se realiza el envío de la bases de seguimiento de la operación.</t>
  </si>
  <si>
    <t>GESTOR DE ENCUESTA CONCRETO ABRIL.xlsx
GESTOR DE ENCUESTA CONCRETO MAYO.xlsx
Verificación marzo concreto.pdf</t>
  </si>
  <si>
    <t>LOG_54</t>
  </si>
  <si>
    <t>Una (1) base de datos de Encuesta Anual Manufacturera recolectada.</t>
  </si>
  <si>
    <t>LOG_54.1</t>
  </si>
  <si>
    <t>LOG_54.2</t>
  </si>
  <si>
    <t>LOG_54.3</t>
  </si>
  <si>
    <t>LOG_54.4</t>
  </si>
  <si>
    <t>LOG_55</t>
  </si>
  <si>
    <t>Una (1) base de datos de Encuesta Mensual Manufacturera con Enfoque Territorial recolectada.</t>
  </si>
  <si>
    <t>LOG_55.1</t>
  </si>
  <si>
    <t>Las bases de datos de la Encuesta Mensual Manufacturera con enfoque territorial, se encuentra en ejecución sin ningún inconveniente que afecte el cumplimiento del cronograma y por ende la ejecución normal de la operación.</t>
  </si>
  <si>
    <t>Bases de datos de la temática de industria</t>
  </si>
  <si>
    <t>C-0401-1003-24-0-0401070-02</t>
  </si>
  <si>
    <t>INDUSTRIA_2022_EMMET</t>
  </si>
  <si>
    <t>LOG_55.2</t>
  </si>
  <si>
    <t>Se realiza la consolidación de los informes de cierre operativo a la operación de EMM.</t>
  </si>
  <si>
    <t>GESTOR DE ENCUESTAS EMMET ABRIL.xlsx
GESTOR DE ENCUESTAS EMMET MAYO.xlsx
GESTOR DE ENCUESTAS EMMET JUNIO.xlsx</t>
  </si>
  <si>
    <t>LOG_55.3</t>
  </si>
  <si>
    <t>Se realiza la consolidación de las bases verificadas de EMM con los registros y validaciones pertinentes.</t>
  </si>
  <si>
    <t>CIERRE EMMET_ABRIL_.xlsx
CIERRE EMMET MAYO_.xlsx</t>
  </si>
  <si>
    <t>LOG_55.4</t>
  </si>
  <si>
    <t xml:space="preserve">Se consolida las verificaciones de seguimiento de la operación en su recolección. </t>
  </si>
  <si>
    <t>EMMET Var y Contrib Abr2022 log.xlsx
EMMET  Var y Contrib May2022 Log.xlsx
CONSOLIDADO ABRIL 2022.xlsx
CONSOLIDADO MAYO 2022.xlsx
CONSOLIDADO JUNIO 2022.xlsx</t>
  </si>
  <si>
    <t>LOG_56</t>
  </si>
  <si>
    <t>Una (1) base de datos de Encuesta de Pulso Empresarial recolectada.</t>
  </si>
  <si>
    <t>LOG_56.1</t>
  </si>
  <si>
    <t>Las bases de datos de la Encuesta de Pulso Empresarial se encuentran en ejecución sin ningún inconveniente que afecte el cumplimiento del cronograma y por ende la ejecución normal de la operación.</t>
  </si>
  <si>
    <t>INDUSTRIA_2022_EPE</t>
  </si>
  <si>
    <t>LOG_56.2</t>
  </si>
  <si>
    <t>Se relaciona el informe operativo consolidado de la Encuesta de Pulso Social.</t>
  </si>
  <si>
    <t>2_INF_OP_EPE_JUN22.doc</t>
  </si>
  <si>
    <t>LOG_56.3</t>
  </si>
  <si>
    <t>Se realiza la entrega de las bases de avance operativo definido por codificación de la ronda.</t>
  </si>
  <si>
    <t>Avance Operativo EPE Ronda 24.xlsx
Avance Operativo EPE Ronda 25.xlsx
Avance Operativo EPE Ronda 26.xlsx</t>
  </si>
  <si>
    <t>LOG_56.4</t>
  </si>
  <si>
    <t>Se reportan las novedades presentadas en la ejecución del operativo al igual que el reporte de PQRSD correspondientes.</t>
  </si>
  <si>
    <t>2 carpetas con el consolidado de novedades y PQRS</t>
  </si>
  <si>
    <t>LOG_57</t>
  </si>
  <si>
    <t>Una (1) base de datos de Encuesta de Desarrollo e Innovación Tecnológica recolectada.</t>
  </si>
  <si>
    <t>LOG_57.1</t>
  </si>
  <si>
    <t>LOG_57.2</t>
  </si>
  <si>
    <t>LOG_57.3</t>
  </si>
  <si>
    <t>LOG_57.4</t>
  </si>
  <si>
    <t>LOG_58</t>
  </si>
  <si>
    <t>Una (1) base de datos de Encuesta en Investigación y desarrollo recolectada.</t>
  </si>
  <si>
    <t>LOG_58.1</t>
  </si>
  <si>
    <t>Se logra la recolección de la información y la consolidación de las bases para un alcance del 80% del indicador.</t>
  </si>
  <si>
    <t>Las bases de datos de la operación I+D que en el primer trimestre presentó inconvenientes en su ejecución, se encuentra en ejecución sin ningún inconveniente que afecte el cumplimiento del cronograma y por ende la ejecución normal de la operación.</t>
  </si>
  <si>
    <t>Bases de datos de la temática de tecnología e innovación</t>
  </si>
  <si>
    <t>C-0401-1003-24-0-0401073-02</t>
  </si>
  <si>
    <t>TECNOLOGIA_2022_I+D</t>
  </si>
  <si>
    <t>LOG_58.2</t>
  </si>
  <si>
    <t>Se realiza la entrega de los informes operativos con las novedades y rendimientos alcanzados.</t>
  </si>
  <si>
    <t>3 archivos en excel con los informes operativos de la I+D</t>
  </si>
  <si>
    <t>LOG_58.3</t>
  </si>
  <si>
    <t>Se mantiene el avance alcanzado en el trimestre anterior.</t>
  </si>
  <si>
    <t>Archivos con registro del trimestre anterior.</t>
  </si>
  <si>
    <t>LOG_58.4</t>
  </si>
  <si>
    <t>Se relacionan los archivos de seguimiento y novedades presentadas en la operación.</t>
  </si>
  <si>
    <t>4 archivos de excel y word con los registros de novedades y seguimiento del operativo.</t>
  </si>
  <si>
    <t>LOG_59</t>
  </si>
  <si>
    <t>Una (1) base de datos de financiación de vivienda y cartera hipotecaría recolectada</t>
  </si>
  <si>
    <t>LOG_59.1</t>
  </si>
  <si>
    <t>Se cumple con el porcentaje planeado y con la ejecución de la operación con normalidad, sin embargo la base al mes de junio aún esta en procesamiento, se entregará a temática el 31 de julio de acuerdo con el cronograma de la operación estadistica</t>
  </si>
  <si>
    <t>LOG_59.2</t>
  </si>
  <si>
    <t xml:space="preserve">Se entrega los documentos con las bitácoras de recolección. </t>
  </si>
  <si>
    <t>01BITACORA-FIVI-MARZO.xlsx
BITACORA-CRITICA FIVI MAYO.xlsx
BITACORA-FIVI-ABRIL.xlsx</t>
  </si>
  <si>
    <t>LOG_59.3</t>
  </si>
  <si>
    <t xml:space="preserve">Se entrega el informe mensual con la revisión correspondiente. </t>
  </si>
  <si>
    <t>01 INFORME MENSUAL_ABRIL-REV.doc
01 INFORME MENSUAL_MARZO_REV.doc
01 INFORME MENSUAL_MAYO.doc</t>
  </si>
  <si>
    <t>LOG_59.4</t>
  </si>
  <si>
    <t>Se realiza la entrega de las verificaciones realizadas a la operación consolidadas e junio de 2022.</t>
  </si>
  <si>
    <t>VERIFICACIONES FIVI JUN 22.pdf</t>
  </si>
  <si>
    <t>LOG_60</t>
  </si>
  <si>
    <t>Una (1) base de datos de Censo de educación formal recolectada.</t>
  </si>
  <si>
    <t>LOG_60.1</t>
  </si>
  <si>
    <t>LOG_60.2</t>
  </si>
  <si>
    <t>LOG_60.3</t>
  </si>
  <si>
    <t>LOG_60.4</t>
  </si>
  <si>
    <t>Dirección de Difusión, Comunicación y Cultura Estadística - DICE</t>
  </si>
  <si>
    <t>DICE_5</t>
  </si>
  <si>
    <t>Doce (12) reportes con la información de las impresiones realizadas en el marco de las operaciones estadísticas producidas por el DANE, finalizado</t>
  </si>
  <si>
    <t>Número de reportes realizados / Número de reportes propuestos</t>
  </si>
  <si>
    <t>DICE_5.1</t>
  </si>
  <si>
    <t>Una (1) matriz de seguimiento mensual, finalizada</t>
  </si>
  <si>
    <t>El porcentaje de avance está de conformidad con lo planeado. Se entrega la matriz con los reportes de producción de los meses de abril, mayo y junio.</t>
  </si>
  <si>
    <t>Se entregó la matriz con los reportes con la información de las impresiones realizadas en el marco de las operaciones estadísticas producidas por el DANE para los meses de abril, mayo y junio.</t>
  </si>
  <si>
    <t>DICE_6</t>
  </si>
  <si>
    <t>Una (1) formulación de planes institucionales, formulados</t>
  </si>
  <si>
    <t xml:space="preserve">Número de planes institucionales formulados y ejecutados/Número de planes institucionales propuestos </t>
  </si>
  <si>
    <t>DICE_6.1</t>
  </si>
  <si>
    <t>Una (1) matriz de seguimiento finalizada</t>
  </si>
  <si>
    <t xml:space="preserve">Actividad ejecutada en el primer trimestre. </t>
  </si>
  <si>
    <t>DICE_7</t>
  </si>
  <si>
    <t>Doce (12) informes con los resultados de las métricas de la Web del DANE, finalizados</t>
  </si>
  <si>
    <t>Número de métricas en el trimestre sobre el total de métricas en el año</t>
  </si>
  <si>
    <t>DICE_7.1</t>
  </si>
  <si>
    <t>Doce (12) reportes de analítica finalizado</t>
  </si>
  <si>
    <t xml:space="preserve">El porcentaje de avance fue estimado de conformidad con el indicador de producto. A la fecha se tiene retraso en la entrega de las metricas del mes de febrero. </t>
  </si>
  <si>
    <t xml:space="preserve">
Se entregaron las analíticas de los meses de abril, mayo y junio, en las que se recopila, mide, evalúa y reporta información y datos que permiten conocer el comportamiento de los usuarios en un sitio web.
 </t>
  </si>
  <si>
    <t xml:space="preserve">Se entregaron las analíticas de los meses de febrero, marzo, abril, mayo y junio. </t>
  </si>
  <si>
    <t>DICE_8</t>
  </si>
  <si>
    <t>Una (1) actualización de la documentación referente al proceso de atención al ciudadano cuando se requiera, finalizada</t>
  </si>
  <si>
    <t xml:space="preserve">% de actualización del documento </t>
  </si>
  <si>
    <t>DICE_8.1</t>
  </si>
  <si>
    <t>Un (1) análisis de la documentación actual para posible actualización, finalizado</t>
  </si>
  <si>
    <t>El porcentaje de avance fue mayor a lo estimado. Se hicieron las actualizaciones necesarias a la documentación.</t>
  </si>
  <si>
    <t xml:space="preserve">Dando alcance al Decreto 111 de 2022, por el cual se modifica la estructura del Departamento Administrativo Nacional de Estadística - DANE y se dictan otras disposiciones; en su Artículo 8 se determinó “modificar el nombre de la Dirección de Difusión, Mercadeo y Cultura Estadística por el de Dirección de Difusión y Cultura Estadística. En todos los apartes del Decreto 262 de 2004 y demás normas, donde se haga referencia a la Dirección de Difusión, Mercadeo y Cultura Estadística se deberá entender que se refiere a la Dirección de Difusión y Cultura Estadística”. De esta manera se actualizaron: 
16 formatos
7 guías
3 procedimientos
A las guías adicionalmente, se les hizo la identificación de la fuente de información en la sección de definiciones y actualización de la bibliografía.
A los procedimientos se les hicieron las dos actualizaciones mencionadas anteriormente, sumado a los ajustes que se habían señalado en la actualización de la documentación de atención al ciudadano del primer trimestre de 2022.
Nota: el procedimiento de Gestión de Comunicaciones Oficiales y PQRSD, no entra en la actualización del 2do trimestre de 2022, dado que dicha actualización hacia parte de una acción suscrita bajo plan de mejoramiento por autocontrol para el indicador COM 12: Oportunidad de respuesta a las PQRSD, sin embargo, a partir del 7 de julio se encuentra disponible la última versión del documento en ISOLUCIÓN.
Dando alcance al procedimiento para el control de documentos (SIO-020-PDT-001), todos los documentos podrán ser consultados en ISOLUCIÓN por medio del módulo documentación, en la sección "Mapa de Procesos" y/o "Listado Maestro de Documentos". De igual forma, no se reportan copias de los documentos actualizados por considerarse copias no controladas.
Adjunto envío ayuda de memoria con el reporte detallado del ajuste realizado a cada documento.
</t>
  </si>
  <si>
    <t>Justificación actualización documentación Servicio al Ciudadano - 2do trim</t>
  </si>
  <si>
    <t>Se realizaron el 100% de las actualizaciones requeridas.
Se actualizaron: 
16 formatos
7 guías
3 procedimientos
A las guías adicionalmente, se les hizo la identificación de la fuente de información en la sección de definiciones y actualización de la bibliografía.
A los procedimientos se les hicieron las dos actualizaciones mencionadas anteriormente, sumado a los ajustes que se habían señalado en la actualización de la documentación de atención al ciudadano del primer trimestre de 2022.</t>
  </si>
  <si>
    <t>DICE_9</t>
  </si>
  <si>
    <t>Cuatro (4) reportes con la programación de producción del material gráfico requerido en el marco de las operaciones estadísticas de la entidad, finalizado</t>
  </si>
  <si>
    <t>DICE_9.1</t>
  </si>
  <si>
    <t>Una (1) matriz de seguimiento trimestral, finalizada</t>
  </si>
  <si>
    <t>El porcentaje de avance está de conformidad con lo planeado. Se entrega la matriz con los reportes de producción del primer trimestre.</t>
  </si>
  <si>
    <t>Se entregó reporte trimestral con la programación de producción del material gráfico requerido en el marco de las operaciones estadísticas de la entidad, finalizado
PERIODO INFORME: ABRIL, MAYO JUNIO</t>
  </si>
  <si>
    <t xml:space="preserve">Programación 2022_excel </t>
  </si>
  <si>
    <t>Servicios de información actualizados</t>
  </si>
  <si>
    <t>C-0499-1003-6-0-0499062-02</t>
  </si>
  <si>
    <t>COM_2022_SIA</t>
  </si>
  <si>
    <t>Direcciones Territoriales</t>
  </si>
  <si>
    <t>DT_5</t>
  </si>
  <si>
    <t>Un (1) ciclo de capacitaciones en las Direcciones Territoriales, realizado.</t>
  </si>
  <si>
    <t>Número de asistentes por territorial a las diferentes capacitaciones</t>
  </si>
  <si>
    <t>DT_5.1</t>
  </si>
  <si>
    <t>Una (1) matriz de identificación de las necesidades de capacitación y grupos de interés, finalizado</t>
  </si>
  <si>
    <t xml:space="preserve">Los servidores de las Direcciones Territoriales durante el II trimestre Participaron en las jornadas de capacitación programadas y socializadas por  el equipo de Gestión Humana. </t>
  </si>
  <si>
    <t xml:space="preserve">En cumplimiento de la meta un (1) ciclo de capacitaciones en las Direcciones Territoriales, los servidores de las Sedes participaron en las capacitaciones programadas y organizadas por el equipo de Gestión Humana. </t>
  </si>
  <si>
    <t>LOG_TRV_2022_TERR</t>
  </si>
  <si>
    <t>DT_5.2</t>
  </si>
  <si>
    <t>Asistencia del personal de las territoriales al ciclo de capacitación agendado por DANE Central, cumplido</t>
  </si>
  <si>
    <t>31/12/2022</t>
  </si>
  <si>
    <t>Los servidores de las Direcciones Territoriales asisitieron según sus necesidades de capacitación y los lineamientos dados, a las capacitaciones programadas y difundidas por el área de Gestión Humana.</t>
  </si>
  <si>
    <t xml:space="preserve">Listados de Asistencia </t>
  </si>
  <si>
    <t>SG_GH_2</t>
  </si>
  <si>
    <t>Un (1) informe de la medición de impacto del programa de capacitación dirigido a los procesos misionales para dar respuesta al TASC, a partir de las actividades realizadas en los años 2019, 2020, 2021 y 2022, realizado.</t>
  </si>
  <si>
    <t xml:space="preserve">(Porcentaje de avance alcanzado / Porcentaje de avance proyectado)*100 </t>
  </si>
  <si>
    <t>SG_GH_2.1</t>
  </si>
  <si>
    <t>Una  (1) aplicación del formato de evaluación de impacto de los cursos realizados en el último cuatrimestre de 2021 para complementar los insumos, implementada.</t>
  </si>
  <si>
    <t>El porcentaje de avance alcanzado de la meta para el primer trimestre corresponde al 100% el cual concuerda con la proyección.</t>
  </si>
  <si>
    <t xml:space="preserve">El GIT Desarrollo de Personal finalizó en el segundo trimestre de 2022 la evaluación de impacto de los cursos realizados en el último cuatrimestre de 2021 y adicionalmente, diseño la muestra de los servidores que se evaluarán y que corresponden a los 5 primeros cursos dictados por la Universidad Nacional a corte de 30 de junio de 2022. </t>
  </si>
  <si>
    <t>El GIT Desarrollo de Personal recopiló las respuestas de evaluación de impacto de los cursos realizados en las vigencias 2019, 2020, 2021 y elaboró durante el segundo trimestre de 2022 un informe preliminar de la medición de impacto del programa de capacitación dirigido a los procesos misionales para dar respuesta al TASC</t>
  </si>
  <si>
    <t xml:space="preserve">FORTALECIMIENTO DE LA CAPACIDAD TÉCNICA Y ADMINISTRATIVA DE LOS PROCESOS DE LA ENTIDAD  NACIONAL
</t>
  </si>
  <si>
    <t>Servicio de educación informal sobre los instrumentos de coordinación del sistema estadístico nacional</t>
  </si>
  <si>
    <t>C-0401-1003-26-0-0401093-02</t>
  </si>
  <si>
    <t>DTEC_DIRPEN_2022_SEI_SEN</t>
  </si>
  <si>
    <t>SG_GH_2.2</t>
  </si>
  <si>
    <t xml:space="preserve">Un (1) informe de la evaluación de impacto para el fortalecimiento de la capacitación en el marco del TASC, finalizado
</t>
  </si>
  <si>
    <t xml:space="preserve">SEC_CAPAD_2022_DP
</t>
  </si>
  <si>
    <t>SG_ADMIN_8</t>
  </si>
  <si>
    <t xml:space="preserve">Un (1) seguimiento para contribuir al fortalecimiento de los procesos de Gestión de Bienes y Servicios. </t>
  </si>
  <si>
    <t>(Porcentaje de avance alcanzado / porcentaje de avance programado) *100</t>
  </si>
  <si>
    <t>SG_ADMIN_8.1</t>
  </si>
  <si>
    <t>Un (1) informe del levantamiento físico de inventarios en DANE Central y Direcciones Territoriales del DANE</t>
  </si>
  <si>
    <t>Para el levantamiento fìsico de inventario se reportó el avance esperado en el porcentaje del seguimiento efectuado, asi como tambien se dio cumplimiento al programa de seguros con la entrega del informe trimestral y al cumplimiento al seguimiento del Plan de Mantenimiento y sostenibilidad (PMAS).
El indicador se cumplio al 100% ya que se cumplio con el % de avance programado en los hitos para este trimestre.</t>
  </si>
  <si>
    <t xml:space="preserve">El GIT de almacèn e inventarios, en el primer semestre del año se realizó seguimiento a los avances en el levantamiento de inventarios de los funcionarios por cada una de las direcciones territoriales y DANE central. Se encontró que la DT centro oriente finalizó el proceso de levantamiento, así como en DANE central se realizó la vertificación de las placas físicas de los elementos en servicio y bodega. Las DT centro occidente, suroccidente, noroccidente y centro solicitaron aplazamiento de las fechas. </t>
  </si>
  <si>
    <t xml:space="preserve">Informe preliminar levantamiento de inventarios. </t>
  </si>
  <si>
    <t xml:space="preserve">El proceso de Bienes y Servicios contribuyo al fortalecimiento de la entidad, mediante el avance del conteo fisico de inventarios que garantizara  la ubicación de los inventarios, asi como tambien el programa de seguros ha fortalecido la gestión del proceso mediante el seguimiento al cumplimiento de reporte de siniestros a nivel nacional y las alertas en los casos que se requiera, de igual manera la ejecución de las actividades programadas del PMAS aportaron de manera significativa en el desarrollo de la misionalidad institucional, mejorando las instalaciones locativas de las sedes CAN y Casa Esmeralda.
</t>
  </si>
  <si>
    <t>SEC_CAPAD_2022_AD_DP</t>
  </si>
  <si>
    <t>SG_ADMIN_8.2</t>
  </si>
  <si>
    <t>Un (1) documento de siniestralidad del programa de seguros finalizado.</t>
  </si>
  <si>
    <t xml:space="preserve">El programa de seguros del Area Administrativa notifico 122 siniestros a la aseguradora en el segundo trimestre, de los 122 fueron 13 siniestros indemnizados, 34 liquidados, 72 están pendientes por respuesta por la aseguradora y 1 siniestro fue desistido por la territorial Bucaramanga, por errror en la notificación en el número de placa y 2 objetados por vencimiento en reclamación.
Es importante mencionar, que el estado general de reclamaciones  a través del contrato 983139 a la aseguradora Previsora es el siguiente: 1641 siniestros en las vigencias 2019 hasta 2022, y cuentan con el siguiente estado general de reclamación: indemnizados hay 1497, liquidados 51, pendientes de respuesta por la aseguradora 82 y desistidos por las territoriales para la reclamación ante la aseguradora 9. se continua con el seguimiento y gestión.  </t>
  </si>
  <si>
    <t>Informe de siniestralidad del programa de seguros_II trimestre 2022</t>
  </si>
  <si>
    <t>SG_ADMIN_8.3</t>
  </si>
  <si>
    <t>Un (1) plan de mantenimiento y sostenibilidad (PMAS) proyectado.</t>
  </si>
  <si>
    <t>Cumplido en el I trimestre</t>
  </si>
  <si>
    <t>SG_ADMIN_8.4</t>
  </si>
  <si>
    <t>Un (1) plan de mantenimiento y sostenibilidad (PMAS) ejecutado.</t>
  </si>
  <si>
    <t>El GIT se Servicios Administrativos, para el segundo trimestre de la vigencia 2022, dio cumplimiento con el seguimiento de las  actividades programadas (mantenimiento general limpieza de cubiertas y canales,  mantenimiento general  plomería,   pintura interna oficinas,  pintura interna zonas comunes,  mantenimiento general mantenimiento silletería zonas comunes,  mantenimiento e instalación de luminarias,  contrato de planta eléctrica,  contrato suministro de ferretería y mantenimiento general eléctrico de puestos de trabajo) en el marco del Plan de Mantenimiento y Sostenibilidad - PMAS, que tiene como fin conservar en buen estado de las instalaciones en DANE CAN y Casa Esmeralda.</t>
  </si>
  <si>
    <t>Ejecución PMAS 2022</t>
  </si>
  <si>
    <t>DEPARTAMENTO ADMINISTRATIVO NACIONAL DE ESTADÍSTICA
SEGUIMIENTO PLAN DE OPERATIVO 2022
II TRIMESTRE</t>
  </si>
  <si>
    <t>DEPARTAMENTO ADMINISTRATIVO NACIONAL DE ESTADÍSTICA
 SEGUIMIENTO PLAN DE ACCIÓN INSTITUCIONAL 2022
II TRIMESTRE</t>
  </si>
  <si>
    <t>REPORTE DE AVANCE - II TRIMESTRE</t>
  </si>
  <si>
    <t xml:space="preserve"> II TRIMESTRE</t>
  </si>
  <si>
    <t>Justificacion No Cumplimiento</t>
  </si>
  <si>
    <t>Dirección - GIT Pobreza</t>
  </si>
  <si>
    <t>DIR_POB_1</t>
  </si>
  <si>
    <t>Un (1) Índice de Pobreza Multidimensional, publicado</t>
  </si>
  <si>
    <t>(número de índices de pobreza multidimensional publicados / total de índices de pobreza multidimensional)* 100</t>
  </si>
  <si>
    <t>DIR_POB_1.1</t>
  </si>
  <si>
    <t>Cinco (5) productos de publicación: anexo nacional, anexo departamental, boletín, comunicado de prensa y presentación</t>
  </si>
  <si>
    <t>Se cumplió con la entrega y publicación de los productos establecidos en este hito 1.1. y en el Hito 1.2 se ha publicado las dos infografias, el boletin nacional y el IPM para municipios PDET</t>
  </si>
  <si>
    <t>Se cumplió con la entrega y publicación de los productos establecidos en este hito</t>
  </si>
  <si>
    <t>Todos los archivos, documentos y presentaciones se encuentran en la siguiente carpeta:
\\systema44\POBREZA1\PublicacionPobreza\2021\Multidimensional.
Adicionalmente la información publicada en la página we del DANE se puede consultar en el siguiente enlace: https://www.dane.gov.co/index.php/estadisticas-por-tema/pobreza-y-condiciones-de-vida/pobreza-multidimensional</t>
  </si>
  <si>
    <t>Se cumplió con la entrega y publicación de los productos establecidos en este hito 1.1. y en el hito 1.2, se han publicado las dos infografias, el boletin nacional y el IPM para municipios PDET</t>
  </si>
  <si>
    <t>LEVANTAMIENTO Y ACTUALIZACIÓN DE ESTADÍSTICAS EN TEMAS SOCIALES  NACIONAL</t>
  </si>
  <si>
    <t>TS_POBREZA_2022_MEDIDAS_DE_POBREZA</t>
  </si>
  <si>
    <t>DIR_POB_1.2</t>
  </si>
  <si>
    <t>Cinco (5) productos de publicación de indicadores del Índice de Pobreza Multidimensional (IPM): un boletín nacional, un boletín departamental, dos infografías del IPM,  presentaciones con enfoque diferencial</t>
  </si>
  <si>
    <t>En este Hito 1.2 se ha publicado las dos infografias, el boletin nacional y el IPM para municipios PDET</t>
  </si>
  <si>
    <t>Las presentaciones y archivos para publicación se encuentran en la siguiente carpeta:
\\systema44\POBREZA1\PublicacionPobreza\2021\Multidimensional.
Adicionalmente la información publicada en la página we del DANE se puede consultar en el siguiente enlace: https://www.dane.gov.co/index.php/estadisticas-por-tema/pobreza-y-condiciones-de-vida/pobreza-multidimensional</t>
  </si>
  <si>
    <t>DIR_POB_2</t>
  </si>
  <si>
    <t xml:space="preserve">Un (1) Índice de Pobreza Monetaria, publicado </t>
  </si>
  <si>
    <t>(número de índices de pobreza monetaria publicados / total de índices de pobreza monetaria)* 100</t>
  </si>
  <si>
    <t>DIR_POB_2.1</t>
  </si>
  <si>
    <t xml:space="preserve"> Se cumplió con la entrega y publicación de los productos establecidos en este hito 2.1. y en el Hito 2.2 se cumplió con la publicación de los mapas departamentales </t>
  </si>
  <si>
    <t>Se cumplió con la entrega y publicación de los productos establecidos en este hito 2.1.</t>
  </si>
  <si>
    <t>Los archivos y productos de la publicación se encuentran en la siguiente carpeta: \\systema44\POBREZA1\PublicacionPobreza\2021\Monetaria
La información publicada en la página web del DANE la encuentra en el siguiente enlace:https://www.dane.gov.co/index.php/estadisticas-por-tema/pobreza-y-condiciones-de-vida/pobreza-monetaria</t>
  </si>
  <si>
    <t xml:space="preserve">Se cumplió con la entrega y publicación de los productos establecidos en el hito 2.1. </t>
  </si>
  <si>
    <t>Cuadros de resultados para la temática de pobreza y condiciones de vida</t>
  </si>
  <si>
    <t>C-0401-1003-23-0-0401037-02</t>
  </si>
  <si>
    <t>DIR_POB_2.2</t>
  </si>
  <si>
    <t>Tres (3) productos de publicación de indicadores de pobreza monetaria: actualización de los mapas interactivos por departamento, dos infografías de pobreza monetaria</t>
  </si>
  <si>
    <t>Se está gestionando la actualización de los mapas interactivos con los datos de 2021</t>
  </si>
  <si>
    <t>Se solicitó al área correspondiente la actualización de los mapas con la información del año 2021.</t>
  </si>
  <si>
    <t>DIR_POB_3</t>
  </si>
  <si>
    <t>Un (1) documento del rediseño del Índice de Pobreza Multidimensional (IPM), realizado</t>
  </si>
  <si>
    <t>(número de documentos del rediseño del IPM/ total de  documentos del rediseño del IPM)* 100</t>
  </si>
  <si>
    <t>DIR_POB_3.1</t>
  </si>
  <si>
    <t>Un (1) registro de los avances de las mesas de discusión de actualización con el Comité de expertos, finalizado.</t>
  </si>
  <si>
    <t xml:space="preserve"> Se han realizado presentaciones para el comité de expertos, según las solicitudes realizadas </t>
  </si>
  <si>
    <t>Se han realizado presentaciones para el comité de expertos, según las solicitudes realizadas.</t>
  </si>
  <si>
    <t>Documento en Power Point</t>
  </si>
  <si>
    <t>DIR_POB_3.2</t>
  </si>
  <si>
    <t>Un (1) documento con el rediseño del IPM, realizado</t>
  </si>
  <si>
    <t>Se actualizará el documento,  de acuerdo con los avances que se presenten en el comité de expertos.</t>
  </si>
  <si>
    <t>DIR_GEDI_1</t>
  </si>
  <si>
    <t xml:space="preserve">Cuatro (4) documentos editoriales para divulgar estadísticas con enfoque diferencial e interseccional </t>
  </si>
  <si>
    <t xml:space="preserve">N. de documentos publicados </t>
  </si>
  <si>
    <t>DIR_GEDI_1.1</t>
  </si>
  <si>
    <t xml:space="preserve">Una (1) nota estadística sobre poder de negociación al interior del hogar con perspectiva de género, partiendo de las nuevas preguntas del formulario ENUT. </t>
  </si>
  <si>
    <t>Esta nota estadística sobre sobre la brecha salarial de género en Colombia para 2021 se realizo el 30%  de lo proyectado, teniendo presente que equivale al 25% de toda la meta</t>
  </si>
  <si>
    <t>Hito finalizado en el I Trimestre</t>
  </si>
  <si>
    <t>Se hicieron reuniones con los equipos ODS y pobreza para estandarizar las mediciones publicadas, los procesamientos se encuentran en proceso para su finalización.</t>
  </si>
  <si>
    <t>FORTALECIMIENTO DE LA PRODUCCIÓN DE ESTADÍSTICAS SUFICIENTES Y DE CALIDAD, MEDIANTE LA COORDINACIÓN Y REGULACIÓN DEL SEN  NACIONAL</t>
  </si>
  <si>
    <t>DTEC_DIRPEN_2022_ARTI_SEN</t>
  </si>
  <si>
    <t>DIR_GEDI_1.2</t>
  </si>
  <si>
    <t>Una (1) nota estadística sobre la brecha salarial de género en Colombia para 2021.</t>
  </si>
  <si>
    <t>Se hicieron reuniones con los equipos ODS y pobreza para estandarizar las mediciones publicadas, los procesamientos se encuentran en proceso para su finalisación. Se priorizaron, en cambio, las notas estadísticas del siguiente hito</t>
  </si>
  <si>
    <t>Documento en PowerPoint</t>
  </si>
  <si>
    <t>DIR_GEDI_1.3</t>
  </si>
  <si>
    <t xml:space="preserve"> Dos (2) productos editoriales con entidades aliadas estratégicas.</t>
  </si>
  <si>
    <t>DIR_GEDI_2</t>
  </si>
  <si>
    <t xml:space="preserve">Una (1) estrategia de inclusión de enfoque diferencial e interseccional en el diseño de operaciones estadísticas documentadas </t>
  </si>
  <si>
    <t>DIR_GEDI_2.1</t>
  </si>
  <si>
    <t>Un (1) documento de informe de la experiencia de inclusión de preguntas para la identificación de población LGBT en las operaciones estadísticas durante el cuatrienio</t>
  </si>
  <si>
    <t>Se elaboró un documento en su primera versión el cual se encuentra en revisión de la coordinación de GEDI. Igualmente se avanzó en la identificación de encuestas de otros países. Sobre esto tenemos una presentación y una matriz con lo que se ha indagado.</t>
  </si>
  <si>
    <t>Se cuenta con un documento en su primera versión en revisión de la coordinación de GEDI.</t>
  </si>
  <si>
    <t>Documento en Word</t>
  </si>
  <si>
    <t>Se cuenta con un documento en su primera versión en revisión de la coordinación de GEDI. Hemos avanzado en la identificación de encuestas de otros países y una posible consultoría con ONU Mujeres. Sobre esto tenemos una presentación y una matriz con lo que se ha indagado.</t>
  </si>
  <si>
    <t>DIR_GEDI_2.2</t>
  </si>
  <si>
    <t>Un (1) documento de recomendaciones a la fase de diseño de la Encuesta de Violencia Intrafamiliar</t>
  </si>
  <si>
    <t>Hemos avanzado en la identificación de encuestas de otros países y una posible consultoría con ONU Mujeres. Sobre esto tenemos una presentación y una matriz con lo que se ha indagado.</t>
  </si>
  <si>
    <t>DIR_GEDI_3</t>
  </si>
  <si>
    <t>Una (1) estrategia de divulgación de estadísticas con enfoque diferencial e interseccional para la generación de diálogos y la promoción del uso de la información</t>
  </si>
  <si>
    <t xml:space="preserve">Número de presentaciones y eventos realizados para la divulgación estratégica de estadísticas con enfoque diferencial / Total de presentaciones y eventos realizados * 100 </t>
  </si>
  <si>
    <t>DIR_GEDI_3.1</t>
  </si>
  <si>
    <t xml:space="preserve">Diez (10) presentaciones de divulgación estratégica de acuerdo con la agenda de priorización de la Dirección General. </t>
  </si>
  <si>
    <t xml:space="preserve">En este trimestre se realizaron dos presentaciones que corresponden a -ppt sobre empresas de mujeres que se realizó para el Fondo Mujer Emprende, -ppt sobre brechas de género en el trabajo para presentación del director en EAFIT, correspondiendo a un porcentaje mayor al esperado. igualmente podemos reportar el Webinar de publicación de la nota estadística Estado Actual de la Medición de la Discapacidad en Colombia </t>
  </si>
  <si>
    <t>En este trimestre se realizaron dos presentaciones que corresponden a -ppt sobre empresas de mujeres que se realizó para el Fondo Mujer Emprende, -ppt sobre brechas de género en el trabajo para presentación del director en EAFIT.</t>
  </si>
  <si>
    <t>En el trimestre se realizaron presentaciones que corresponden a -ppt sobre empresas de mujeres que se realizó para el Fondo Mujer Emprende, -ppt sobre brechas de género en el trabajo para presentación del director en EAFIT y el Webinar de publicación de la nota estadística Estado Actual de la Medición de la Discapacidad en Colombia</t>
  </si>
  <si>
    <t>LEVANTAMIENTO Y ACTUALIZACIÓN DE LA  INFORMACIÓN ESTADÍSTICA DE CARÁCTER SOCIODEMOGRÁFICO A NIVEL LOCAL Y  NACIONAL</t>
  </si>
  <si>
    <t>Cuadros de resultados para la temática de demografía y población</t>
  </si>
  <si>
    <t>C-0401-1003-20-0-0401032-02</t>
  </si>
  <si>
    <t>ETN_2022_CR</t>
  </si>
  <si>
    <t>DIR_GEDI_3.2</t>
  </si>
  <si>
    <t xml:space="preserve">Cuatro (4) eventos para la divulgación de estadísticas con enfoque diferencial e interseccional. </t>
  </si>
  <si>
    <t xml:space="preserve">En este hito podemos reportar el Webinar de publicación de la nota estadística Estado Actual de la Medición de la Discapacidad en Colombia </t>
  </si>
  <si>
    <t xml:space="preserve"> Se encuentra en  https://www.youtube.com/watch?v=LG9fYOTbrAU&amp;t=4s</t>
  </si>
  <si>
    <t>DIR_RELA_1</t>
  </si>
  <si>
    <t>Aumentar en un 8% las solicitudes de intercambio de conocimientos, y misiones o visitas técnicas por entidades y organismos internacionales, con respecto a la meta cuatrienal del 36%</t>
  </si>
  <si>
    <t>Aumento de un 8% a la meta cuatrienal del 36%</t>
  </si>
  <si>
    <t>DIR_RELA_1.1</t>
  </si>
  <si>
    <t xml:space="preserve">Una (1) matriz de solicitudes de intercambio de conocimientos, y misiones o visitas, finalizada
</t>
  </si>
  <si>
    <t>Mediante el trámite de 105 solicitudes/requerimientos internacionales durante el II trimestre se aportó un 2,6% al avance de la meta anual establecida (8%), de tal forma que para el periodo de corte, el avance porcentual de la meta final es del 50% cumpliendo con la meta</t>
  </si>
  <si>
    <t xml:space="preserve">Teniendo en cuenta que para el año 2022 se planteó como meta, aumentar en un 8% las solicitudes de intercambio de conocimientos, misiones y eventos por entidades y organismos internacionales, para el segundo trimestre se alcanzó un 2,5% de la meta. La Oficina de Relacionamiento trabajó de forma articulada con las diferentes direcciones técnicas del DANE, en donde se evidencia el crecimiento en el número de solicitudes y requerimientos que contribuye a la meta final del 36% </t>
  </si>
  <si>
    <t>Requerimientos de Oferta y Demanda 2022</t>
  </si>
  <si>
    <t xml:space="preserve">A la fecha la meta viene avanzando de forma satisfactoria. Cabe resaltar que para este primer trimestre se realizo un total de 105 requerimientos de oferta y demanda y se logro la firma de un acuerdo entre el DANE y la Uniersidad </t>
  </si>
  <si>
    <t xml:space="preserve">  COOP_2022_DLT  </t>
  </si>
  <si>
    <t>DIR_RELA_1.2</t>
  </si>
  <si>
    <t xml:space="preserve"> Tres (3) convenios nacionales o internacionales, que contribuyan al fortalecimiento institucional del DANE a través de acciones de posicionamiento y visibilizarían nacional e internacional, formalizados.</t>
  </si>
  <si>
    <t>1 Acuerdo de intercambio de datos y 1 convenio DANE-KOSTAT</t>
  </si>
  <si>
    <t>Teniendo en cuenta el interés de fortalecer las relaciones con los diferentes socios internacionales, actualmente el DANE firmo un acuerdo de intercambio de datos con la Universidad de Southampton y un convenio de cooperación con el Instituto Nacional de Estadística de Corea del Sur</t>
  </si>
  <si>
    <t>1, 1, 2. Leasure_Oxford_DANE_DSA_VF_27.01.2021_ES - signed access
2, FINAL VERSION 220705_ KOSTAT-DANE Project TOR EN</t>
  </si>
  <si>
    <t>DIR_RELA_3</t>
  </si>
  <si>
    <t>Una (1)  Hoja de ruta para la organización del Quinto Foro Mundial de Datos en el 2024 en la ciudad de Medellín, establecido.</t>
  </si>
  <si>
    <t xml:space="preserve">Número de hojas de ruta/ Total de hojas de ruta*100 </t>
  </si>
  <si>
    <t>DIR_RELA_3.1</t>
  </si>
  <si>
    <t>Una (1) Hoja de Ruta relatando el contexto, escenarios, actores y recomendaciones para la efectiva realización del Quinto Foro Mundial de Naciones Unidas en Medellín, establecido</t>
  </si>
  <si>
    <t>Un documento que contiene las generalidades, contextos, compromisos  y demás que será de utilidad para la generación de la  hoja de ruta que permita contar con el lineamiento para el Foro mundial de Datos.</t>
  </si>
  <si>
    <t xml:space="preserve">Teniendo en cuenta que para el 2024 se desarrollara el Foro Mundial de  Datos, se hace necesario contar con un documento de lineamiento, que permita contar con los diversos compromisos, y pasos a seguir para su correcto desarrollo, En ese sentido, La Oficina de Relacionamiento Nacional e Internacional para este segundo semestre avanzo en el desarrollo del documento estableciendo con clariadad los compromisos y loss actores involucrados </t>
  </si>
  <si>
    <t xml:space="preserve">Proceso de planificación Quinto Foro Mundial de Datos de las Naciones Unidas </t>
  </si>
  <si>
    <t xml:space="preserve">A la fecha la meta viene avanzando de forma satisfactoria, teniendo en cuenta que se cuenta con un documento bastante avanzando. Se espera contar con este documento a finales del III trimestre </t>
  </si>
  <si>
    <t xml:space="preserve"> COOP_2022_DLT </t>
  </si>
  <si>
    <t>DIR_RELA_4</t>
  </si>
  <si>
    <t>Tres (3) grupos de trabajo en el marco de la CEA CEPAL, que tiene como objetivo el  fortalecimiento de las capacidades estadísticas, liderados por el DANE</t>
  </si>
  <si>
    <t xml:space="preserve">Número de grupos de trabajo/ Total de grupos de trabajo liderados por el DANE*100 </t>
  </si>
  <si>
    <t>DIR_RELA_4.1</t>
  </si>
  <si>
    <t xml:space="preserve">Un (1) documento de avance resultado de las labores  del  grupo de trabajo de Diagnóstico sobre los alcances del concepto de Data Stewardship en el rol de las Oficinas Nacionales de Estadística de América Latina y el Caribe . </t>
  </si>
  <si>
    <t>Documentos de lineamientos técnicos</t>
  </si>
  <si>
    <t>COOP_2022_DLT</t>
  </si>
  <si>
    <t>DIR_RELA_4.2</t>
  </si>
  <si>
    <t xml:space="preserve">Un (1) documento de avance resultado de las labores  del  grupo de trabajo de Herramienta de evaluación de la calidad de los registros administrativos. </t>
  </si>
  <si>
    <t>DIR_RELA_4.3</t>
  </si>
  <si>
    <t>Un (1) documento de avance resultado de las labores  del  grupo de trabajo de Establecimiento de un Mecanismo de revisión de pares en América Latina y el Caribe</t>
  </si>
  <si>
    <t>DIR_RELA_5</t>
  </si>
  <si>
    <t>Un (1) documento que contiene las bases para la elaboración de una Estrategia Nacional de Desarrollo Estadístico a partir de los nuevos desafíos y necesidades de información estadística a nivel nacional, regional e internacional</t>
  </si>
  <si>
    <t xml:space="preserve">Número de documentos que contiene las bases para la elaboración de una Estrategia Nacional de Desarrollo Estadístico/ Total de documentos *100 </t>
  </si>
  <si>
    <t>DIR_RELA_5.1</t>
  </si>
  <si>
    <t>Un (1) documento que contiene las bases para la elaboración de una la Estrategia Nacional de Desarrollo Estadístico</t>
  </si>
  <si>
    <t xml:space="preserve">Meta retirada </t>
  </si>
  <si>
    <t>OPLAN_2</t>
  </si>
  <si>
    <t>Una (1) matriz de seguimiento a los convenio ubicada en la intranet, que permita gestionar, visualizar el estado de avance y generar alertas tempranas, terminada</t>
  </si>
  <si>
    <t>Matriz con información</t>
  </si>
  <si>
    <t>OPLAN_2.1</t>
  </si>
  <si>
    <t>Una (1) diseño de matriz que contenga las variables a diligenciar con información  de convenios y contratos interadministrativos con ejecución de recursos</t>
  </si>
  <si>
    <t>Durante el II trimestre se llevó a cabo la consolidación y validación de la matriz con información asociada a los convenios y contratos administrativos con ejecución de recursos para 2022. Esta cuenta con las principales variables que permiten evidenciar valores, fechas y estados de desembolsos, entre otros por cada uno de los convenios/contratos. Esta matriz se alimenta mensualmente de los reportes de información que se generan a través del SIIF.
La matriz ya se encuentra disponible en el sharepoint de la entidad y esta siendo socializada con las diferentes áreas que cuentan con convneios y contratos en ejecución.</t>
  </si>
  <si>
    <t>Se cuenta con la matriz de seguimiento en sharepoint</t>
  </si>
  <si>
    <t>https://danegovco.sharepoint.com/:x:/s/INFOCONVENIOS_CONTRATOS/Ed7Q3_SIwG9GsCF5mtukOW8B6chShowKahKoFYlk36YA5Q?e=goD3LT</t>
  </si>
  <si>
    <t>EN el II trimestre, el GIT de planeación presupuestal consolidó la matriz de seguimiento a convenios y contratos con ejecución de presupuesto, teniendo en cuenta las recomendaciones de las áreas en cuanto a las variables que deben considerarse. De igual forma, se cargó en el sharepoint y se inició socialización mientras existian ajustes.
Esta matriz será actualizada de forma mensual con base en los reportes SIIF y/o cuando ocurran modificaciones o cambios importantes en los diferentes convenios o contratos</t>
  </si>
  <si>
    <t>FORTALECIMIENTO DE LA CAPACIDAD TÉCNICA Y ADMINISTRATIVA DE LOS PROCESOS DE LA ENTIDAD NACIONAL</t>
  </si>
  <si>
    <t xml:space="preserve">Documentos de planeación 	 </t>
  </si>
  <si>
    <t xml:space="preserve">C-0499-1003-6-0-0499054-02 	 </t>
  </si>
  <si>
    <t>OPLAN_2.2</t>
  </si>
  <si>
    <t>Una (1) matriz validada y socializada con las áreas responsables de convenios y contratos interadministrativos con ejecución de recursos</t>
  </si>
  <si>
    <t>Se realizaron reuniones con las áreas para validar las variables de la matriz</t>
  </si>
  <si>
    <t>OPLAN_2.3</t>
  </si>
  <si>
    <t>Una (1) matriz final diligenciada con información de con información  de convenios y contratos interadministrativos con ejecución de recursos</t>
  </si>
  <si>
    <t>Matriz actualizada a Junio 30 de 2022, cierre del mes</t>
  </si>
  <si>
    <t>OPLAN_5</t>
  </si>
  <si>
    <t>Un (1) desarrollo del módulo “Baterías de Indicadores” para que se visibilicen los logros más destacados de la OPLAN por semestre,  finalizado y en producción.</t>
  </si>
  <si>
    <t>Número de indicadores reportados en el semestre</t>
  </si>
  <si>
    <t>OPLAN_5.1</t>
  </si>
  <si>
    <t>Un (1) diseño de los contenido de la información a publicar (batería de indicadores, logros, análisis)</t>
  </si>
  <si>
    <t xml:space="preserve">En este ultimo trimestre no se ha logrado avanzar en razón a que todos los esfuerzos han estado concentrados en la obtención de la auditoria de certificación de la calidad </t>
  </si>
  <si>
    <t xml:space="preserve">En este último trimestre no se ha logrado avanzar en razón a que todos los esfuerzos han estado concentrados en la obtención de la auditoria de certificación de la calidad </t>
  </si>
  <si>
    <t xml:space="preserve">FORTALECIMIENTO DE LA CAPACIDAD TÉCNICA Y ADMINISTRATIVA DE LOS PROCESOS DE LA ENTIDAD NACIONAL
</t>
  </si>
  <si>
    <t xml:space="preserve">Documentos de planeación 	</t>
  </si>
  <si>
    <t>OPLAN_5.2</t>
  </si>
  <si>
    <t>Una (1) implementación del micrositio con la información a publicar (batería de indicadores, logros, análisis)</t>
  </si>
  <si>
    <t>OPLAN_6</t>
  </si>
  <si>
    <t>Un (1) desarrollo de la infraestructura de alto nivel NTC ISO del sistema de gestión de calidad, que incluya la adopción e implementación de las normas técnicas de calidad y los planes de certificación, terminado</t>
  </si>
  <si>
    <t>Número de documentos entregados/ número de documentos planeados *100</t>
  </si>
  <si>
    <t>OPLAN_6.1</t>
  </si>
  <si>
    <t>Un (1) procedimiento de revisión por la dirección integrado (Gestión ambiental - MSPI)</t>
  </si>
  <si>
    <t>Se revisó la documentación del Sistema de Gestión de Calidad (SGC), en el marco del alistamiento de la información requerida para el otorgamiento de la certificación de la calidad. 
En el siguiente trimestre se presenta los resultados de la actualización documental del SGC con base en los resultados de la autoría de Icontec y del proceso de Sinergia Organizacional
Se revisó el documento de contexto organizacional del SGA conforme al el plan de implementacion de 2022 de estos Sistemas. 
Se revisó el diagnostico disponible 2019 y es necesario avanzar la construcción del contexto organizacional</t>
  </si>
  <si>
    <t xml:space="preserve">En el marco del alistamiento para el otorgamiento de la certificación de la calidad, se realizó una revisión y alistamiento de la información que permite evidenciar el grado de cumplimiento de los requerimientos realizados por la alta dirección en el marco de la revisión por la dirección 2021. 
La revisión por la dirección correspondiente al periodo que va desde agosto de 2021 hasta agosto de 2022, se está confirmando la información de cumplimiento, 
Se diseñó un cronograma de trabajo y se tiene prevista realizar antes del 7 de agostos de 2022.
Se realizaron dos mesas de trabajo para actualizar el procedimiento de revisión por la dirección dando cobertura a los Procesos del mapa de procesos institucional, los sistemas en gestión y las políticas de MIPG
</t>
  </si>
  <si>
    <t xml:space="preserve">Se revisó la documentación del Sistema de Gestión de Calidad (SGC), en el marco del alistamiento de la información requerida para el otorgamiento de la certificación de la calidad. En el siguiente trimestre se presenta los resultados de la actualización documental del SGC con base en los resultados de la autoría de Icontec y del proceso de Sinergia Organizacional
Se revisó el documento de contexto organizacional del SGA conforme al el plan de implementación de 2022 de este Sistema. 
Se revisó el diagnostico disponible 2019 y es necesario avanzar la construcción del contexto organizacional
</t>
  </si>
  <si>
    <t xml:space="preserve">En el siguiente trimestre se presenta los resultados de la actualización documental del SGC con base en los resultados de la autoría de Icontec y del proceso de Sinergia Organizacional
Se revisó el diagnostico disponible 2019 y es necesario avanzar la construcción del contexto organizacional
</t>
  </si>
  <si>
    <t xml:space="preserve"> Servicio de implementación sistemas de gestión 
</t>
  </si>
  <si>
    <t xml:space="preserve">C-0499-1003-6-0-0499060-02
</t>
  </si>
  <si>
    <t xml:space="preserve"> OPLAN_2022_SISG 
</t>
  </si>
  <si>
    <t>OPLAN_6.2</t>
  </si>
  <si>
    <t>Un (1) análisis de contexto integrado  (Gestión ambiental - MSPI)</t>
  </si>
  <si>
    <t>Se revisó el documento de contexto organizacional del SGA conforme al el plan de implementacion de 2022 de estos Sistemas. 
Se revisó el diagnostico disponible 2019 y es necesario avanzar la construcción del contexto organizacional</t>
  </si>
  <si>
    <t>OPLAN_7</t>
  </si>
  <si>
    <t>Un (1) certificación de la Entidad en la norma ISO 9001:2015, obtenida</t>
  </si>
  <si>
    <t>Certificación obtenida</t>
  </si>
  <si>
    <t>OPLAN_7.1</t>
  </si>
  <si>
    <t xml:space="preserve">Un (1) proceso precontractual de la auditoria de seguimiento terminado </t>
  </si>
  <si>
    <t xml:space="preserve">En la última semana de junio de 2022 y el 01 de julio de 2022, se realizó la auditoria de otorgamiento de la certificación de la calidad acotada a la NTC 9001-2015 acotado al SGC.  
Se recomendó otorgar la certificación bajo el alcance de Producción y Difusión de Estadísticas oficiales 
Se identificaron tres no conformidades: 1- gestión de oportunidades,2-  inclusión de las direcciones territoriales en el marco de la auditoría integral y 3-  Presentar el plan de mantenimiento de infraestructura
La liquidación del contrato se materializa durante el tercer trimestre de 2022
l contrato con Icontec, durante el segundo trimestre de 2022, ha tenido el seguimiento periódico por el supervisor, se han formalizado las actuaciones administrativas de suspensión y reactivación con la justificación correspondiente, 
</t>
  </si>
  <si>
    <t>En la última semana de junio de 2022 y el 01 de julio de 2022, se realizó la auditoria de otorgamiento de la certificación de la calidad acotada a la NTC 9001-2015 acotado al SGC.  
Se recomendó otorgar la certificación bajo el alcance de Producción y Difusión de Estadísticas oficiales 
Se identificaron tres no conformidades: 1- gestión de oportunidades,2-  inclusión de las direcciones territoriales en el marco de la auditoría integral y 3-  Presentar el plan de mantenimiento de infraestructura</t>
  </si>
  <si>
    <t>Servicio de implementación sistemas de gestión</t>
  </si>
  <si>
    <t>C-0499-1003-6-0-0499060-02</t>
  </si>
  <si>
    <t>OPLAN_2022_SISG</t>
  </si>
  <si>
    <t>OPLAN_7.2</t>
  </si>
  <si>
    <t>Una (1) auditoria de seguimiento en la Norma ISO 9001:2015 realizada</t>
  </si>
  <si>
    <t>30/20/2022</t>
  </si>
  <si>
    <t>OPLAN_8</t>
  </si>
  <si>
    <t>Una (1) implementación del proceso para la integración  de la estructura de alto nivel de los sistemas NTC ISO 14001:2015 ISO 45001:2018 e ISO 27001:2013 en fase 2, terminado.</t>
  </si>
  <si>
    <t>OPLAN_8.1</t>
  </si>
  <si>
    <t xml:space="preserve">Un (1) procedimiento de Auditoria Interna Integrada </t>
  </si>
  <si>
    <t xml:space="preserve">Se actualizó el manual de gestión del Sistema Integrado de Gestión Institucional en el marco de la auditoria para el otorgamiento de la certificación de la calidad. En el siguiente trimestre se debe presentar una nueva actualización de conformidad con el informe de Icontec y el resultado de la auditoria integrada al proceso de sinergia organizacional y al PM que contempla la auditoría integral para asegurar la cobertura a los Procesos, los Sistemas de Gestión y la Evaluación de la calidad del proceso de producción estadística.
Se actualizó el procedimiento para auditorías internas. Sin embargo, necesario realizar una actualización del Procedimiento que se presentará en el reporte del tercer trimestre de 2022. producto de los resultados de la auditoria de otorgamiento de la certificación de calidad por Icontec y el resultado de la auditoria al Proceso de Sinergia Organizacional y para cubrir también el programa 2021 -2022. 
SGA: Se prestó asesoría para la definición de la metodología y matiz de identificación de impactos ambientales. Se realizó un recorrido en la planta física del DANE para establecer los elementos de gestión ambiental referidos en la matriz de identificación de impactos 
Se han realizado mesas de trabajo para asesoría y seguimiento al cumplimiento del plan de implementación del SSST
SSI: Se revisó la propuesta para procedimiento de inventarios de activos de información y se realizó una propuesta de actualización de la política de riesgos de la organización que contempla seguridad de la información. En el siguiente trimestre se debe presentar la evaluación del estado documental SGSI –MSPI de acuerdo con el Plan de Seguridad de la Información 2022
Una (1) programa de auditorías internas de integrales terminado. Este hito se cumplió con la realización del ciclo de auditorías internas a los 15 procesos del mapa de procesos institucional y se suscribieron los planes de mejora según el resultado de hallazgos y no conformidades. Esta actividad se realizó como insumo base para el alistamiento y planificación de la auditoria de otorgamiento de certificación de la calidad 2022 por Icontec.  Sin embargo, producto de los resultados de la auditoria de otorgamiento de la certificación de calidad por Icontec y el resultado de la auditoria al Proceso de Sinergia Organizacional y para cubrir también el programa de evaluación de calidad del proceso estadístico 2021 -2022, es necesario realiza la programación para el segundo semestre 2022
</t>
  </si>
  <si>
    <t>1- Se actualizó el procedimiento para auditorías internas.
2- Sin embargo, producto de los resultados de la auditoria de otorgamiento de la certificación de calidad por Icontec y el resultado de la auditoria al Proceso de Sinergia Organizacional y para cubrir también el programa el programa de evaluacion de calidad del proceso estadistico  2021 -2022,  es necesario realizar una actualización del Procedimiento que se presentará en el reporte del tercer trimestre de 2022.</t>
  </si>
  <si>
    <t xml:space="preserve"> En el siguiente trimestre se debe presentar una nueva actualización de conformidad con el informe de Icontec y el resultado de la auditoria integrada al proceso de sinergia organizacional y al PM que contempla la auditoría integral para asegurar la cobertura a los Procesos, los Sistemas de Gestión y la Evaluación de la calidad del proceso de producción estadística.
Es necesario realizar una actualización del Procedimiento que se presentará en el reporte del tercer trimestre de 2022, producto de los resultados de la auditoria de otorgamiento de la certificación de calidad por Icontec y el resultado de la auditoria al Proceso de Sinergia Organizacional y para cubrir también el programa 2021 -2022. 
En el siguiente trimestre se debe presentar la evaluación del estado documental SGSI –MSPI de acuerdo con el Plan de Seguridad de la Información 2022
Producto de los resultados de la auditoria de otorgamiento de la certificación de calidad por Icontec y el resultado de la auditoria al Proceso de Sinergia Organizacional y para cubrir también el programa de evaluación de calidad del proceso estadístico 2021 -2022, es necesario realiza la programación para el segundo semestre 2022
</t>
  </si>
  <si>
    <t xml:space="preserve"> C-0499-1003-6-0-0499060-02 
</t>
  </si>
  <si>
    <t>OPLAN_8.2</t>
  </si>
  <si>
    <t xml:space="preserve">Un (1) manual del sistema de gestión integrado </t>
  </si>
  <si>
    <t>Se actualizó el manual de gestión del Sistema Integrado de Gestión Institucional en el marco de la auditoria para el otorgamiento de la certificación de la calidad. En el siguiente trimestre se debe presentar una nueva actualización de conformidad con el informe de Icontec y el resultado de la auditoria integrada al proceso de sinergia organizacional y al PM que contempla la auditoría integral para asegurar la cobertura a los Procesos, los Sistemas de Gestión y la Evaluación de la calidad del proceso de producción estadística.</t>
  </si>
  <si>
    <t>OPLAN_8.3</t>
  </si>
  <si>
    <t>Un (1) plan de implementación ajustado SGA</t>
  </si>
  <si>
    <t xml:space="preserve">SGA: Se prestó asesoría para la definición de la metodología y matiz de identificación de impactos ambientales. Se realizó un recorrido en la planta física del DANE para establecer los elementos de gestión ambiental referidos en la matriz de identificación de impactos ambientales. En el siguiente trimestre se debe confirmar la dispoinibilidad documental de la estructura de alto nivel del Sistema </t>
  </si>
  <si>
    <t>OPLAN_8.4</t>
  </si>
  <si>
    <t>Una (1) implementación fase 2 terminada SGA</t>
  </si>
  <si>
    <t>OPLAN_8.5</t>
  </si>
  <si>
    <t>Un (1) plan de implementación ajustado SST</t>
  </si>
  <si>
    <t>se realiza el seguimiento y ajuste al plan de implementación con corte a 15 de junio de 2022.</t>
  </si>
  <si>
    <t>OPLAN_8.6</t>
  </si>
  <si>
    <t>Una (1) implementación fase 2 terminada SST</t>
  </si>
  <si>
    <t xml:space="preserve">Se actualizan los protocolos de bioseguridad, acoso laboral y Limpieza y aseo.
se realizaron los ajustes y mediciones correspondientes a los nueve indicadores de SST dando cumplimiento normativo, se viene trabajando en los siguientes documentos: Procedimiento para el desarrollo de inspecciones; formato de información de testigos accidente laboral – SG-SST , Formato para inspección de camillas y Formato inspección de seguridad, orden y aseo;  y se actualizó la siguiente documentación:
Protocolo de bioseguridad para la prevención de la transmisión de COVID 19 DANE- FONDANE 
Protocolo Riesgo Público DANE FONDANE 
Protocolo Para La Prevención Del Acoso Laboral Y Acoso Sexual En El Trabajo DANE- FONDANE 
Matriz de elementos de protección personal 
Formato Comité de Convivencia Laboral Formato Cierre de Caso 
</t>
  </si>
  <si>
    <t>OPLAN_8.7</t>
  </si>
  <si>
    <t>Un (1) plan de implementación ajustado SSI</t>
  </si>
  <si>
    <t>SSI: Se revisó la propuesta para procedimiento de inventarios de activos de información y se realizó una propuesta de actualización de la política de riesgos de la organización que contempla seguridad de la información. En el siguiente trimestre se debe presentar la evaluación del estado documental SGSI –MSPI de acuerdo con el Plan de Seguridad de la Información 2022</t>
  </si>
  <si>
    <t>OPLAN_8.8</t>
  </si>
  <si>
    <t>Una (1) implementación fase 2 terminada SSI</t>
  </si>
  <si>
    <t>OPLAN_9</t>
  </si>
  <si>
    <t xml:space="preserve">Un (1) ciclo de auditorias internas de calidad, realizado </t>
  </si>
  <si>
    <t>Total de procesos auditados/Total de procesos *100</t>
  </si>
  <si>
    <t>OPLAN_9.1</t>
  </si>
  <si>
    <t xml:space="preserve">Una (1) programa de auditorias internas de integrales terminado. </t>
  </si>
  <si>
    <t xml:space="preserve">Se realizó las auditorias interna a 15 procesos del mapa de procesos insticuional;  se inicio la auditoria a las OOEE 2021 -2022; </t>
  </si>
  <si>
    <t>Se elaboró el programa y plan de auditorías 2021 -2022, sin embargo es necesario realizar una actualizacoin para dar cobertura a las totalidad de las direcciones terrritoriales y a alinear el programa con el calendario de evaluaciones de calidad del proceso estadistico</t>
  </si>
  <si>
    <t xml:space="preserve">Se elaboró el programa y plan de auditorías 2021 -2022, sin embargo es necesario realizar una actualizacoin para dar cobertura a las totalidad de las direcciones terrritoriales y a alinear el programa con el calendario de evaluaciones de calidad del proceso estadistico
; </t>
  </si>
  <si>
    <t>OPLAN_9.2</t>
  </si>
  <si>
    <t>Una (1) auditoria interna a todos los procesos de la entidad, realizada</t>
  </si>
  <si>
    <t>OPLAN_10</t>
  </si>
  <si>
    <t>Un (1) plan de reestructuración de los proyectos de inversión, implementado</t>
  </si>
  <si>
    <t>Porcentaje de avance en el cumplimiento de  la meta en el trimestre</t>
  </si>
  <si>
    <t>OPLAN_10.1</t>
  </si>
  <si>
    <t>Un (1) ejercicio de reestructuración de los proyectos de inversión implementado</t>
  </si>
  <si>
    <t>Durante el II trimestre de 2022, se han adelantado las siguientes cciones en el marco de esta meta:
1. Siete (7) mesas de trabajo internas entre OPLAN y las siguientes áreas: DIMPE, DCD, Cuentas Nacionales, DIG, CE, DICE, DIRPEN, SIstemas, áreas de soporte y Dirección de Recolección y Acopio, para validar los insumos y la propuesta de árbol de problemas y objetivos para la formulación de los nuevos proyectos.
2. Cuatro (4) mesas de trabajo con expertos del DNP proyecto difusión, Calidad SEN, proyecto información coyuntural (DIMPE-DSCN-DCD), proyecto sistema de información estructural (DCD-CE)
Se resalta la aprobación y cargue en aplicativo SUIFP para iniciar ejecución en 2023 del proyecto de DICE denominado "Consolidación de una cultura estadistica a traves de la informacion como un bien publico del pais Nacional"</t>
  </si>
  <si>
    <t>Durante el II trimestre de 2022, se han adelantado las siguientes cciones en el marco de esta meta:
1. Siete (7) mesas de trabajo internas entre OPLAN y las siguientes áreas: DIMPE, DCD, Cuentas Nacionales, DIG, CE, DICE, DIRPEN, SIstemas, áreas de soporte y Dirección de Recolección y Acopio, para validar los insumos y la propuesta de árbol de problemas y objetivos para la formulación de los nuevos proyectos.
2. Cuatro (4) mesas de trabajo con expertos del DNP proyecto difusión, Calidad SEN, proyecto información coyuntural (DIMPE-DSCN-DCD), proyecto sistema de información estructural (DCD-CE).
Se resalta la aprobación y cargue en aplicativo SUIFP para iniciar ejecución en 2023 del proyecto de DICE denominado "Consolidación de una cultura estadistica a traves de la informacion como un bien publico del pais Nacional"</t>
  </si>
  <si>
    <t>Listados de asistencia y pantallazos de las reuniones.</t>
  </si>
  <si>
    <t>Durante el II trimestre de 2022, se han adelantado las siguientes cciones en el marco de esta meta:
1. Siete (7) mesas de trabajo internas entre OPLAN y las siguientes áreas: DIMPE, DCD, Cuentas Nacionales, DIG, CE, DICE, DIRPEN, SIstemas, áreas de soporte y Dirección de Recolección y Acopio, para validar los insumos y la propuesta de árbol de problemas y objetivos para la formulación de los nuevos proyectos.
2. Cuatro (4) mesas de trabajo con expertos del DNP proyecto difusión, Calidad SEN, proyecto información coyuntural (DIMPE-DSCN-DCD), proyecto sistema de información estructural (DCD-CE).
Se resalta la aprobación y cargue en aplicativo SUIFP para iniciar ejecución en 2023 del proyecto de DICE denominado "Consolidacion de una cultura estadistica a traves de la informacion como un bien publico del pais Nacional"</t>
  </si>
  <si>
    <t>Dirección - GIT ODS</t>
  </si>
  <si>
    <t>DIR_ODS_1</t>
  </si>
  <si>
    <t>Diez (10) indicadores ODS para realizar medición y seguimiento de la Agenda 2030 con fuentes y métodos tradicionales producidos</t>
  </si>
  <si>
    <t>Número de barómetros actualizados</t>
  </si>
  <si>
    <t>DIR_ODS_1.1</t>
  </si>
  <si>
    <t>Diez (10) barómetros de seguimiento de la producción de ODS revisados</t>
  </si>
  <si>
    <t xml:space="preserve">49 barómetros actualizados y 5 indicadores con avance de producción con fuentes y métodos tradicionales, un oficio </t>
  </si>
  <si>
    <t>Se realizó la revisión y actualización de 58 barómetros de indicadores priorizados para trabajo en 2022 y se avanzó en el porcentaje de producción de 5 indicadores con fuentes tradicionales</t>
  </si>
  <si>
    <t>Se realizó la revisión y actualización de barómetros de 49 indicadores priorizados con plan de trabajo en 2022 y fuentes tradicionales</t>
  </si>
  <si>
    <t>Matriz Seguimiento Indicadores 2022 (identificados en la columna AB de Barómetro Actualizado Julio)</t>
  </si>
  <si>
    <t>El grupo ODS en los meses de mayo y junio avanzó en la actualización de barómetros y seguimiento de producción de los indicadores con fuentes tradicionales para definición de plan trabajo priorizado en 2022 y remitio oficio de inclusión a DNP de 30 indicadores ODS al marco nacional</t>
  </si>
  <si>
    <t>DIR_ODS_1.2</t>
  </si>
  <si>
    <t>Diez (10) Indicadores ODS de medición conforme a los criterios del marco de Reporte Global producidos</t>
  </si>
  <si>
    <t>Se avanzó en el porcentaje de producción de 5 indicadores diagnosticados en la categoría A según el barómetro, 4 ya se encuentran completos y 8 mantuvieron el mismo porcentaje de avance</t>
  </si>
  <si>
    <t>Matriz Seguimiento Indicadores 2022 (identificados en la columna AA y AC de Diagnostico BAR 2022)</t>
  </si>
  <si>
    <t>DIR_ODS_1.3</t>
  </si>
  <si>
    <t>Un (1) documento de solicitud formal al DNP para la inclusión de indicadores producidos al Marco de Seguimiento Nacional de los ODS elaborado</t>
  </si>
  <si>
    <t>Se remitió a DNP oficio de solicitud de inclusión de 30 indicadores ODS al marco de seguimiento nacional</t>
  </si>
  <si>
    <t xml:space="preserve">220512_Oficio inclusión consolidado Mayo 2022 </t>
  </si>
  <si>
    <t>DIR_ODS_2</t>
  </si>
  <si>
    <t>Tres (3) indicadores ODS para realizar medición y seguimiento de la Agenda 2030 con métodos y fuentes alternativas producidos</t>
  </si>
  <si>
    <t>DIR_ODS_2.1</t>
  </si>
  <si>
    <t>Tres (3) barómetros de seguimiento de la producción de ODS revisados</t>
  </si>
  <si>
    <t>3 indicadores con barómetros revisados de fuentes alternativas</t>
  </si>
  <si>
    <t>Se continuó la revisión y trabajo de 3 indicadores con fuentes alternativas</t>
  </si>
  <si>
    <t>Se realizó la revisión de barómetros de 3 indicadores con fuentes alternativas para validación de su avance</t>
  </si>
  <si>
    <t>Indicadores Fuentes alternativas 2022</t>
  </si>
  <si>
    <t>El grupo ODS en los meses de mayo y junio avanzó en la revisión de barómetros y seguimiento de producción de los indicadores con fuentes alternativas y remitio oficio de inclusión a DNP de 30 indicadores ODS al marco nacional</t>
  </si>
  <si>
    <t>DIR_ODS_2.2</t>
  </si>
  <si>
    <t>Tres (3) Indicadores ODS de medición conforme a los criterios del marco de Reporte Global producidos</t>
  </si>
  <si>
    <t>Se avanzó en el seguimiento de 3 indicadores con fuentes alternativas para validación de su producción</t>
  </si>
  <si>
    <t>DIR_ODS_2.3</t>
  </si>
  <si>
    <t>DIR_ODS_2.4</t>
  </si>
  <si>
    <t>Un (1) documento de contexto sobre el uso de métodos y fuentes alternativas en la producción estadística</t>
  </si>
  <si>
    <t>DIR_ODS_3</t>
  </si>
  <si>
    <t>Treinta (30) indicadores ODS para hacer seguimiento y monitoreo integral a la Agenda 2030 avanzados</t>
  </si>
  <si>
    <t>Número de indicadores avanzados</t>
  </si>
  <si>
    <t>DIR_ODS_3.1</t>
  </si>
  <si>
    <t>Treinta (30) Indicadores ODS de medición conforme a los criterios del marco de Reporte Global trabajados</t>
  </si>
  <si>
    <t>247 barómetros actualizados y 137 indicadores con ajustes de producción, de los cuales 91 presentaron avance</t>
  </si>
  <si>
    <t>Se realizó la revisión y actualización de 247 barómetros de indicadores y se ajustó en el porcentaje de producción de 137 indicadores, avanzandó en 91 indicadores</t>
  </si>
  <si>
    <t>Se validaron los datos para incremento porcentual del avance de producción de 91 indicadores</t>
  </si>
  <si>
    <t>Revisión reporte global_VF_2021.05.24 (identificados en la columna AJ de Actualización del barómetro Mayo 2022 con el filtro 1)</t>
  </si>
  <si>
    <t>El grupo ODS en el mes de mayo realizó la actualización de barómetros de todos los indicadores acordados (247) y continuó el seguimiento de producción de los indicadores a trabajar en 2022</t>
  </si>
  <si>
    <t>DIR_ODS_3.2</t>
  </si>
  <si>
    <t>Treinta (30) barómetros de seguimiento de la producción de ODS actualizados</t>
  </si>
  <si>
    <t>Se realizó la revisión y actualización de barómetros de 247 indicadores</t>
  </si>
  <si>
    <t>Revisión reporte global_VF_2021.05.24 (identificados en la columna AH de Barómetro marzo 2022)</t>
  </si>
  <si>
    <t>DIR_ODS_4</t>
  </si>
  <si>
    <t>Una (1) estrategia de divulgación de información con propuestas de contenido para promover los procesos de difusión sobre los indicadores y las acciones del DANE en torno a los ODS, generada</t>
  </si>
  <si>
    <t>Número de infografías publicadas</t>
  </si>
  <si>
    <t>DIR_ODS_4.1</t>
  </si>
  <si>
    <t>Infografías asociadas con los ODS elaboradas y publicadas</t>
  </si>
  <si>
    <t>4 infografías publicadas</t>
  </si>
  <si>
    <t>Se publicó cuatro infografías asociada con los ODS</t>
  </si>
  <si>
    <t>Se realizó la publicación de 4 infografías relacionadas con los ODS 3 - 6 - 8 - 11 - 12 - 13 - 14 - 15 como tweets en la app del DANE</t>
  </si>
  <si>
    <t>Infografías publicadas 2022 II Trimestre</t>
  </si>
  <si>
    <t>El grupo ODS publicó infografías relacionadas con el Día Mundial de la Salud: 7 abril, Día Mundial sin Tabaco: 31 mayo, Día Mundial del Medio Ambiente: 5 de junio y Día Mundial contra el Trabajo Infantil: 12 de junio</t>
  </si>
  <si>
    <t>DIR_ODS_5</t>
  </si>
  <si>
    <t>Una (1) estrategia de divulgación de estadísticas para promover el compromiso institucional con los Objetivos de Desarrollo Sostenible ODS mediante productos editoriales, implementada</t>
  </si>
  <si>
    <t>Número de notas estadísticas publicadas</t>
  </si>
  <si>
    <t>DIR_ODS_5.1</t>
  </si>
  <si>
    <t>Notas estadísticas elaboradas y publicadas</t>
  </si>
  <si>
    <t>3 notas estadísticas publicadas</t>
  </si>
  <si>
    <t>Se publicaron tres notas estadísticas con temáticas ODS</t>
  </si>
  <si>
    <t>Se realizó la piblicación de 3 notas estadísticas sobre temáticas relacionadas con los ODS 4 - 8 - 10 - 13 - 14 - 15</t>
  </si>
  <si>
    <t>Notas estadísticas publicadas 2022 II Trimestre</t>
  </si>
  <si>
    <t>El grupo ODS publicó las notas estadísticas Análisis de accesibilidad a centros educativos: 5 abril, Estado actual de la medición de discapacidad en Colombia: 7 de abril, Protección de la Naturaleza en Colombia - un compromiso universal: 22 de mayo</t>
  </si>
  <si>
    <t>Censo Económico</t>
  </si>
  <si>
    <t>CE_1</t>
  </si>
  <si>
    <t>Un (1) Marco Censal con la información para el Censo Económico actualizado.</t>
  </si>
  <si>
    <t>Directorios por sectores disponibles / total de sectores del censo</t>
  </si>
  <si>
    <t>CE_1.1</t>
  </si>
  <si>
    <t>Un (1) Directorio actualizado de sectores.</t>
  </si>
  <si>
    <t>Base de datos del DET integrada con la información de entidades que son autoridades en regulación o vigilancia de las diferentes modalidades de transporte. A la fecha se cuenta con un Directorio Estadístico de Empresas (DEE) que incorpora TODOS los sectores económicos y por tanto cubren el total de sectores económicos del censo económico y el Directorio Estadístico del Sector Público que cubre un sector particular, "Gobierno". De manera adicional a este directorio se tienen 2 directorios especializados (DEC-Construcción, DET-Transporte) para satisfacer dos necesidades temáticas puntuales del Censo Económico no generalizables a los demás sectores contemplados en el CE, estos son casos especiales por eso tuvieron una segmentación especial. Para el CE se tienen 8 sectores económicos. En contraste los directorios dan cuenta de 5,7 millones de registros, los cuales a cierre del segundo trimestre estaban actualizados 5,7 millones (100%), determinado por sector se han cubierto todos los sectores económicos para un cumplimiento del 70%. En la segunda mitad del año se deberán realizar los procesos de actualización para incorporar información observada en el primer semestre del 2022.
Se adjunta evidencia sobre Directorio de transporte a junio, Marco del Censo Económico a partir del DEE actualizado, Directorio (DEE) y Registro Estadístico (REBE) actualizado durante el primer semestre del año, Bases de datos del Directorio del Sector Público actualizado y base dispuesta en Geovisor.
Carpeta Compartida: SEGUNDO TRIMESTRE (https://danegovco-my.sharepoint.com/personal/mlortizm_dane_gov_co/_layouts/15/onedrive.aspx?csf=1&amp;web=1&amp;e=j45QNc&amp;cid=85bc80fe%2D9772%2D477d%2D9472%2D1c2ae8afbab1&amp;FolderCTID=0x0120001CA5E092990CCF4B8D9FAAD830FD197A&amp;id=%2Fpersonal%2Fmlortizm%5Fdane%5Fgov%5Fco%2FDocuments%2FEVIDENCIAS%20CE%2FSEGUNDO%20TRIMESTRE)
Contenido:
- info_empresas_transporte_junio.xlsx
- 20220628_MARCO_CE.7z
- DEE_2021C2.7z
- DIR_SEC_PUB_DESCARGABLE_2022.xlsx
- GEOVISOR_DIR_SEC_PUB_ESTRUCTURA.xlsx
-REBE_2021C2.7z
-UE_CONSOLIDADO_202205030949.csv</t>
  </si>
  <si>
    <t xml:space="preserve">Directorios estadísticos de empresas con todos los sectores económicos, sector público y especializado de transporte actualizados en el primer semestre de 2022. </t>
  </si>
  <si>
    <t>Bases de datos actualizadas en el primer semestre del año para todas las empresas de todos los sectores y dos bases especializadas del sector gobierno y transporte. Se incorpora información de insumo compartida con MGN para la conformación del marco censal.
Carpeta Compartida: SEGUNDO TRIMESTRE (https://danegovco-my.sharepoint.com/personal/mlortizm_dane_gov_co/_layouts/15/onedrive.aspx?csf=1&amp;web=1&amp;e=j45QNc&amp;cid=85bc80fe%2D9772%2D477d%2D9472%2D1c2ae8afbab1&amp;FolderCTID=0x0120001CA5E092990CCF4B8D9FAAD830FD197A&amp;id=%2Fpersonal%2Fmlortizm%5Fdane%5Fgov%5Fco%2FDocuments%2FEVIDENCIAS%20CE%2FSEGUNDO%20TRIMESTRE)
Contenido:
- info_empresas_transporte_junio.xlsx
- 20220628_MARCO_CE.7z
- DEE_2021C2.7z
- DIR_SEC_PUB_DESCARGABLE_2022.xlsx
- GEOVISOR_DIR_SEC_PUB_ESTRUCTURA.xlsx
-REBE_2021C2.7z
-UE_CONSOLIDADO_202205030949.csv</t>
  </si>
  <si>
    <t xml:space="preserve">La Dirección Geoestadística realizó el operativo de actualización cartográfica y validación de conteo de unidades económicas en las ciudades de Florencia, Yopal, Popayán, Medellín, Armenia, Cali, Manizales, Sincelejo, Valledupar, Bucaramanga, Barranquilla, Chía, Yumbo, Chinchiná, Cajicá, Sabaneta, Jamundí, Villavicencio y Bogotá. Las novedades cartográficas identificadas y los datos validados de conteo permitiran actulizar el marco censal del Censo Económico. Asimismo se realizó la actualización y mantenimiento completa del Directorio Estadístico de Empresas siguiendo los cronogramas y protocolos para este procedimiento, también se actualizó el directorio especializado de  transporte a partir de información de ministerios, superintendencias y agencias relacionadas con el sector mediante vigilancia o autoridad competente. </t>
  </si>
  <si>
    <t>Carpeta Compartida: SEGUNDO TRIMESTRE (https://danegovco-my.sharepoint.com/personal/mlortizm_dane_gov_co/_layouts/15/onedrive.aspx?csf=1&amp;web=1&amp;e=j45QNc&amp;cid=85bc80fe%2D9772%2D477d%2D9472%2D1c2ae8afbab1&amp;FolderCTID=0x0120001CA5E092990CCF4B8D9FAAD830FD197A&amp;id=%2Fpersonal%2Fmlortizm%5Fdane%5Fgov%5Fco%2FDocuments%2FEVIDENCIAS%20CE%2FSEGUNDO%20TRIMESTRE)</t>
  </si>
  <si>
    <t xml:space="preserve"> $                        906.835.565</t>
  </si>
  <si>
    <t xml:space="preserve"> $                         306.449.392
</t>
  </si>
  <si>
    <t>Desarrollo Censo Economico Nacional</t>
  </si>
  <si>
    <t>Bases de datos del marco geoestadístico nacional - CE.
Documentos metodológicos - CE.</t>
  </si>
  <si>
    <t>C-0401-1003-28-0-0401003-02
C-0401-1003-28-0-0401044-02</t>
  </si>
  <si>
    <t>CENSO_ECONOMICO_2022_DIG_BDMGN
CENSO_ECONOMICO_2022_DIG_DM</t>
  </si>
  <si>
    <t>BD municipios /N° municipios del censo experimental</t>
  </si>
  <si>
    <t>CE_1.2</t>
  </si>
  <si>
    <t>Un (1) Marco Censal para las pruebas experimentales complementarias.</t>
  </si>
  <si>
    <t>Se realizó la consolidación y entrega al equipo operativo, de la base del marco censal para los municipios de Leticia, Mahates y Turbaná</t>
  </si>
  <si>
    <t>Base de Datos del Marco Censal de los municipios del Experimental (Leticia, Mahates y Turbana):
Carpeta Compartida: https://danegovco-my.sharepoint.com/:f:/r/personal/cadeviav_dane_gov_co/Documents/MARCO_EXP_2022/GDB_LINEA_BASE_EXP_CE_13433_13838_91001_2022/GDB_EXPERIMENTAL_2022?csf=1&amp;web=1&amp;e=BAKI5G
Contenido:
- Divipola 13838
- Divipola 13433
- Divipola 91001
- BASE_INTEGRADA
- ~$20211209_LINEA_BASE_EXPERIMENTAL_CNUE_2022</t>
  </si>
  <si>
    <t>Carpeta Compartida: https://danegovco-my.sharepoint.com/:f:/r/personal/cadeviav_dane_gov_co/Documents/MARCO_EXP_2022/GDB_LINEA_BASE_EXP_CE_13433_13838_91001_2022/GDB_EXPERIMENTAL_2022?csf=1&amp;web=1&amp;e=BAKI5G</t>
  </si>
  <si>
    <t>BD municipales actualizadas/ Total de municipios del país</t>
  </si>
  <si>
    <t>CE_1.3</t>
  </si>
  <si>
    <t>Una (1) Base de datos geográfica y alfanumérica actualizada del Marco Censal finalizado.</t>
  </si>
  <si>
    <t>Avance en la actualización Cartográfica y Validación de Conteo en 19 ciudades principales,
Trimestre
19 municipios actualizadas / 19 municipios para visitar
Acumulado
23 municipios actualizadas / 35 municipios para visitar</t>
  </si>
  <si>
    <t>Se realizó el operativo de actualización cartográfica y validación de conteo de unidades económicas en las ciudades de Florencia, Yopal, Popayán, Medellín, Armenia, Cali, Manizales, Sincelejo, Valledupar, Bucaramanga, Barranquilla, Chía, Yumbo, Chinchiná, Cajicá, Sabaneta, Jamundí, Villavicencio y Bogotá</t>
  </si>
  <si>
    <t>Productos Cartograficos elaborados:
https://danegovco-my.sharepoint.com/:f:/r/personal/cadeviav_dane_gov_co/Documents/2022_IMPRESOS_ACTUALIZACION?csf=1&amp;web=1&amp;e=mO0850
Productos provenientes de campo:
\\dg-est140\compartido\ACTUALIZACION_2022</t>
  </si>
  <si>
    <t>https://danegovco-my.sharepoint.com/:f:/r/personal/cadeviav_dane_gov_co/Documents/2022_IMPRESOS_ACTUALIZACION?csf=1&amp;web=1&amp;e=mO0850
Productos provenientes de campo:
\\dg-est140\compartido\ACTUALIZACION_2022</t>
  </si>
  <si>
    <t>CE_2</t>
  </si>
  <si>
    <t>Un (1) diseño y desarrollo de pruebas experimentales complementarias finalizado.</t>
  </si>
  <si>
    <t>(Prueba experimental actualizado/Número de actualizaciones)*100</t>
  </si>
  <si>
    <t>CE_2.1</t>
  </si>
  <si>
    <t>Un (1) documento de plan de pruebas actualizado.</t>
  </si>
  <si>
    <t xml:space="preserve">Del hito que se tiene programado desarrollar se inicio durante este trimestre con el afinamiento de los manuales de reccolección, guías rápidas por rol que se utlizaran el las aulas de entrenamiento dentro del proceso de aprendizaje,  se actulizaron y entregaron para diagramación 14 manules por rol, y 7 guías rapidas para cunsulta de inquietudes durante el operativo de campo del censo experimental 2022, de acuerdo a lo arrojado en el diseño  de las actividades programadas a ejecutar, el 40% programado a desarrollar durante el segundo trimestre correspondió a la preparación de formatos, plantillas, guías rápida, manuales operativo, folletos, y demás instrumentos de recolección requeridos para la prepración del operativo en habiente real el censo experimental 2022. Se iniciaron las pruebas funcionales de los aplicativos de campo de acuerdo a la planeación de entrega por parte de OSIS. </t>
  </si>
  <si>
    <t>Con base en las especificaciones de aplicativos se iniciaron reuniones con las dependencias involucradas con el objetivo de iniciar la construcción del los aplicativos de recuento de unidades económicas y el Sistema de Monitoreo y Control SMC para el operativo de barrido para la programación de las pruebas funcionales.</t>
  </si>
  <si>
    <t>Se entregaron para aprendizaje los siguientes manualesy guías rápidas por rol: Manual del Gestor Operativo, Manual del Coordinador del Centro Operativo Municipal, Manual del soporte informatico, Manual del Coordinador de Campo, Manual del Coordinador de Ruta, Manual de Supervisor de barrido, Manual del Supervor de ruta, Manual del Supervisro de Recuento, Manual del Encuestador de barrido, Manual del Encuestador de Ruta, Manual del Recuentista, Manual del Apoyo Logístico, Manual del Análista, Manual Operativo del Censo Experimental 2022</t>
  </si>
  <si>
    <t>Se iniciaron las reuniones con DICE para la revisión de contenidos diagramados de los manuales, se ajustaron presentaciones para Aprendanet para el aprendizaje de los tutores y del centro de soporte, se realizaron reuniones con grupos etnicos en los municipios de Leticia, Mahates y Turbana, para explicarles el objeto del ejercicio y con seria la participación de las comunidades dentro del censo experimental.</t>
  </si>
  <si>
    <t xml:space="preserve"> $                     4.089.898.515</t>
  </si>
  <si>
    <t xml:space="preserve"> $                     4.187.420.340</t>
  </si>
  <si>
    <t xml:space="preserve"> $             1.063.515.400        </t>
  </si>
  <si>
    <t>CENSO_ECONOMICO_2022_DICE_DM
CENSO_ECONOMICO_2022_DIG_BDMGN
CENSO_ECONOMICO_2022_DIG_DM
CENSO_ECONOMICO_2022_DIMPE_DM
CENSO_ECONOMICO_2022_DIRPEN_DM
CENSO_ECONOMICO_2022_DSCN_DM
CENSO_ECONOMICO_2022_LOG_DM
CENSO_ECONOMICO_2022_SECGEN_DM
CENSO_ECONOMICO_2022_SISTEMAS_DM</t>
  </si>
  <si>
    <t>(Número de pruebas ejecutadas/Número de pruebas proyectadas)*100</t>
  </si>
  <si>
    <t>CE_2.2</t>
  </si>
  <si>
    <t>Dos (2) informes parciales de barrido de las pruebas experimentales complementarias.</t>
  </si>
  <si>
    <t>(Informe final entregado/informe final no entregado)*100</t>
  </si>
  <si>
    <t>CE_2.3</t>
  </si>
  <si>
    <t>Un (1) Informe final con los resultados las pruebas experimentales complementarias.</t>
  </si>
  <si>
    <t>CE_3</t>
  </si>
  <si>
    <t>Una (1) prueba piloto para poner en práctica los instrumentos y herramientas construidas para los operativos del sector transporte, construcción, gobierno, financiero y servicios públicos domiciliarios dentro del Censo Económico.</t>
  </si>
  <si>
    <t>(Capítulos construidos del documento/ Total capítulos planificados para el documento)*100%</t>
  </si>
  <si>
    <t>CE_3.1</t>
  </si>
  <si>
    <t>Un (1) Documento metodologico preliminar y cuestionario para el sector transporte.</t>
  </si>
  <si>
    <t>El porcentaje esperado corresponde a la entrega del cuestionario para el sector transporte</t>
  </si>
  <si>
    <t>Entrega del cuestionario para el sector transporte.  Al finalizar el trimestre se encontraba finalizando la definición de especificaciones  y fue entregado el 7 de julio</t>
  </si>
  <si>
    <t>1. Formulario, archivo "Formulario Transporte Empresas_6Julio22_nemotecnia.xlsx"
2. correo remisorio, archivo "CORREO ENTREGA FORMULARIO 20220707.pdf"</t>
  </si>
  <si>
    <t xml:space="preserve">• El Cuestionario del sector transporte fue elaborado y entregado a Sistemas. junto con la definición de especificaciones para el sistema de monitoreo y control de la prueba piloto de transporte. 
• El GIT Temática DSCN y el GIT DYPE de la DRA hemos entregado todos los requerimientos a la OSIS para los desarrollos del aplicativo de captura (fecha ambiente pruebas 13 julio 2022) Aplicativo de captura en Ambiente de pruebas, el Sistema de Análisis y el Sistema de Monitoreo y Captura.                                                                                                                                                                                       • Construcción de los productos:   
-. Directorio muestra prueba piloto.xlsx    
-. Documentos Metodologicos Sectoriales.docx   
-. Requerimiento OSIS.xlsx    
-. Ficha de Análisis Gobierno, Financiero, SP      
-. Propuesta formulario web.xlsx       
-. Ficha de Análisis Gobierno, Financiero, SP. </t>
  </si>
  <si>
    <t xml:space="preserve"> $                        625.134.800</t>
  </si>
  <si>
    <t xml:space="preserve"> $                        553.464.105</t>
  </si>
  <si>
    <t>Documentos metodológicos - CE</t>
  </si>
  <si>
    <t>C-0401-1003-28-0-0401044-02</t>
  </si>
  <si>
    <t>CENSO_ECONOMICO_2022_DIMPE_DM
CENSO_ECONOMICO_2022_LOG_DM
CENSO_ECONOMICO_2022_SISTEMAS_DM</t>
  </si>
  <si>
    <t>CE_3.2</t>
  </si>
  <si>
    <t>Un (1) informe parcial de cobertura del operativo de la prueba piloto de Transporte en el Censo Económico.</t>
  </si>
  <si>
    <t>CE_3.3</t>
  </si>
  <si>
    <t>Un (1) Informe final de resultados del operativo de la prueba piloto de Transporte en el Censo Económico.</t>
  </si>
  <si>
    <t>CE_3.4</t>
  </si>
  <si>
    <t>Un (1) Presupuesto para el operativo de Transporte en el Censo Económico.</t>
  </si>
  <si>
    <t>Número de productos entregados/Número total de productos * 100%</t>
  </si>
  <si>
    <t>CE_3.5</t>
  </si>
  <si>
    <t>Un (1) sistema de monitoreo, control y análisis terminado.</t>
  </si>
  <si>
    <t>El porcentaje de avance esperado corresponde a la entrega de especificaciones para el Ssitema de monitoreo y control</t>
  </si>
  <si>
    <t>Entrega de especificaciones para el sistema de monitoreo y control de la prueba piloto de transporte</t>
  </si>
  <si>
    <t>1. Documento de especificaciones, archivo "FORMATO NUEVOS DESARROLLOS SMC TRANSPORTE MOD 2 3 4 5 .xlsx"
2. correo remisorio, archivo "CORREO ENTREGA ESPEC SMC 20220616.pdf"</t>
  </si>
  <si>
    <t>CE_3.6</t>
  </si>
  <si>
    <t>Un (1) sistema de captura terminado.</t>
  </si>
  <si>
    <t>CE_3.7</t>
  </si>
  <si>
    <t xml:space="preserve">Un (1) directorio especializado de construcción (DEC) actualizado
</t>
  </si>
  <si>
    <t>Las actividades realizadas durante el segundo trimestre permitieron contar con un DEC actualizado para el cálculo de la muestra de la prueba piloto.</t>
  </si>
  <si>
    <t>CE_3.8</t>
  </si>
  <si>
    <t>Un (1) sistema de captura, monitoreo, control y análisis terminado.</t>
  </si>
  <si>
    <t>CE_3.9</t>
  </si>
  <si>
    <t>Un (1) informe de cobertura del operativo de la prueba piloto de construcción completada.</t>
  </si>
  <si>
    <t>CE_3.10</t>
  </si>
  <si>
    <t>Un (1) informe de resultados de la prueba piloto terminado.</t>
  </si>
  <si>
    <t>CE_3.11</t>
  </si>
  <si>
    <t>Un(1) presupuesto actualizado para el operativo de  construcción en el CE.</t>
  </si>
  <si>
    <t>CE_3.12</t>
  </si>
  <si>
    <t>Un (1) documento metodologico preliminar para el sector construcción.</t>
  </si>
  <si>
    <t>CE_3.13</t>
  </si>
  <si>
    <t>Directorio especializado de Fuentes de los Sectores gobierno, financiero y servicios públicos domiciliarios.</t>
  </si>
  <si>
    <t>Construcción de los productos:
-. Directorio muestra prueba piloto.xlsx
-. Documentos Metodologicos Sectoriales.docx
-. Requerimiento OSIS.xlsx
-. Ficha de Análisis Gobierno, Financiero, SP
-. Propuesta formulario web.xlsx
-. Ficha de Análisis Gobierno, Financiero, SP</t>
  </si>
  <si>
    <t xml:space="preserve">Definición de la Muestra de 234 fuentes del Directorio que se utilizará en la prueba piloto de los sectores Servicios Públicos, Financiero y Gobierno </t>
  </si>
  <si>
    <t>Directorio muestra prueba piloto.xlsx</t>
  </si>
  <si>
    <t>CE_3.14</t>
  </si>
  <si>
    <t>Un (1) documento metodologico preliminar para los Sectores gobierno, financiero y servicios públicos domiciliarios.</t>
  </si>
  <si>
    <t xml:space="preserve">Versión junio para revisión del Comité del Censo Económico de Documento Metodologico para los  prueba piloto de los sectores Servicios Públicos, Financiero y Gobierno </t>
  </si>
  <si>
    <t>Documentos Metodologicos Sectoriales.docx</t>
  </si>
  <si>
    <t>CE_3.15</t>
  </si>
  <si>
    <t>CE_3.16</t>
  </si>
  <si>
    <t>Seguimiento al Avance en el desarrollo por parte de la OSIS, del análisis de los requerimientos para el desarrollo del sistema de monitoreo y control y sistema de análisis entregados el 12 de mayo de 2022.</t>
  </si>
  <si>
    <t xml:space="preserve"> -. Requerimiento OSIS.xlsx
-. Ficha de Análisis Gobierno, Financiero, SP</t>
  </si>
  <si>
    <t>CE_3.17</t>
  </si>
  <si>
    <t>Un (1) informe de cobertura del operativo de la prueba piloto de los Sectores gobierno, financiero y servicios públicos domiciliarios completada.</t>
  </si>
  <si>
    <t>CE_3.18</t>
  </si>
  <si>
    <t>Un (1) informe de resultados de la prueba piloto de los Sectores gobierno, financiero y servicios públicos domiciliarios terminado.</t>
  </si>
  <si>
    <t>CE_3.19</t>
  </si>
  <si>
    <t>Un(1) presupuesto actualizado para el operativo de los Sectores gobierno, financiero y servicios públicos domiciliarios en el CE.</t>
  </si>
  <si>
    <t>CE_4</t>
  </si>
  <si>
    <t>Primera fase (1ra) del proceso de Concertación Étnica Focalizada finalizada</t>
  </si>
  <si>
    <t>N° de reuniones realizadas por grupo etnico/ total de reuniones programadas.</t>
  </si>
  <si>
    <t>CE_4.1</t>
  </si>
  <si>
    <t>Un (1) informe de la concertación con el grupo étnico Indígena.</t>
  </si>
  <si>
    <t>En el trimestre objeto de seguimiento, se llevó a cabo una (1) reunión con líderes y autoridades de los consejos comunitarios de Mahates y Turbana, Bolivar, con la participación de representantes del Espacio Nacional de Consulta Previa para comunidades afrocolombianas, negras, raizales y palenqueras y representantes de la Comisión consultiva de alto nivel para comunidades afrocolombianas, negras, raizales y palenqueras; así como (1) reunión con líderes y autoridades de la organización indígena AZCAITA, pertenencientes a comunidades aledañas al casco urbano del municipio de Leticia, Amazonas (junio 2022).
En el segundo trimestre se tenían programadas dos reuniones, en consecuencia, el indicador se midió así: 2/2 = 100%, que en el año representa el 10% del avance. El avance reportado también corresponde al desarrollo de los demás espacios de trabajo que han adelantado los profesionales de la DCD, con las demás áreas técnicas involucradas en el Censo Económico, como actividad preparatoria a la realización de los demás talleres de abordaje con los grupos étnicos. Especificamente, se formuló propuesta para prueba de campo con una Kumpania del pueblo Rrom gitano, para el Censo Económico.</t>
  </si>
  <si>
    <t>Se llevó a cabo una (1) reunión con líderes y autoridades de la organización indígena AZCAITA, pertenencientes a comunidades aledañas al casco urbano del municipio de Leticia, Amazonas (9 de junio 2022).</t>
  </si>
  <si>
    <t>Copia de 08062022 Presentación CE P. Étnica Leticia</t>
  </si>
  <si>
    <t xml:space="preserve"> $                     2.392.739.120</t>
  </si>
  <si>
    <t xml:space="preserve"> $                     2.352.279.989</t>
  </si>
  <si>
    <t>CENSO_ECONOMICO_2022_DCD_DM</t>
  </si>
  <si>
    <t>CE_4.2</t>
  </si>
  <si>
    <t>Un (1) informe de la concertación con el grupo étnico Gitano.</t>
  </si>
  <si>
    <t>Se formuló propuesta para prueba de campo con una Kumpania del pueblo Rrom gitano, para el Censo Económico.</t>
  </si>
  <si>
    <t>3006 Propuesta Prueba de Campo CE-etnicos RROM (1)</t>
  </si>
  <si>
    <t>CE_4.3</t>
  </si>
  <si>
    <t>Un (1) informe de la concertación con el grupo étnico:  comunidades Negras, Afrocolombianas, Raizales y Palenqueras.</t>
  </si>
  <si>
    <t>Se llevó a cabo una (1) reunión con líderes y autoridades de los consejos comunitarios de Mahates y Turbana, Bolivar, con la participación de representantes del Espacio Nacional de Consulta Previa para comunidades afrocolombianas, negras, raizales y palenqueras y representantes de la Comisión consultiva de alto nivel para comunidades afrocolombianas, negras, raizales y palenqueras (4 de junio 2022).</t>
  </si>
  <si>
    <t>03062022 Presentación CE P. Étnica Mahates - Turbana
Copia de 24062022 Presentación Acercamiento Étnicos Experimental</t>
  </si>
  <si>
    <t>Oficina de Control Interno</t>
  </si>
  <si>
    <t>OCI_1</t>
  </si>
  <si>
    <t>Un (1) plan anual de auditoría Interna de gestión para evaluar en forma independiente el Sistema de Control Interno y documentos de planeación de la entidad y proponer las recomendaciones para mejorarlo ejecutado.</t>
  </si>
  <si>
    <t>AIN-02-Avance del PAAI.</t>
  </si>
  <si>
    <t>OCI_1.1</t>
  </si>
  <si>
    <t>Cincuenta y tres  (53) informes de seguimiento, evaluación y auditoría para medir y evaluar la eficiencia, eficacia y economía de los demás controles, elaborados, radicados y publicados.</t>
  </si>
  <si>
    <t xml:space="preserve">Con relación a la cantidad de informes legales de seguimiento periódicos programados y las actividades de prevención incluidas en el Plan Anual de Auditoría Interna 2022:  se avanzó en la elaboración de 9  informes  para los cuales se generaron con 13 documentos entre Informes Preliminares y Finales; igualmente  a partir de la aprobación de PAAI 2022 en Sesión del CICCI del  17 de mayo, se inicio con la ejecución de 2 de las 6 auditorias de gestión aprobadas  para la presente vigencia, igualmente se continuo con el desarrollo de las actividades de prevención orientadas a riesgos de seguridad de la información y cultura de control.  </t>
  </si>
  <si>
    <t>La OCI durante el segundo  trimestre de 2022 elaboro 9 informes legales de seguimiento periódicos para los cuales se generaron con 13 documentos entre Informes Preliminares y Finales. en cumplimiento a la programación del Plan Anual de Auditoría 2022,  los cuales fueron remitidos a los integrantes del Comité de Coordinación de Control Interno y publicados en la Página Web de la Entidad.</t>
  </si>
  <si>
    <t>1.	Informe Preliminar Seguimientos a las medidas de austeridad del gasto público y Plan de Austeridad DANE - FONDANE  Rad. 20221400000503T. Del 27-04-22
2.	Informe Final Seguimientos a las medidas de austeridad del gasto público y Plan de Austeridad DANE - FONDANE Rad. 20221400000573T enviado a la Dirección y CICCI. Del 22-06-22
3.	Matriz de Seguimiento PAAC 14/05/2022
4.	Seguimiento Riesgos de Corrupción publicada Página de Transparencia. 14/05/2022
5.	Informe Preliminar de Seguimiento Presupuestal y Reservas Presupuestales vigencia 2021, Radicado 20221400000473T del 13-04-22
6.	Informe Final de Seguimiento al Plan de Acción DANE- FONDANE Radicado 20221400000433T. Del 08-04-22
7.	. Informe Preliminar seguimiento al Cumplimiento de Ley de Transparencia y del Derecho de Acceso a la Información Pública Nacional DANE - FONDANE Radicado 20221400000463T. 12-04-22
8.	Informe Final de Seguimiento al Cumplimiento de Ley de Transparencia y del Derecho de Acceso a la Información Pública Nacional DANE - FONDANE Radicado 20221400000523T 28-04-22.
9.	Informe Preliminar seguimiento a la Gestión del Comité de Conciliación de DANE-FONDANE Radicado 20221400000453T. 11-04-22
10.	Informe Final de seguimiento a la Gestión del Comité de Conciliación de DANE-FONDANE Radicado 20221400000513T 22-04-22
11.	Reporte Trimestral (ene-feb-mar) de Reporte de posibles actos de corrupción o irregularidades DANE - FONDANE Radicado. 20221400000483T. 21-04-22
12.	Reporte Mensual (abril) de Reporte de posibles actos de corrupción o irregularidades DANE - FONDANE Radicado. 20221400000543T. 09-05-22
13.	Reporte mensual (mayo) de Reporte de posibles actos de corrupción o irregularidades DANE - FONDANE Radicado. 20221400000623T. 08-06-22</t>
  </si>
  <si>
    <t>Desde la OCI para el cumplimiento de la meta se han realizado las siguientes actividades: 1. Con relación a la cantidad de informes legales de seguimiento periódicos programados y las actividades de prevención incluidas en el Plan Anual de Auditoría Interna 2022:  se avanzó en la elaboración de 9  informes  para los cuales se generaron con 13 documentos entre Informes Preliminares y Finales; igualmente  a partir de la aprobación de PAAI 2022 en Sesión del CICCI del  17 de mayo, se inicio con la ejecución de 2 de las 6 auditorias de gestión aprobadas  para la presente vigencia a los procesos SIO y GTE, igualmente se continuo con el desarrollo de las actividades de prevención relacionadas con riesgos de Seguridad de la Información  y Actividades de divulgación y cultura del control interno</t>
  </si>
  <si>
    <t xml:space="preserve">Para el periodo evaluado, se presentaron situaciones administrativas internas en la OCI , que generaron que los tiempos para la  revisión y aprobación por parte de la jefatura de los informes sobrepasaran los tiempos programados </t>
  </si>
  <si>
    <t>OCI_2022_DP</t>
  </si>
  <si>
    <t>OCI_1.2</t>
  </si>
  <si>
    <t>Seis  (6)  auditoría interna de gestión, que corresponden a informes  preliminares y  seis (6) finales</t>
  </si>
  <si>
    <t>Una vez aprobado el PAAI 2022 en Sesión del CICCI del  17 de mayo, se inicio con la ejecución de 2  (procesos SIO y GTE) de las 6 auditorias de gestión aprobadas  para la presente vigencia, de las cuales se ha avanzó en el estudio de la unidad auditable, elaboración, aprobación y comunicación de plan de auditoria, reunión de apertura, preparación  e inicio de aplicación de pruebas.</t>
  </si>
  <si>
    <t>1. Acta del CICCI No. 75 del 17 de mayo de 2022
2. Planes de auditoria
3. Papeles de trabajo
4. Comunicación plan de auditoria
5. Listas de asistencias equipo auditor
6. Actas de reunión de apertura y listas de asistencia</t>
  </si>
  <si>
    <t>OCI_1.3</t>
  </si>
  <si>
    <t>Dos  (2) actividades de prevención del riesgo realizadas.</t>
  </si>
  <si>
    <t xml:space="preserve">En cuanto a las actividades de prevención se ha avanzado en: 1. Actividad prevención de riesgo “Seguridad Información":  como actividad se definió realizar una encuesta de percepción de la seguridad de la información y a partir de los resultados. identificar la población objetivo del DANE  para  realizar una  capacitación en dicho tema. A la fecha se  construyeron las preguntas de la Encuesta de percepción de la seguridad de la información en el DANE con cobertura nacional que  fue puesta a consideración al interior de la OCI;  y con miras  de articularla a la actividad que viene desarrollando  actualmente la entidad en temas de seguridad de la información,  se remitió  a subdirección y  sistemas para la revisión y aprobación. 2. Actividades de divulgación y cultura del control interno:  Se definió como actividad la realización de  la ruta del autocontrol, para lo cual se ha definido la metodología a seguir, la estructuración de la información que será enviada a los funcionarios del DANE, se definió el medio de comunicación, la forma de conocer la apropiación de dicha información y se esta trabajando de manera articulada con al DICE en el desarrollo de la actividad. </t>
  </si>
  <si>
    <t>1. Actividad prevención de riesgo “Seguridad Información":  Listas de asistencia, encuesta
2. Actividades de divulgación y cultura del control interno: material a divulgar, lista de asistencia, propuestas de infografías</t>
  </si>
  <si>
    <t>OCI_2</t>
  </si>
  <si>
    <t>Tres (3) evaluaciones conjuntas (OCI-CID) cuatrimestrales para analizar  las denuncias, quejas, reclamos y demandas, con el fin de fortalecer los riesgos y controles de los procesos elaborados y presentados al CICCI</t>
  </si>
  <si>
    <t>Evaluaciones conjuntas realizadas</t>
  </si>
  <si>
    <t>OCI_2.1</t>
  </si>
  <si>
    <t>Dos (2) mesas de trabajo con las dependencias involucradas realizadas.</t>
  </si>
  <si>
    <t xml:space="preserve">Durante el segundo trimestre  2022 se avanzó en el análisis de las demandas recibidas por la entidad en el periodo analizado, se realizó una reunión entre la OCI y OCDI y se reportó que aún no se tiene acceso a las quejas, reclamos y denuncias de la muestra aleatoria simple estimada  (octubre 2021 - marzo 2022), a fin de identificar sus causas, dada la dificultad con el aplicativo ORFEO, identificadas las causas se plantearan  las alternativas de solución al CICCI </t>
  </si>
  <si>
    <t xml:space="preserve">Durante el segundo trimestre  2022 se avanzó en el análisis de las demandas recibidas por la entidad en el periodo analizado, se realizó una reunión entre la OCI y OCDI y se reportó que aún no se tiene acceso a las quejas, reclamos y denuncias de la muestra aleatoria simple estimada  (octubre 2021 - marzo 2022), a fin de identificar sus causas, dada la dificultad con el aplicativo ORFEO. </t>
  </si>
  <si>
    <t xml:space="preserve">1. Muestra aleatoria simple estimada  de QRD para el periodo de octubre 2021 a marzo 2022
2. Documento análisis de las demandas 
3. Informe de PQRSD_Preliminar
</t>
  </si>
  <si>
    <t xml:space="preserve">No se ha tenido acceso a las quejas, reclamos y denuncias de la muestra aleatoria simple estimada  (octubre 2021 - marzo 2022) debido  la dificultad en el aplicativo ORFEO. </t>
  </si>
  <si>
    <t>OCI_2.2</t>
  </si>
  <si>
    <t>Dos (2) resultados del trabajo presentados al CICCI</t>
  </si>
  <si>
    <t xml:space="preserve">A partir de la identificadas las causas se plantearan  las alternativas de solución al CICCI </t>
  </si>
  <si>
    <t xml:space="preserve">Con el análisis de la información requerida para el punto anterior, se podrá identificar las causas y se plantearan  las alternativas de solución al CICCI </t>
  </si>
  <si>
    <t>OSIS_1</t>
  </si>
  <si>
    <t>Una (1) arquitectura conceptual del grupo de estrategia y gobierno, para el fortalecimiento de las capacidades de TI en función de la producción estadística y la gestión de los grupos de interés, alineado a las mejores prácticas de TI y el marco de referencia del habilitador de arquitectura de la política de Gobierno Digital .</t>
  </si>
  <si>
    <t xml:space="preserve">Porcentaje de avance del documento de arquitectura de negocio. </t>
  </si>
  <si>
    <t>OSIS_1.1</t>
  </si>
  <si>
    <t xml:space="preserve">Un (1) esquema de trabajo para la creación del GIT de estrategia y gobierno TI, con la estructura y conceptualización de actores, roles, funciones y actividades,  construido. </t>
  </si>
  <si>
    <t>Se cuenta con la presentación con la redefinición del subproceso de planeación y gobierno, la propuesta del GIT de Gobierno, las funciones, roles, instancias y órganos de gobierno</t>
  </si>
  <si>
    <t>Se proyecta el esquema de trabajo para la creación del GIT de estrategia y gobierno TI, con la estructura y conceptualización de actores, roles, funciones y actividades. Pendiente de validación y correcciones</t>
  </si>
  <si>
    <t>Planeacion y gobierno de TI_LP_20220630.pptx</t>
  </si>
  <si>
    <t>Se avanza en la propuesta para la formalización del GIT de planeación y gobierno de TI, junto con su estructura, funciones, responsabilidades e instancias de gobierno.</t>
  </si>
  <si>
    <t xml:space="preserve"> $                                                129.212.084</t>
  </si>
  <si>
    <t xml:space="preserve"> $                                                   64.606.042</t>
  </si>
  <si>
    <t>OSIS_1.2</t>
  </si>
  <si>
    <t xml:space="preserve">Una (1) propuesta de resolución estructurada y definida para formalizar el GIT, fortaleciendo  las capacidades de gestión de TI, proyectada. </t>
  </si>
  <si>
    <t>OSIS_2</t>
  </si>
  <si>
    <t>Un (1) tablero de indicadores de TI, que permita tener una visión integral de los avances y resultados en el desarrollo de la Estrategia TI, implementado.</t>
  </si>
  <si>
    <t xml:space="preserve">Porcentaje de avance de la Matriz de necesidades </t>
  </si>
  <si>
    <t>OSIS_2.1</t>
  </si>
  <si>
    <t xml:space="preserve">Una (1) conceptualización de las necesidades de medición y gestión de las temáticas claves de TI a monitorear, definida. </t>
  </si>
  <si>
    <t>Se cuenta con la presentación con la conceptualización de las necesidades de medición y gestión de las temáticas claves de TI a monitorear de acuerdo con las recomendaciones recibidas en las auditorías de gestión, certificación de calidad y cumplimiento</t>
  </si>
  <si>
    <t>Se proyecta la conceptualización de las necesidades de medición y gestión de las temáticas claves de TI a monitorear. Pendiente de validación y correcciones</t>
  </si>
  <si>
    <t>Inidicadores de TI_LP_20220630.pptx</t>
  </si>
  <si>
    <t>Se avanza con la redefinición de los indicadores de gestión de TI, de acuerdo con las recomendaciones de las auditorías.</t>
  </si>
  <si>
    <t>OSIS_2.2</t>
  </si>
  <si>
    <t>Un (1) Tablero de control de gestión de TI construido e implementado.</t>
  </si>
  <si>
    <t>OSIS_6</t>
  </si>
  <si>
    <t xml:space="preserve">Una (1) arquitectura tecnológica acorde a la realidad de los servicios del DANE, fortalecida y documentada </t>
  </si>
  <si>
    <t xml:space="preserve">Porcentaje de avance en la arquitectura tecnológica de solución implementada. 
 </t>
  </si>
  <si>
    <t>OSIS_6.1</t>
  </si>
  <si>
    <t xml:space="preserve">Un (1) diseño de arquitectura tecnológica de acuerdo con la realidad de los servicios de DANE  en función de la producción estadística, documentado. </t>
  </si>
  <si>
    <t>Topología del sistema de Backup, plataforma de KVM, de sistema de antivirus, entre otras.</t>
  </si>
  <si>
    <t>Se realiza topologías y diagramas de los servicios</t>
  </si>
  <si>
    <t>Topologias y diagramas  con la realidad de los servicios de DANE en función de la producción estadística.</t>
  </si>
  <si>
    <t>Se avanzan en las topologías con el de arquitectura tecnológica de acuerdo con la realidad de los servicios de DANE.</t>
  </si>
  <si>
    <t xml:space="preserve"> $ 166.328.292
 </t>
  </si>
  <si>
    <t xml:space="preserve"> $ 81.234.520</t>
  </si>
  <si>
    <t>OSIS_6.2</t>
  </si>
  <si>
    <t>Una (1)  arquitectura  tecnológica, implementada.</t>
  </si>
  <si>
    <t>OSIS_11</t>
  </si>
  <si>
    <t xml:space="preserve">Diseñar una (1) arquitectura de solución basados en las nuevas necesidades y mejoras de la producción estadística, bajo las políticas, lineamientos y arquitecturas de los sistemas de información existentes, implementadas. </t>
  </si>
  <si>
    <t>Porcentaje de avance sobre el diseño y la implementación de un servicio de solución implementado.</t>
  </si>
  <si>
    <t>OSIS_11.1</t>
  </si>
  <si>
    <t xml:space="preserve">Un (1) diseño de arquitectura de solución de acuerdo con las necesidades de fortalecimiento, actualización y aseguramiento en función de la producción estadística, documentado. </t>
  </si>
  <si>
    <t>Se cuenta con la versión 1.4 del documento arquitectura de referencia para su implementación en el desarrollo del aplicativo Censo Económico</t>
  </si>
  <si>
    <t>Se realiza el cargue a repositorio del borrador versión 1.1 del documento, versión que comprende la totalidad de los capítulos a desarrollar.</t>
  </si>
  <si>
    <t>Documento arquitectura de referencia para el desarrollo de sistemas de información y nuevas aplicaciones DANE</t>
  </si>
  <si>
    <t>Levantamiento de la totalidad de los capítulos del documento de arquitectura, aprobación de la versión 1.4 del documento de arquitectura de referencia para el desarrollo del aplicativo Censo Económico.</t>
  </si>
  <si>
    <t xml:space="preserve"> $                                                298.076.029</t>
  </si>
  <si>
    <t xml:space="preserve"> $                                                153.133.677</t>
  </si>
  <si>
    <t>OSIS_11.2</t>
  </si>
  <si>
    <t>Una (1)  arquitectura de solución, implementada.</t>
  </si>
  <si>
    <t>01/06/2022</t>
  </si>
  <si>
    <t>Se actualiza el documento base de arquitectura de referencia para el desarrollo de la solución a implementar.</t>
  </si>
  <si>
    <t>Documento arquitectura de referencia para el desarrollo del Censo Económico</t>
  </si>
  <si>
    <t>OSIS_12</t>
  </si>
  <si>
    <t>Un (1) plan integral de seguridad informática para asegurar los servicios institucionales soportados en la infraestructura tecnológica, implementado.</t>
  </si>
  <si>
    <t>Porcentaje de avance en el plan integral de seguridad informática</t>
  </si>
  <si>
    <t>OSIS_12.1</t>
  </si>
  <si>
    <t>Un (1) plan de implementación de  seguridad informática articulado con el Plan de Seguridad y privacidad de la Información de la entidad, documentado..</t>
  </si>
  <si>
    <t>-Se cuenta con la versión 1.0 del documento del plan de seguridad informática
-Se genera el plan de sensibilización de seguridad informática y sus contenidos</t>
  </si>
  <si>
    <t xml:space="preserve">Se desarrollo y ajustó el documento en el que se abarcan los pasos asociados al plan de seguridad informática integrado y alienado al plan de seguridad de la información 2022. </t>
  </si>
  <si>
    <t>Se hace el cargue del documento trabajado versión 1.0. del plan de seguridad informática</t>
  </si>
  <si>
    <t>Se cuenta con la versión 1.0 del documento del plan de seguridad informática y se generó el plan de sensibilización de seguridad informática y sus contenidos.</t>
  </si>
  <si>
    <t xml:space="preserve"> $                                                                                 -</t>
  </si>
  <si>
    <t>OSIS_12.2</t>
  </si>
  <si>
    <t xml:space="preserve">Un (1) plan de sensibilización a los usuarios de la entidad enfocado en seguridad informática y el uso adecuado de las herramientas colaborativas, implementado. </t>
  </si>
  <si>
    <t>Se trabaja el plan de sensibilización y los contenidos con el equipo de DICE
Se trabaja en el formulario - encuesta de seguridad informática y de la información con la subdirección se comparte el documento con DIMPE para la revisión de la fraseologia de las preguntas</t>
  </si>
  <si>
    <t>Se suben los documentos de encuesta y de estrategia:
31-05-2022-Comentarios encuesta de percepción seguridad de la información
Contenido Sensibilización en seguridad de la información
Diseño del cuestionario seguridad de la información
Estrategia Sensibilización en seguridad de la información</t>
  </si>
  <si>
    <t xml:space="preserve">Oficina Asesora Jurídica </t>
  </si>
  <si>
    <t>OAJ_1</t>
  </si>
  <si>
    <t>Un (1) proceso de acompañamiento jurídico para el trámite legislativo del proyecto de Ley 222 de 2021”por el cual se expiden disposiciones sobre las estadísticas oficiales en el país”, finalizado.</t>
  </si>
  <si>
    <t>Acompañamiento Jurídico/1</t>
  </si>
  <si>
    <t>OAJ_1.1</t>
  </si>
  <si>
    <t xml:space="preserve">Un (1) informe final de resultado del proceso se acompañamiento jurídico, elaborado </t>
  </si>
  <si>
    <t>Durante este segundo trimestre no se dejó establecido reporte de avance; sin embargo, el 10 de junio de 2022, el proyecto de Ley 222 -2021 fue aprobado por la plenaria de la Cámara de Representantes.</t>
  </si>
  <si>
    <t>El 10 de junio de 2022 fue aprobado parte de la plenaria de la Cámara de Representantes el proyecto de Ley 222 -2021.</t>
  </si>
  <si>
    <t>Gaceta del Congreso 682</t>
  </si>
  <si>
    <t>JURIDICA_2022_DP</t>
  </si>
  <si>
    <t>OAJ_2</t>
  </si>
  <si>
    <t>Un (1) proceso de elaboración y trámite del proyecto de Decreto por el cual se reglamenten los criterios para la designación del Director del DANE, finalizado</t>
  </si>
  <si>
    <t>Proyecto de Decreto/1</t>
  </si>
  <si>
    <t>OAJ_2.1</t>
  </si>
  <si>
    <t>Un (1) proyecto de Decreto finalizado</t>
  </si>
  <si>
    <t>OAJ_3</t>
  </si>
  <si>
    <t>Un (1) proceso de acompañamiento jurídico a los supervisores para la gestión de la liquidación de los convenios y contratos interadministrativos suscritos por la entidad hasta la vigencia 2020, realizado.</t>
  </si>
  <si>
    <t>OAJ_3.1</t>
  </si>
  <si>
    <t xml:space="preserve">Un (1) plan de trabajo elaborado </t>
  </si>
  <si>
    <t>Con respecto al proceso de acompañamiento jurídico a los supervisores para la gestión de la liquidación de los convenios y contratos interadministrativos suscritos por la entidad hasta la vigencia 2020, durante el segundo trimestre de 2022, se adelantaron las siguientes gestiones:
1. Liquidación de 12 convenios y contratos interadministrativos.
2. Se identificaron 10 convenios y contratos que no requieren tramitar liquidación.
3. Se identificaron 6 convenios y contratos que no requieren liquidación.
4. Se encuentran para firma en la entidad externa dos minutas de liquidaciones
5. Se han realizado 8 requerimientos a los supervisores de los convenios y contratos que se encuentran pendientes de liquidar, con el fin de avanzar en el trámite</t>
  </si>
  <si>
    <t>La Oficina Asesora Jurídica elaboró el plan de trabajo para la gestión de las liquidaciones de los convenios y contratos interadministrativos suscritos hasta la finalización de la vigencia 2020</t>
  </si>
  <si>
    <t>Un (1)Plan de trabajo (este documento se reportó en el primer trimestre de 2022)</t>
  </si>
  <si>
    <t>Durante este segundo trimestre del 2022, se adelantaron las gestiones correspondientes por parte de la Oficina Asesora Jurídica para apoyar a las diferentes áreas de la entidad con liqudaciones de convenios y contratos, en este trámite</t>
  </si>
  <si>
    <t>OAJ_3.2</t>
  </si>
  <si>
    <t xml:space="preserve">Un (1) informe final del resultado del proceso se acompañamiento jurídico, elaborado </t>
  </si>
  <si>
    <t xml:space="preserve">"Con respecto al proceso de acompañamiento jurídico a los supervisores para la gestión de la liquidación de los convenios y contratos interadministrativos suscritos por la entidad hasta la vigencia 2020, durante el segundo trimestre de 2022, se adelantaron las siguientes gestiones:
1. Liquidación de 12 convenios y contratos interadministrativos.
2. Se identificaron 10 convenios y contratos que no requieren tramitar liquidación.
3. Se identificaron 6 convenios y contratos que no requieren liquidación.
4. Se encuentran para firma en la entidad externa dos minutas de liquidaciones
5. Se han realizado 8 requerimientos a los supervisores de los convenios y contratos que se encuentran pendientes de liquidar, con el fin de avanzar en el trámite"
</t>
  </si>
  <si>
    <t xml:space="preserve">* Matriz de seguimiento a las liquidaciones
* Carpetas con la información de las gestiones adelantadas </t>
  </si>
  <si>
    <t>OAJ_4</t>
  </si>
  <si>
    <t>Un (1) proceso de socialización a la entidad de la política de prevención del daño antijurídico 2022 – 2023,así como la Defensa jurídica de la entidad, realizada</t>
  </si>
  <si>
    <t>Actividades ejecutadas de la política de prevención del daño antijuridico/actividades programadas*100</t>
  </si>
  <si>
    <t>OAJ_4.1</t>
  </si>
  <si>
    <t>Durante el segundo trimestre del año 2022, se efectuó el seguimiento al cronograma de implementación de la Política de Prevención del Daño Antijurídico-PPDA, de igual manera se realizó una (1) mesa de trabajo con las áreas involucradas</t>
  </si>
  <si>
    <t xml:space="preserve">Se avanzo en el desarrollo de los hitos establecidos </t>
  </si>
  <si>
    <t>OAJ_4.2</t>
  </si>
  <si>
    <t xml:space="preserve">Una (1) mesa de trabajo con las áreas involucradas, realizada
</t>
  </si>
  <si>
    <t xml:space="preserve">Desarrollo de una (1) mesa de trabajo con las áreas involucradas
</t>
  </si>
  <si>
    <t>Presentación de la reunión 
Grabación de la reunión</t>
  </si>
  <si>
    <t>OAJ_4.3</t>
  </si>
  <si>
    <t xml:space="preserve">Un (1) informe final del resultado de Socialización, elaborado </t>
  </si>
  <si>
    <t>OAJ_5</t>
  </si>
  <si>
    <t>Un (1) proceso de definición de criterios de requerimiento funcional para la implementación de un aplicativo web, de la gestión de los procesos contractuales de convenios y contratos interadministrativos de la entidad, elaborado.</t>
  </si>
  <si>
    <t>Requerimiento Funcional Estructurado/1</t>
  </si>
  <si>
    <t>OAJ_5.1</t>
  </si>
  <si>
    <t>Se realizo una descripción de las funcionalidades que debe contener el aplicativo, entre las que se encuentran: Ingreso al sistema, Crear o inactivar usuarios, Crear registros de convenios o contratos interadministrativos, Editar registros de convenios o contratos interadministrativos, Reasignar registros de convenios o contratos interadministrativos, Consultar  registros de convenios o contratos interadministrativos
 entre otros</t>
  </si>
  <si>
    <t>Se avanzo en el desarrollo del hito establecido</t>
  </si>
  <si>
    <t>OAJ_5.2</t>
  </si>
  <si>
    <t xml:space="preserve">Un (1) requerimiento funcional finalizado
</t>
  </si>
  <si>
    <t xml:space="preserve">Se cuenta con la descripción de las funcionalidades que debe contener el aplicativo, entre las que se encuentran: Ingreso al sistema, Crear o inactivar usuarios, Crear registros de convenios o contratos interadministrativos, Editar registros de convenios o contratos interadministrativos, Reasignar registros de convenios o contratos interadministrativos, Consultar  registros de convenios o contratos interadministrativos
entre otros
</t>
  </si>
  <si>
    <t>Diapositivas con la información</t>
  </si>
  <si>
    <t>OAJ_6</t>
  </si>
  <si>
    <t>Un (1) proceso de acompañamiento jurídico para la celebración de los convenios y contratos interadministrativos gestionados por las áreas técnicas  en la vigencia 2022</t>
  </si>
  <si>
    <t>Numero de convenios y contratos interadministrativos suscritos/Numero de convenios y contratos interadministrativos recibidos*100%</t>
  </si>
  <si>
    <t>OAJ_6.1</t>
  </si>
  <si>
    <t>Cuatro (4) informes del resultado del proceso de acompañamiento jurídico, elaborado</t>
  </si>
  <si>
    <t xml:space="preserve">Durante el segundo trimestre de 2022, no se gestionaron convenios ni contratos interadministrativos teniendo en cuenta la Ley de garantias electorales; sin embargo se realizó acompañamiento jurídico en las adiciones y prorrogas de los siguientes convenios:
Federación colombiana de ganaderos (FEDEGAN) DANE
Instituto distrital de recreación y deporte – IDRD - DANE FONDANE
</t>
  </si>
  <si>
    <t>Durante el segundo trimestre de 2022, no se gestionaron convenios ni contratos interadministrativos teniendo en cuenta la Ley de garantias electorales; sin embargo se realizó acompañamiento jurídico en las adiciones y prorrogas de los siguientes convenios:
Federación colombiana de ganaderos (FEDEGAN) DANE
Instituto distrital de recreación y deporte – IDRD - DANE FONDANE</t>
  </si>
  <si>
    <t>Matriz con la información de las prórrogas  y las prórrogas gestionadas</t>
  </si>
  <si>
    <t xml:space="preserve">Se avanzo en el desarrollo del hito establecido
</t>
  </si>
  <si>
    <t>DIMPE_3</t>
  </si>
  <si>
    <t>Una (1) producción de información estadística de la Encuesta Longitudinal de Colombia, con el fin de obtener datos tipo panel relacionados con las condiciones de vida de los hogares y personas, actualizada hasta la fase de recolección.</t>
  </si>
  <si>
    <t>Promedio trimestral del hito +sumatoria acumulada del  promedio del % avance de cada trimestre</t>
  </si>
  <si>
    <t>DIMPE_3.1</t>
  </si>
  <si>
    <t>Se registran las necesidades de información para el periodo de referencia.</t>
  </si>
  <si>
    <t>Matriz de identificación de necesidades de información estadística abril, mayo y junio 2022</t>
  </si>
  <si>
    <t>El GIT de capital social durante el segundo trimestre realizó la revisión y ajuste para los materiales del operativo de campo y el proceso de aprendizaje de ELCO 2022. Durante esta fase se realizaron los ajustes al instrumento de recolección.</t>
  </si>
  <si>
    <t>TS_POBREZA_2022_ELCO</t>
  </si>
  <si>
    <t>DIMPE_3.2</t>
  </si>
  <si>
    <t>Un (1) desarrollo de requerimientos, ajustes y pruebas de los diferentes instrumentos de recolección que integran el proceso estadístico, finalizado</t>
  </si>
  <si>
    <t>Se elaboraron los materiales para el proceso de convocatoria, selección y aprendizaje del personal operativo para ELCO 2022</t>
  </si>
  <si>
    <t>Materiales, manuales, documentos presentación para el proceso de aprendizaje de ELCO 2022. Carpeta "Aprendizaje ELCO_Personal operativo"</t>
  </si>
  <si>
    <t>DIMPE_5</t>
  </si>
  <si>
    <t>Una (1) producción de información estadística sobre temáticas de seguridad y convivencia ciudadana para obtener datos relacionados con victimización, denuncia, percepción de seguridad, convivencia y necesidades jurídicas actualizada.</t>
  </si>
  <si>
    <t>DIMPE_5.1</t>
  </si>
  <si>
    <t xml:space="preserve">Promedio ponderado del avance de los hitos (sin acumular) 33 % + 18% de avance de la meta del trimestre anterior
</t>
  </si>
  <si>
    <t>El GIT de capital social durante el segundo trimestre realizó la revisión y ajuste para los materiales del operativo de campo y el proceso de aprendizaje de ECSC 2022. Durante esta fase se realizaron los ajustes al instrumento de recolección y la inclusión del módulo de necesidades jurídicas.</t>
  </si>
  <si>
    <t>Cuadros de resultados para la temática de seguridad y defensa</t>
  </si>
  <si>
    <t>C-0401-1003-23-0-0401040-02</t>
  </si>
  <si>
    <t>TS_SEGURIDAD_2022_ECSC</t>
  </si>
  <si>
    <t>DIMPE_5.2</t>
  </si>
  <si>
    <t>Se elaboraron los materiales para el proceso de convocatoria, selección y aprendizaje del personal operativo para ECSC 2022</t>
  </si>
  <si>
    <t>Materiales, manuales, documentos presentación para el proceso de aprendizaje de ECSC 2022. Carpeta "ECSC_Materiales aula virtual"</t>
  </si>
  <si>
    <t>Está pendiente el desarrollo del aplicativo de recolección y las pruebas al mismo.</t>
  </si>
  <si>
    <t>DIMPE_5.3</t>
  </si>
  <si>
    <t>DIMPE_6</t>
  </si>
  <si>
    <t>Una (1) producción de una operación estadística en el marco de una actualización metodológica general y ampliación de cobertura (ICCV -Índice de costos de la construcción de vivienda)</t>
  </si>
  <si>
    <t>DIMPE_6.1</t>
  </si>
  <si>
    <t>Una (1) base de datos de los registros recolectados</t>
  </si>
  <si>
    <t>Promedio ponderado del avance de los hitos (sin acumular) 33% + 33% de avance de la meta del trimestre anterior</t>
  </si>
  <si>
    <t>Se ha realizado la recolección mensual de datos.</t>
  </si>
  <si>
    <t>bol_icoced_mar22.pdf, bol_icoced_abr22.pdf, bol_icoced_may22.pdf</t>
  </si>
  <si>
    <t xml:space="preserve">El GIT de precios y costos ha realizado la producción del ICOCED en las fechas y horarios establecidos, de acuerdo a los estándares de calidad esperados para la operación estadística. Teniendo en cuenta el proceso y los tiempos de producción del índice, durante los meses de abril, mayo y junio. Se adjuntan los boletines de difusión como prueba del trabajo realizado.  (Nota: ateniendo el calendario oficial de difusión, la publicación realizada el mes de junio se refiere a las variaciones de mayo, es importante la acotación para comprender que el boletín publicado ese mes de junio, se nombra como ICOCED de mayo)
</t>
  </si>
  <si>
    <t>Boletines técnicos de la temática precios y costos</t>
  </si>
  <si>
    <t>C-0401-1003-22-0-0401022-02</t>
  </si>
  <si>
    <t>DIMPE_6.2</t>
  </si>
  <si>
    <t>Se ha realizado el procesamiento mensual de la información.</t>
  </si>
  <si>
    <t>DIMPE_7</t>
  </si>
  <si>
    <t>Un (1) procesamiento de datos de la operación estadística (IPI) que implementa acciones de mejora en la metodología (procesos e instrumentos) y resultados.</t>
  </si>
  <si>
    <t>DIMPE_7.1</t>
  </si>
  <si>
    <t>Una (1)  análisis, evaluación y depuración de información recolectada y procesamiento del inflactor de las actividades del IPI</t>
  </si>
  <si>
    <t xml:space="preserve">Promedio ponderado del avance de los hitos (sin acumular) 12,5 % + 12,5 % de avance de la meta del trimestre anterior
</t>
  </si>
  <si>
    <t>Durante el segundo trimestre de 2022 el equipo de temática en conjunto con el equipo de deflactores viene trabajando en la construcción de los inflactores necesarios para obtener las cifras del IPI en términos nominales.
-Se realizo ejercicio preliminar del inflactor de energía con información de XM
-Se realizo ejercicio de inflactor de petróleo 
-Se realizo ejercicio del inflactor de carbón con información de exportaciones suministrada por logística de comercio exterior del DANE
-Se realizo ejercicio de inflactor de gas minero
-Se realizo ejercicio de inflactor de acueducto con información</t>
  </si>
  <si>
    <t>Información  recolectada gas distribuido
Información  recolectada acueducto
Ejercicio inflactor de petróleo
Ejercicio inflactor de energía
Ejercicio inflactor de carbón
Ejercicio inflactor de gas minero
Ejercicio inflactor de acueducto</t>
  </si>
  <si>
    <t>Durante el segundo trimestre de 2022 el equipo de temática en conjunto con el equipo de deflactores viene trabajando en la construcción de los inflactores necesarios para obtener las cifras del IPI en términos nominales.
-Se realizo ejercicio preliminar del inflactor de  energía con información de XM
-Se realizo ejercicio de inflactor de petróleo 
-Se realizo ejercicio del inflactor de carbón con información de exportaciones suministrada por logística de comercio exterior del DANE
-Se realizo ejercicio de inflactor de gas minero
-Se realizo ejercicio de inflactor de acueducto con información</t>
  </si>
  <si>
    <t>TE_INDUSTRIA_2022_IPI</t>
  </si>
  <si>
    <t>DIMPE_7.2</t>
  </si>
  <si>
    <t>Una (1) Publicación de cifras en términos nominales del IPI</t>
  </si>
  <si>
    <t>DIMPE_8</t>
  </si>
  <si>
    <t>Adaptación de micronegocios de acuerdo con el rediseño de la GEIH marco 2018</t>
  </si>
  <si>
    <t>DIMPE_8.1</t>
  </si>
  <si>
    <t>Promedio ponderado del avance de los hitos (sin acumular) 14% + 60 % de avance de la meta del trimestre anterior</t>
  </si>
  <si>
    <t>Este hito finalizó en el I trimestre</t>
  </si>
  <si>
    <t>Se realizó el primer procesamiento y publicación de la EMICRON I Trimestre de 2022 con el nuevo marco de la GEIH</t>
  </si>
  <si>
    <t>Cuadros de resultados para la temática de comercio interno</t>
  </si>
  <si>
    <t>C-0401-1003-22-0-0401029-02</t>
  </si>
  <si>
    <t>DIMPE_8.2</t>
  </si>
  <si>
    <t>Cinco (5) procesamiento de la información finalizado.</t>
  </si>
  <si>
    <t>Se realizó el procesamiento y análisis de la base de datos del I trimestre de 2022: Base de datos, productos de publicación</t>
  </si>
  <si>
    <t>8.2_Anexos I Trimestre 2022
8.2_Boletín Técnico EMICRON I Trimestre 2022
8.2_Evidencia bases de datos
8.2_Presentación I Trimestre de 2022</t>
  </si>
  <si>
    <t>DIMPE_9</t>
  </si>
  <si>
    <t>Una (1) realización de la tercera encuesta anual de inversión directa-EAID</t>
  </si>
  <si>
    <t>DIMPE_9.1</t>
  </si>
  <si>
    <t>Un (1) desarrollo de requerimientos, ajustes y pruebas de los diferentes componentes que integran el proceso para la recolección de la información dentro de la EAID, conforme a los resultados de recolección de la EAID del 2021.</t>
  </si>
  <si>
    <t>Se ha adelantado todos los materiales necesarios para iniciar la encuesta en el mes de agosto. Contemplando proceso de convocatoria, ajustes del material documental, socialización del directorio y revisión de la funcionalidad del aplicativo.</t>
  </si>
  <si>
    <t>9.1_DSO-EAID-MET-001 (ABRIL 2022)_APROBADA
9.1_Ficha Metodológica Encuesta Anual de Inversión Extranjera Directa Abril 2022
9.1_Materiales aula virtual-20220616T193609Z-001
9.1_Matriz_pruebas_GTE020PDT002f001_V1
9.1_PRUEBAS APLICATIVO EAID 2022</t>
  </si>
  <si>
    <t>Se han adelantado las actividades de mejora de los diversos elementos necesarios para poner en marcha en el tercer trimestre el operativo de la EAID 2021.</t>
  </si>
  <si>
    <t>Cuadros de resultados para la temática de comercio internacional
Boletines técnicos de la temática comercio internacional</t>
  </si>
  <si>
    <t>C-0401-1003-22-0-0401028-02
C-0401-1003-22-0-0401009-02</t>
  </si>
  <si>
    <t>TE_C_INTERNAL_2022_EAID</t>
  </si>
  <si>
    <t>DIMPE_9.2</t>
  </si>
  <si>
    <t xml:space="preserve">Un (1) procesamiento y análisis de la información finalizado, para la publicación de un (1) boletín al terminar la realización de la EAID, </t>
  </si>
  <si>
    <t>Se han realizado mesas de trabajo en conjunto con diseños muestrales para mejorar el proceso de generación de bases, cuadros de salida y futuro boletín a publicar al finalizar el operativo de la EAID 2021</t>
  </si>
  <si>
    <t>9.2_20220523-DIRECTORIO_EAID_2021_DIG
9.2_PPT RESULTADOS EAID 2020-(28-06-2022)AJT</t>
  </si>
  <si>
    <t>DIMPE_10</t>
  </si>
  <si>
    <t>Prueba piloto de la Encuesta de Viajeros Internacionales modo aéreo y marítimo</t>
  </si>
  <si>
    <t>Promedio trimestral del hito + sumatoria acumulada del  promedio del % avance de cada trimestre</t>
  </si>
  <si>
    <t>DIMPE_10.1</t>
  </si>
  <si>
    <t>Un (1) instrumento de recolección EVI modo aéreo y marítimo</t>
  </si>
  <si>
    <t xml:space="preserve">Promedio ponderado del avance de los hitos (sin acumular) 38 %+ 62 % de avance de la meta del trimestre anterior </t>
  </si>
  <si>
    <t>Este hito finalizó en el I trimestres</t>
  </si>
  <si>
    <t>Se realizó la construcción, validación y entrega de formularios de recolección de la prueba piloto EVI 2022. Para la segunda actividad y después de la información recolectada por personal operativo en campo se analizó la recolección con proceso de detección de atípicos e inconsistencia y se generó la base de datos a procesar para presentar los resultados de la prueba piloto, lo realizó el equipo de trabajo de servicios en coordinación de equipo logístico, diseños y temático de servicios EVI</t>
  </si>
  <si>
    <t>DIMPE_10.2</t>
  </si>
  <si>
    <t>Resultados de la prueba piloto EVI modo aéreo y marítimo</t>
  </si>
  <si>
    <t>Se realiza la consolidación de información recolectada a través de análisis de consistencia y validación en la construcción y entrega de base de información recolectada en prueba piloto Febrero - Marzo y se realiza entrega de resultados a dirección DIMPE y convenio FONTUR</t>
  </si>
  <si>
    <t>EVI_AEREO_20220531
EVI_MARITIMO_20220412</t>
  </si>
  <si>
    <t>DIMPE_11</t>
  </si>
  <si>
    <t>Rediseño Encuesta de Transporte Urbano de Pasajeros</t>
  </si>
  <si>
    <t>DIMPE_11.1</t>
  </si>
  <si>
    <t>Una (1) identificación de las necesidades de los usuarios</t>
  </si>
  <si>
    <t>31/04/2022</t>
  </si>
  <si>
    <t xml:space="preserve">Promedio ponderado del avance de los hitos (sin acumular) 11 %+ 39 % de avance de la meta del trimestre anterior </t>
  </si>
  <si>
    <t>Se realizó la conformación de propuesta en sector transporte urbano de pasajeros en posibilidad de ampliar el alcance temático con la inclusión de información de taxis y plataformas digitales en lo que sería el rediseño de la operación estadística</t>
  </si>
  <si>
    <t>Viabilidad ETUP_ajustado</t>
  </si>
  <si>
    <t>Equipo temático de la ETUP realizó mesas de trabajo en avance de la identificación de necesidades de usuarios internos y externos, para la segunda actividad se entrega documento en construcción de documento de viabilidad de inclusión de taxis y plataformas digitales en pro de rediseño de la operación.</t>
  </si>
  <si>
    <t>DIMPE_11.2</t>
  </si>
  <si>
    <t>Una (1) propuesta de rediseño de la OOEE</t>
  </si>
  <si>
    <t>DIMPE_11.3</t>
  </si>
  <si>
    <t>Un (1) instrumento de recolección ajustado</t>
  </si>
  <si>
    <t>Para avanzar en esta actividad se debe inicialmente sostener una reunión con las posibles fuentes de información para conocer con que información cuentan, la manera como la tienen, hasta ese momento podemos definir si el instrumento de recolección que se viene manejando en la ETUP aplicaría o no para estas nuevas fuentes. En la actualidad en el mes de junio de 2022 se construyó el directorio de las empresas prestadoras de servicio de taxi  o fuentes, se espera poder iniciar las llamadas con el fin hacer un primer acercamiento y programar esa reunión inicial. Ya que el año pasado el diagnóstico realizado en el mes de noviembre con el directorio brindado por la Dirección de Geoestadística - DIG no fue efectivo, El ejercicio inició con un directorio de 12.045 registros, con la selección aleatoria se llegó a 295 empresas de todas las territoriales, no obstante, el contacto telefónico presentó varias dificultades relacionadas con novedades de empresas inactivas y/o números de contacto equivocados, por lo cual se logró consolidar finalmente la información de 95 empresas, de las cuales ocho están asociadas al Servicio Público de Transporte Terrestre Automotor Individual de Pasajeros en Vehículos Taxi pero solamente 1 fuente resulto efectiva.</t>
  </si>
  <si>
    <t>DIMPE_12</t>
  </si>
  <si>
    <t>Publicación de la GEIH marco 2018, teniendo en cuenta los cambios e innovaciones para la identificación de grupos poblacionales, la incorporación de las clasificaciones internacionales de mercado laboral y la información para mejorar la medición del ingreso, pobreza y desigualdad monetaria.</t>
  </si>
  <si>
    <t>DIMPE_12.1</t>
  </si>
  <si>
    <t>Un (1) documento para el diseño/rediseño ajustado.</t>
  </si>
  <si>
    <t>Promedio ponderado del avance de los hitos (sin acumular) 28 % + 35 % de avance de la meta del trimestre anterior</t>
  </si>
  <si>
    <t>Se adelantó la revisión del documento metodológico que contiene las mejoras definidas en el rediseño de la operación estadística.</t>
  </si>
  <si>
    <t>DSO-GEIH-MET-001_Metodología_GEIH_2018 Preliminar_Rev</t>
  </si>
  <si>
    <t>El GIT de Mercado Laboral llevo a cabo la actualización de los instrumentos de recolección de la GEIH rediseñada (GEIH marco 2018) de acuerdo con los periodos de recolección, asimismo, realizó el procesamiento de las bases de datos para el análisis y difusión de indicadores de mercado laboral con base en los resultados CNPV 2018, correspondientes a los meses de marzo, abril y mayo de 2022. Se realizó la revisión por parte del equipo temático del documento metodológico que incorpora las mejoras definidas en el rediseño de la operación estadística.</t>
  </si>
  <si>
    <t>Se realizó la revisión del documento metodológico por parte de grupo temático, se encuentra pendiente realizar los últimos ajustes al documento para envío de revisión de pares.</t>
  </si>
  <si>
    <t>Boletines técnicos de la temática mercado laboral
Cuadros de resultados para la temática de mercado laboral</t>
  </si>
  <si>
    <t>C-0401-1003-23-0-0401020-02
C-0401-1003-23-0-0401036-02</t>
  </si>
  <si>
    <t>TS_MERCADO_2022_GEIH</t>
  </si>
  <si>
    <t>DIMPE_12.2</t>
  </si>
  <si>
    <t>Un (1) desarrollo de requerimientos, ajustes y pruebas de los diferentes componentes que integran el proceso.</t>
  </si>
  <si>
    <t>Se actualizó el formulario de recolección acorde con el periodo de aplicación establecido por la operación estadística.</t>
  </si>
  <si>
    <t>GEIH FORMULARIO II TRIMESTRE_2022</t>
  </si>
  <si>
    <t>DIMPE_12.3</t>
  </si>
  <si>
    <t>Se realizó el procesamiento de los datos recolectados para la generación de anexos estadísticos.</t>
  </si>
  <si>
    <t>anexo_empleo_mar_22
anexo_empleo_abr_22
anexo_empleo_may_22
anexo_desestacionalizado_empleo_mar_22
anexo_desestacionalizado_empleo_abr_22
anexo_desestacionalizado_empleo_may_22</t>
  </si>
  <si>
    <t>DIMPE_12.4</t>
  </si>
  <si>
    <t>Un (1) proceso de análisis de la información terminado.</t>
  </si>
  <si>
    <t>Se realizó el procesamiento de los datos recolectados para el análisis de la información y la generación de boletines técnicos.</t>
  </si>
  <si>
    <t>bol_empleo_mar_22
bol_empleo_abr_22
bol_empleo_may_22</t>
  </si>
  <si>
    <t>DIMPE_13</t>
  </si>
  <si>
    <t>Un (1) rediseño de la medición de precio de leche en SIPSA</t>
  </si>
  <si>
    <t>DIMPE_13.1</t>
  </si>
  <si>
    <t>Un (1) documento detección y análisis de requerimientos</t>
  </si>
  <si>
    <t>Promedio ponderado del avance de los hitos (sin acumular) 36 % + 10 % de avance de la meta del trimestre anterior</t>
  </si>
  <si>
    <t>Se elaboró y se entregó el I Trimestre el documento que hace referencia a la detección de necesidades de precio de leche en finca</t>
  </si>
  <si>
    <t>Se realizó el documento de rediseño de leche, se entregó una primera versión del cuestionario y de los manuales de diligenciamiento, del coordinador, del supervisor, del analista y operativo.</t>
  </si>
  <si>
    <t>Cuadros de resultados para la temática agropecuaria
Boletines técnicos de la temática agropecuaria</t>
  </si>
  <si>
    <t>C-0401-1003-22-0-0401026-02
C-0401-1003-22-0-0401007-02</t>
  </si>
  <si>
    <t>TE_AGRO_2022_SIPSA</t>
  </si>
  <si>
    <t>DIMPE_13.2</t>
  </si>
  <si>
    <t>Un (1) documento con el rediseño ajustado</t>
  </si>
  <si>
    <t xml:space="preserve">Se realizó el documento de rediseño de leche, el cual presenta la propuesta para el rediseño del componente de SIPSA_L que incluye el diseño temático, el diseño estadístico, el diseño de la recolección, el diseño del procesamiento, el diseño del análisis, el diseño de la difusión y comunicación, el diseño de la evaluación, el diseño de los sistemas de producción y flujos de trabajo, entre otros aspectos. </t>
  </si>
  <si>
    <t>Documento de rediseño final definitivo y Anexo</t>
  </si>
  <si>
    <t>DIMPE_13.3</t>
  </si>
  <si>
    <t>Un (1) cuestionario, aplicativo, manuales y muestra rediseñada</t>
  </si>
  <si>
    <t>Se tiene una primer versión de cuestionario, la cual está en proceso de socialización con usuarios (MADR, USP, UPRA y FEDEGAN).  Se inició construcción de manuales a partir de esta propuesta.</t>
  </si>
  <si>
    <t>Avance del cuestionario (Cuestionario de recolección Rediseño de Leche  e Instructivo prueba de escritorio cuestionario SIPSA_L)
Avance manuales (Manual de diligenciamiento LECHE, Manual del Coordinador, Manual del Supervisor LECHE, Manual del analista LECHE y Manual operativo LECHE)</t>
  </si>
  <si>
    <t>DIMPE_13.4</t>
  </si>
  <si>
    <t>Diseño de los cuadros de salida</t>
  </si>
  <si>
    <t>DIMPE_14</t>
  </si>
  <si>
    <t>Un (1) aprovechamiento de registros administrativos en convenio con FEDEGAN para mejorar marcos y  producir nueva información.</t>
  </si>
  <si>
    <t>Promedio trimestral del hito + sumatoria acumulada del promedio del % avance de cada trimestre</t>
  </si>
  <si>
    <t>DIMPE_14.1</t>
  </si>
  <si>
    <t>Un (1) procesamiento de las bases de datos</t>
  </si>
  <si>
    <t>Promedio del avance de los hitos (acumulado) 50% + 12 % de avance de la meta del trimestre anterior</t>
  </si>
  <si>
    <t>•Se han incorporado las bases oficiales entregadas por FEDEGAN FNG, sustituyendo las tablas utilizadas en el proceso por las bases oficiales del 1° y 2° Ciclo de Vacunación de 2021.
•Continiúa la identificación de las posibles inconsistencias de la base del segundo ciclo, con el objetivo de validar la información, teniendo en cuenta los resultados evidenciados en el 1° Ciclo.
•Se han generado los cuadros de salida definitivos para publicación el 29 de junio 2022, por parte del DANE, correspondiente al 1° Ciclo de Vacunación 2021 y a las temáticas agregadas en tres ejes: 1. Caracterización del inventario bovino y bufalino. 2. Caracterización del ganadero. y 3. Caracterización del predio-ganadero.
•Se continúa con el adelanto de las actividades de análisis y consistencia de la información del ciclo II 2021, teniendo como referente lo publicado por la Encuesta Nacional Agropecuaria ENA y las publicaciones sobre el Ciclo de Vacunación que realiza FEDEGAN FNG.
•Se están desarrollando actividades para el aprovechamiento de información por parte de los grupos internos del DANE, para la actualización de los Marcos estadísticos y el Directorio Agropecuaria.
•Se han identificado puntos de mejora en la captura de la información asociada a las coordenadas del predio, nombre de veredas, nombre y sexo del gandero. Se construirá una mesa de trabajo interistituciona (DANE, FEDEGAN-FNG e ICA) para avanzar en estas actividades.
•Se está desarrollando el ejercicio para el rediseño del registro de información de volumen y precio de la leche en finca, del componente de precios del SIPSA.</t>
  </si>
  <si>
    <t xml:space="preserve"> Pantallazos -Procesamiento Bases de Datos RRAA FEDGAN-FNG</t>
  </si>
  <si>
    <t>Cuadros de resultados para la temática agropecuaria</t>
  </si>
  <si>
    <t>C-0401-1003-22-0-0401026-02</t>
  </si>
  <si>
    <t>TE_AGRO_2022_ESTUDIOS_AGROPECUARIOS</t>
  </si>
  <si>
    <t>DIMPE_14.2</t>
  </si>
  <si>
    <t>Una (1) muestra seleccionada a partir del marco muestral actualizado con el registro administrativo</t>
  </si>
  <si>
    <t>Se ha seleccionado y entregado la muestra para el 1er Ciclo Nacional de Vacunación de 2021, que se utiliza para las preguntas de la encuesta de caracterización ganadera anexa al RUV, que son de carácter muestral.</t>
  </si>
  <si>
    <t>Pantallazo avance muestra seleccionada RRAA FEDEGAN-FNG</t>
  </si>
  <si>
    <t>DIMPE_14.3</t>
  </si>
  <si>
    <t>Un (1) cuadros de salida con nuevos resultados a partir de los registros administrativos</t>
  </si>
  <si>
    <t>•Se realiza la publicación de la información asociada al 1er Ciclo Nacional de Vacunación 2021. Correspondiente a las agregaciones temáticas de 1. Caracterización del Inventario Ganadero. 2. Caracterización del ganadero y 3. Caracterización el predio-ganadero.
•Se inicia con el procesamiento de cuadros de salida, correspondientes a la información recolectada en el 2do Ciclo Nacional de Vacunación de 2021.</t>
  </si>
  <si>
    <t>Pantallazo Cuadros de salida publicación de resultados de RRAA FEDEGAN
https://www.dane.gov.co/index.php/estadisticas-por-tema/agropecuario/caracterizacion-de-la-actividad-ganadera-a-partir-del-aprovechamiento-de-registros-administrativos</t>
  </si>
  <si>
    <t>DIMPE_15</t>
  </si>
  <si>
    <t>Un (1) publicación de ampliación de cobertura en ELIC</t>
  </si>
  <si>
    <t>DIMPE_15.1</t>
  </si>
  <si>
    <t>Un (1) procesamiento de información finalizado</t>
  </si>
  <si>
    <t xml:space="preserve"> El avance del indicador corresponde a la descripción de los avances cualitativos de los hitos que componen la meta 15 
Promedio ponderado del avance de los hitos (sin acumular) 23 % + 23 % de avance de la meta del trimestre anterior</t>
  </si>
  <si>
    <t>EL 29 de junio la DRA entregó la base consolidada de recuperación histórica de información de los municipios de la ampliación de cobertura, luego del procesamiento para identificación de inconsistencias por parte del equipo temático (segundo filtro) y su validación con las fuentes de información. Con este insumo se podrá dar inicio al análisis y generación de cuadros de resultados.</t>
  </si>
  <si>
    <t>Función de producción con notas de seguimiento "Cronograma 2022 ELIC_meta_PAI_ampliación-cobertura_20220331"
Evidencias de base integrada final: "Correo_Entrega_Base_Ampliacion_20220629"; "histelic para revisión 2019-2021 (sep)_Descripción";"REPORTE DE ESTADO DE LICENCIAS DE MESES ANTERIORES CORTE 26 DE ABRIL"</t>
  </si>
  <si>
    <t>El  GIT Temática de infraestructura (Temática) y GIT Encuestas de Infraestructura (DRA) realizó mesas de trabajo, ajuste de documentos, procesamiento de bases, elaboración de boletines y, crítica y análisis de información las cuales se desarrollaron el  1 abril - 30 de junio 2022</t>
  </si>
  <si>
    <t>DIMPE_15.2</t>
  </si>
  <si>
    <t>Un (1) proceso de análisis terminado</t>
  </si>
  <si>
    <t>Estas actividades requieren del cierre del hito "Un (1) procesamiento de información finalizado" el cual se cerró con la entrega de la base el 29 de junio del 2022, por lo cual no se tienen avances para el segundo trimestre. Las actividades de análisis se desarrollará durante los meses de julio y agosto.</t>
  </si>
  <si>
    <t>DIMPE_15.3</t>
  </si>
  <si>
    <t>Un (1) documentación metodológica actualizada</t>
  </si>
  <si>
    <t>DIMPE_16</t>
  </si>
  <si>
    <t>Una (1) nueva operación estadística denominada Indicador de Mezcla Asfáltica, incluyendo publicación de resultados</t>
  </si>
  <si>
    <t>DIMPE_16.1</t>
  </si>
  <si>
    <t>Un (1) documentación metodológica aprobada</t>
  </si>
  <si>
    <t xml:space="preserve"> El avance del indicador corresponde a la descripción de los avances cualitativos de los hitos que componen la meta 16 
Promedio ponderado del avance de los hitos (sin acumular) 59 % + 39 % de avance de la meta del trimestre anterior</t>
  </si>
  <si>
    <t>Los documentos de Plan General, Documento Metodológico y Ficha Metodológica surtieron el flujo de revisión avanzado. Desde el 31 de mayo y 6 de junio se encuentran cargados en ISOLUCION, pendientes de aprobación por parte de la Dirección Técnica de DIMPE.</t>
  </si>
  <si>
    <t>Estado_ISOLUCION_documentación_20220718</t>
  </si>
  <si>
    <t>Si bien los productos surtieron todo el flujo de revisión para su aprobación formal en ISOLUCION. Aún no han sido aprobados por parte de la Dirección Técnica de DIMPE</t>
  </si>
  <si>
    <t>TE_CONSTRUCCION_2022_IMA</t>
  </si>
  <si>
    <t>DIMPE_16.2</t>
  </si>
  <si>
    <t>El procesamiento para la publicación de información el 31 de mayo se surtió con éxito y se realiza mensualmente. La información procesada desde dicha fecha fue durante el II trimestre corte enero, febrero, marzo y abril del 2022.</t>
  </si>
  <si>
    <t>Evidencia_paginas-web:
https://www.dane.gov.co/index.php/estadisticas-por-tema/construccion/indicador-de-mezcla-asfaltica</t>
  </si>
  <si>
    <t>DIMPE_16.3</t>
  </si>
  <si>
    <t>El análisis para la publicación de información el 31 de mayo se surtió con éxito el cual quedó consolidado en la publicación del 31 de mayo y los meses siguientes. La información procesada desde dicha fecha fue durante el II trimestre corte enero, febrero, marzo y abril del 2022.</t>
  </si>
  <si>
    <t>DIMPE_17</t>
  </si>
  <si>
    <t>Una (1) actualización metodológica en la operación estadística CEED correspondiente a los coeficientes de incidencia identificados en el rediseño del ICCV</t>
  </si>
  <si>
    <t>DIMPE_17.1</t>
  </si>
  <si>
    <t>Un (1) diagnostico finalizado</t>
  </si>
  <si>
    <t xml:space="preserve"> El avance del indicador corresponde a la descripción de los avances cualitativos de los hitos que componen la meta 17 
Promedio ponderado del avance de los hitos (sin acumular) 16 % + 4 % de avance de la meta del trimestre anterior</t>
  </si>
  <si>
    <t>El diagnóstico planeado se terminó con la elaboración de presentaciones que daban cuenta de la correlativa entre los subcapítulos del CEED vs. ICOCED. Con ocasión de mesas de trabajo se determinó que es necesario realizar un sondeo sobre la capacidad de las fuentes en las obras para otorgar información para los nuevos subcapítulos identificados en la correlativa.</t>
  </si>
  <si>
    <t>Se presentan dos carpetas con evidencia: "Presentaciones y correlativa" y "Sondeo subcapitulos". Así como dos actas de mesas de trabajo con los equipos y asesoras de la Dirección General: "Acta Subcapítulos CEED_20220613" y "Acta Subcapítulos CEED_20220610"</t>
  </si>
  <si>
    <t>El  GIT Temática de infraestructura (Temática) realizó mesas de trabajo, procesamiento de bases y elaboración de presentaciones desarrolladas</t>
  </si>
  <si>
    <t>Boletines técnicos temática construcción
Cuadros de resultados para la temática construcción</t>
  </si>
  <si>
    <t>C-0401-1003-22-0-0401010-02
C-0401-1003-22-0-0401007-02</t>
  </si>
  <si>
    <t>TE_CONSTRUCCION_2022_CEED</t>
  </si>
  <si>
    <t>DIMPE_17.2</t>
  </si>
  <si>
    <t>Un (1) actualización metodológica implementada</t>
  </si>
  <si>
    <t>Esta meta no se ha iniciado, puesto que el diagnóstico arrojó la necesidad de contar con un sondeo a las obras para identificar cuales subcapítulos son susceptibles de incluirse, para su posterior implementación en el CEED. Dado que esto no se definirá hasta tanto no se realice el sondeo y se realicen los análisis correspondientes, esta actividad aún no reporta avances.</t>
  </si>
  <si>
    <t>DIMPE_17.3</t>
  </si>
  <si>
    <t>Un (1) manual de diligenciamiento e instrumento de recolección actualizado</t>
  </si>
  <si>
    <t>DIMPE_17.4</t>
  </si>
  <si>
    <t>DIMPE_18</t>
  </si>
  <si>
    <t>Una (1) actualización metodológica en la operación estadística FIVI con el inicio de la recolección de nuevas variables de caracterización temática</t>
  </si>
  <si>
    <t>DIMPE_18.1</t>
  </si>
  <si>
    <t xml:space="preserve"> El avance del indicador corresponde a la descripción de los avances cualitativos de los hitos que componen la meta 18 
Promedio ponderado del avance de los hitos (sin acumular) 20 % + 40 % de avance de la meta del trimestre anterior</t>
  </si>
  <si>
    <t>Se integró la información de enero, febrero y marzo 2022 para el procesamiento y análisis de información de las nuevas variables. Se elaboraron tablas y gráficos para el análisis de la información.</t>
  </si>
  <si>
    <t>ANALISIS NUEVAS VARIABLES_20220413, "GRAFICOS PPT NUEVAS VARIABLES_20220413" y "BASE GRAFICOS PPT NUEVAS VARIABLES_130622"</t>
  </si>
  <si>
    <t>DIMPE_18.2</t>
  </si>
  <si>
    <t>Se elaboraron presentaciones para el análisis de las nuevas variables</t>
  </si>
  <si>
    <t>PPT ANÁLISIS NEW VARIABLES FIVI_20220502, "PPT ANÁLISIS NEW VARIABLES FIVI_20220413" y "PPT ANÁLISIS NEW VARIABLES FIVI_160622"</t>
  </si>
  <si>
    <t>DIMPE_18.3</t>
  </si>
  <si>
    <t>Meta terminada en el I trimestre del 2022</t>
  </si>
  <si>
    <t>DIMPE_19</t>
  </si>
  <si>
    <t>Una (1) planeación de la nueva operación estadística Encuesta Mensual de Constructores de Vivienda en el marco del convenio interadministrativo con el Ministerio de Vivienda, Ciudad y Territorio</t>
  </si>
  <si>
    <t>DIMPE_19.1</t>
  </si>
  <si>
    <t>Un (1) propuesta tecnico-economica elaborada</t>
  </si>
  <si>
    <t xml:space="preserve"> El avance del indicador corresponde a la descripción de los avances cualitativos de los hitos que componen la meta 19 </t>
  </si>
  <si>
    <t>No se registró un avance en la elaboración de la propuesta técnico-económica, puesto que las actividades y gestión con el Min Vivienda se concentraron en lo correspondiente a la liquidación del convenio 1048 (030) del 2021, el cual se formalizó con el cargue del acta de liquidación en SECOP el 15-07-2022</t>
  </si>
  <si>
    <t>Cuadros de resultados para la temática construcción</t>
  </si>
  <si>
    <t>C-0401-1003-22-0-0401060-02</t>
  </si>
  <si>
    <t>TE_CONSTRUCCION_2022_DEFLACTORES</t>
  </si>
  <si>
    <t>DIMPE_19.2</t>
  </si>
  <si>
    <t>Un (1) convenio interadministrativo firmado</t>
  </si>
  <si>
    <t>DIMPE_19.3</t>
  </si>
  <si>
    <t>Un (1) convenio interadministrativo ejecutado</t>
  </si>
  <si>
    <t>DIMPE_21</t>
  </si>
  <si>
    <t>Un (1) módulo ambiental ajustado e Implementado en operaciones estadísticas EAS y EAC</t>
  </si>
  <si>
    <t>DIMPE_21.1</t>
  </si>
  <si>
    <t>Un (1) procesamiento de información obtenida del módulo ambiental</t>
  </si>
  <si>
    <t>Promedio ponderado del avance de los hitos (sin acumular) 21% + 0% de avance de la meta del trimestre anterior</t>
  </si>
  <si>
    <t>Se realizó el procesamiento de la información obtenida del módulo ambiental de la EAS 2020, el módulo incluido en la EAC inicia su primer recolección a partir de agosto de 2022</t>
  </si>
  <si>
    <t>Base de procesamiento MA-EAS 2020 
Formularios y manuales de diligenciamiento EAS 2021 y EAC 2021
https://danegovco-my.sharepoint.com/:f:/r/personal/dmcastilloc_dane_gov_co/Documents/PLAN%20DE%20ACCI%C3%93N%202022/PAI%20_%20PO%202022_I/EVIDENCIAS/PLAN%20DE%20ACCI%C3%93N/DIMPE_21/DIMPE_21.1/Segundo%20Trimestre?csf=1&amp;web=1&amp;e=Lj4S1q</t>
  </si>
  <si>
    <t xml:space="preserve">El equipo de GIT Temática Ambiental adelantó el análisis y procesamiento de la información del módulo ambiental de la EAS 2020 con el fin de publicar los resultados obtenidos sobre las actividades ambientales en las cuales se realizaron gastos e inversiones; así como la fuente de la cual se obtuvo el agua y el tipo de vertimiento realizado.
Adicionalmente, se realizaron las pruebas a los aplicativos de captura de los módulos de la EAS 2021 y EAC 2021 cuya recolección se realizará durante el segundo semestre de 2022. </t>
  </si>
  <si>
    <t>DIMPE_21.2</t>
  </si>
  <si>
    <t>Realizar pruebas de validación de consistencia de la información del módulo ambiental</t>
  </si>
  <si>
    <t>Se realizó la validación de consistencia de la información obtenida del módulo ambiental de la EAS 2020, el módulo incluido en la EAC inicia su primer recolección a partir de agosto de 2022.</t>
  </si>
  <si>
    <t xml:space="preserve">Base de análisis de consistencia MA-EAS 2020 
Ayudas de memoria mesas de trabajo consistencia MA-EAS 2020 
https://danegovco-my.sharepoint.com/:f:/r/personal/dmcastilloc_dane_gov_co/Documents/PLAN%20DE%20ACCI%C3%93N%202022/PAI%20_%20PO%202022_I/EVIDENCIAS/PLAN%20DE%20ACCI%C3%93N/DIMPE_21/DIMPE_21.2/Segundo%20trimestre?csf=1&amp;web=1&amp;e=AUzHbH
</t>
  </si>
  <si>
    <t>DIMPE_21.3</t>
  </si>
  <si>
    <t xml:space="preserve">Elaborar cuadros de salida sobre las principales variables del módulo ambiental </t>
  </si>
  <si>
    <t>DIMPE_35</t>
  </si>
  <si>
    <t>Una (1) producción y rediseño de información estadística continua relacionada con la medición de los cambios en los precios de una canasta representativa de los costos de la construcción de edificaciones</t>
  </si>
  <si>
    <t>DIMPE_35.1</t>
  </si>
  <si>
    <t>Una (1) matriz para la identificación de necesidades de información estadística para la caracterización de grupos de interés del DANE diligenciada.</t>
  </si>
  <si>
    <t>Promedio ponderado del avance de los hitos (sin acumular) 15% + 55% de avance de la meta del trimestre anterior</t>
  </si>
  <si>
    <t xml:space="preserve">El GIT de precios y costos ha realizado la producción del ICOCED en las fechas y horarios establecidos, de acuerdo a los estándares de calidad esperados para la operación estadística. Teniendo en cuenta el proceso y los tiempos de producción del índice, durante los meses de abril, mayo junio. Se adjuntan los boletines de difusión como prueba del trabajo realizado. (Nota: ateniendo el calendario oficial de difusión, la publicación realizada el mes de junio se refiere a las variaciones de mayo, es importante la acotación para comprender que el boletín publicado ese mes de junio, se nombra como ICOCED de mayo)
</t>
  </si>
  <si>
    <t>DIMPE_35.2</t>
  </si>
  <si>
    <t>Un (1) documento para el diseño / rediseño actualizado.</t>
  </si>
  <si>
    <t>DIMPE_35.3</t>
  </si>
  <si>
    <t>Un (1) documento con el desarrollo de requerimientos, ajustes y pruebas de componentes del proceso estadístico para la operación actualizado.</t>
  </si>
  <si>
    <t>DIMPE_35.4</t>
  </si>
  <si>
    <t>bol_icoced_mar22.pdf, bol_icoced_abr22.pdf, bol_icoced_may22.pdf,</t>
  </si>
  <si>
    <t>DIMPE_35.5</t>
  </si>
  <si>
    <t>Un (1) análisis de productos y resultados de información estadística terminado.</t>
  </si>
  <si>
    <t>Se ha realizado mensualmente el análisis de productos y resultados de información estadística terminado.</t>
  </si>
  <si>
    <t>DIMPE_37</t>
  </si>
  <si>
    <t>Un (1) módulo de gasto de los hogares realizado en la ECV 2022</t>
  </si>
  <si>
    <t>DIMPE_37.1</t>
  </si>
  <si>
    <t>Un (1) documento metodológico del módulo de gasto de los hogares, actualizado</t>
  </si>
  <si>
    <t>Promedio ponderado del avance de los hitos (sin acumular) 11 % + 5 % de avance de la meta del trimestre anterior</t>
  </si>
  <si>
    <t>No se presenta avance en el trimestre</t>
  </si>
  <si>
    <t>El equipo temático de la ECV actualizó el módulo de gastos y las especificaciones de validación del aplicativo y envió los insumos respectivos a DICE y Sistemas</t>
  </si>
  <si>
    <t>Durante el trimestre se le dio prioridad a la publicación de la ECV2021</t>
  </si>
  <si>
    <t>Cuadros de resultados para la temática de pobreza y condiciones de vida
Boletines técnicos de la temática pobreza y condiciones de vida</t>
  </si>
  <si>
    <t>C-0401-1003-23-0-0401037-02
C-0401-1003-23-0-0401021-02</t>
  </si>
  <si>
    <t>TS_POBREZA_2022_ENCV</t>
  </si>
  <si>
    <t>DIMPE_37.2</t>
  </si>
  <si>
    <t>Un (1) levantamiento de la información del módulo de gasto de los hogares</t>
  </si>
  <si>
    <t>Se actualizó el módulo de gastos y las especificaciones de validación del aplicativo</t>
  </si>
  <si>
    <t>Formulario_ECV_2022
Especificaciones_valdiacion_aplicativo</t>
  </si>
  <si>
    <t>SG_GH_1</t>
  </si>
  <si>
    <t>Un (1) programa para el fortalecimiento del clima laboral a partir de los resultados obtenidos en la medición 2021, implementado.</t>
  </si>
  <si>
    <t xml:space="preserve">(Porcentaje de avance alcanzado / Porcentaje de avance proyectado)*100                      </t>
  </si>
  <si>
    <t>SG_GH_1.1</t>
  </si>
  <si>
    <t>Un (1) informe de la medición del clima laboral, a partir de los resultados de la EDI 2021, consolidado</t>
  </si>
  <si>
    <t>El porcentaje de avance alcanzado de la meta para el segundo trimestre corresponde al 59% el cual concuerda con la proyección.</t>
  </si>
  <si>
    <t xml:space="preserve">A partir de la información suministrada por DIMPE,  el GIT Desarrollo de Personal y la Secretaria General revisaron las variables relacionadas con clima laboral y elaboraron durante mayo de 2022 el  informe de resultados de la medición de clima laboral. </t>
  </si>
  <si>
    <t>Archivo de procesamiento EDI 2021
Presentación Indicador Clima Laboral - EDI 2021</t>
  </si>
  <si>
    <t>El GIT Desarrollo de Personal está desarrollando el programa para el fortalecimiento del clima laboral a partir de los resultados de la EDI obtenidos en la medición 2021 y dentro de las actividades desarrolladas se encuentran: Taller de proyecto de vida y familia para pre pensionados; inducción para servidores nuevos y la reinducción institucional; Selección Mejor Equipo de Trabajo DANE; Cursos Tips Microsoft Excell, Word y Power Point;  Capacitación - Balance trabajo y familia</t>
  </si>
  <si>
    <t xml:space="preserve"> $                                     4.006.184</t>
  </si>
  <si>
    <t>SEC_CAPAD_2022_DP</t>
  </si>
  <si>
    <t>SG_GH_1.2</t>
  </si>
  <si>
    <t>Un (1) cronograma de actividades para el fortalecimiento de las variables del clima laboral, establecido</t>
  </si>
  <si>
    <t xml:space="preserve">Conforme al análisis de los resultados de clima laboral el GIT Desarrollo de Personal identificó las variables con un puntaje inferior a 70 con el fin de establecer las actividades orientadas al fortalecimiento del clima laboral y que hacen parte del cronograma entregado el 31 de mayo de 2022   </t>
  </si>
  <si>
    <t>Cronograma consolidado Clima Laboral 2022</t>
  </si>
  <si>
    <t>SG_GH_1.3</t>
  </si>
  <si>
    <t>Un (1) informe de las actividades realizadas para el fortalecimiento del clima laboral, finalizado</t>
  </si>
  <si>
    <t>El GIT Desarrollo de Personal ha venido ejecutando las actividades establecidas en el cronograma conforme a los tiempos definidos</t>
  </si>
  <si>
    <t>Cronograma Clima Laboral Consolidado reporte con corte a 30 de junio 2022</t>
  </si>
  <si>
    <t>SG_GH_3</t>
  </si>
  <si>
    <t>Un (1)  proceso de provisión de empleos para suplir las necesidades del servicio de acuerdo con el presupuesto asignado, realizado.</t>
  </si>
  <si>
    <t xml:space="preserve">(Porcentaje de avance alcanzado / Porcentaje de avance proyectado)*100  </t>
  </si>
  <si>
    <t>SG_GH_3.1</t>
  </si>
  <si>
    <t>Un (1) informe semestral de provisión transitoria de empleos mediante encargo y nombramientos provisionales para suplir las necesidades del servicio de acuerdo con el presupuesto asignado</t>
  </si>
  <si>
    <t>El porcentaje de avance alcanzado de la meta para el segundo trimestre corresponde al 48% el cual concuerda con la proyección.</t>
  </si>
  <si>
    <t>El GIT de Evaluación y Carrera Administrativa durante el segundo trimestre de 2022 realizó 43 resoluciones de encargo y 5 resoluciones para nombramiento provisional
Durante el segundo trimestre de 2022 se realizaron 29 posesiones de encargo.</t>
  </si>
  <si>
    <t xml:space="preserve">
* Informe semestral provisión transitoria de empleos mediante encargo y nombramientos provisionales</t>
  </si>
  <si>
    <t>El GIT de Evaluación y Carrera Administrativa ha gestionado durante el primer semestre de 2022 la provisión transitoria de 71 empleos mediante nombramientos provisionales y 63 empleos en la modalidad de encargo. 
En relación con la provisión de empleos mediante el proceso de meritocracia  adelantó la vinculación de 7 funcionarios en calidad de libre nombramiento y remoción. En cuanto al concurso de méritos el mismo GIT durante el primer semestre gestionó lo correspondiente con la Comisión Nacional del Servicio Civil CNSC para la OPEC, la cual se abrió mediante la modalidad de ascenso el 28 de junio y finalizando las inscripciones el 18 de julio . 
 A través del espacio en Share point creado se han proporcionado las orientaciones requeridas por parte de los servidores y mediante el correo de bienestar  se ha informado  permanentemente  lo concerniente al concurso.</t>
  </si>
  <si>
    <t xml:space="preserve"> $                                   26.710.571</t>
  </si>
  <si>
    <t>SG_GH_3.2</t>
  </si>
  <si>
    <t>Un (1) informe semestral de provisión de empleos mediante meritocracia para suplir las necesidades del servicio de acuerdo con el presupuesto asignado.</t>
  </si>
  <si>
    <t xml:space="preserve">El GIT de Evaluación y Carrera Administrativa durante el segundo trimestre de 2022 adelanto el proceso para el nombramiento de 1 empleo de libre nombramiento y remoción mediante el proceso meritocrático, teniendo en cuenta la ley de garantias que estaba vigente durante el trimestre. </t>
  </si>
  <si>
    <t xml:space="preserve">
* Informe semestral provisión transitoria de empleos meritocracia</t>
  </si>
  <si>
    <t>SG_GH_3.3</t>
  </si>
  <si>
    <t>Un (1) informe semestral de provisión de empleos mediante concurso de méritos para suplir las necesidades del servicio de acuerdo con el presupuesto asignado.</t>
  </si>
  <si>
    <t xml:space="preserve">El GIT de Evaluación y Carrera Administrativa durante el segundo trimestre realizó el ajuste al número de algunas páginas del Manual Especifico de Funciones y Competencias Laborales.
La Comisión Nacional del Servicio Civil CNSC inicio la oferta del concurso para la modalidad de ascenso con la venta de pines desde el 28 de junio y va hasta el 18 de julio de 2022.
A través del Share Point se continua ofrenciendo información a lo servidores aceca del concurso y se proporcionan respuesta a las inquietudes que se presentan . </t>
  </si>
  <si>
    <t xml:space="preserve">
* Informe semestral provisión transitoria de empleos mediante concurso de méritos</t>
  </si>
  <si>
    <t>SG_GH_4</t>
  </si>
  <si>
    <t>Un (1) archivo con información electrónica de la hoja de vida de los servidores activos que hayan ingresado en años 2020, 2021 y 2022,  organizado cronológicamente para facilitar la gestión de la información, actualizado</t>
  </si>
  <si>
    <t>SG_GH_4.1</t>
  </si>
  <si>
    <t>Un (1) escaneo de los documentos que conforman la hoja de vida física de cada servidor activo que haya ingresado en años 2020, 2021 y 2022, identificando cada documento de manera individual y de forma cronológica, actualizado.</t>
  </si>
  <si>
    <t>El porcentaje de avance alcanzado de la meta para el segundo trimestre corresponde al 45% el cual concuerda con la proyección</t>
  </si>
  <si>
    <t xml:space="preserve">El GIT Situaciones Administrativas durante segundo trimestre de 2022 continuo con la organización de los documentos que conforman la hoja de vida de los servidores que se encuentran activos en la actualidad y que fueron vinculados entre el 1 de enero de 2022 y el 30 de junio de 2022 identificando los documentos de manera individual. </t>
  </si>
  <si>
    <t>* Pantallazos de carpetas creadas de funcionarios activos</t>
  </si>
  <si>
    <t>El GIT Situaciones Administrativas sigue organizando y verificando  las hojas de vida de los funcionarios activos vinculados durante el primer semestre de 2022.
Se gestionaron pruebas para la habilitación y migración de la información de las hojas de vida creadas en systema78 a un nuevo servidor. Se está pendiente de actividades finales por parte de la Oficina de Sistemas para utilizar este nuevo repositorio y solucionar los inconvenientes que se vienen presentando.
Teniendo en cuenta las características de la información que se dispone en el servidor "systema78" relacionados con el archivo electrónico de las hojas de vida de los servidores, cuya consulta tiene carácter restringido, las evidencias relacionan pantallazos de la información que contienen las respectivas carpetas. De ser requerido el acceso a la carpeta de systema78 para la validación que corresponda, se llevará a cabo con el acompañamiento de los servidores a cargo de la gestión</t>
  </si>
  <si>
    <t xml:space="preserve"> $                                     6.565.601</t>
  </si>
  <si>
    <t>SG_GH_4.2</t>
  </si>
  <si>
    <t>Una (1) carpeta electrónica con la organización cronológica de la hoja de vida para cada servidor activo que haya ingresado en años 2020, 2021 y 2022, actualizada</t>
  </si>
  <si>
    <t>El GIT Situaciones Administrativas entre abril y junio verificó la documentación de las historias laborales de los funcionarios vinculados en primer semestre de 2022 completando la validación del 89% del total de los servidores vinculados y activos en 2022 . 
En cuanto a los funcionarios antiguos que continúan activos, se sigue con la actualización de sus hojas de vida con los nuevos actos administrativos que se van generando.</t>
  </si>
  <si>
    <t>* Pantallazos creación carpetas nuevos servidores activos 2022</t>
  </si>
  <si>
    <t>SG_CP_5</t>
  </si>
  <si>
    <t>Un (1) manual de contratación ajustado, según diagnóstico realizado en la vigencia 2021.</t>
  </si>
  <si>
    <t xml:space="preserve">(Porcentaje de actividades realizadas / Porcentaje de actividades planeadas) *100 </t>
  </si>
  <si>
    <t>SG_CP_5.1</t>
  </si>
  <si>
    <t>Un (1) borrador de manual de contratación realizado</t>
  </si>
  <si>
    <t>El indicador se mide sobre el avance esperado, que para el II trimestre es del 30% del total de la meta, el cual se cumplio a cabalidad de acuerdo a lo programado como avance del hito SG_CP_5.1</t>
  </si>
  <si>
    <t xml:space="preserve">El GIT del Área Gestión de Compras públicas  elaboró el documento borrador del  "Manual de Contratación DANE / FONDANE V4". El profesional German Correa designado para tal fin, envió el 3 de junio de 2022 a través de correo electrónico un borrador del documento "SCVF 02-06-2022 DC Borrador Manual de Contratación DANE - FONDANE V4". Entre el 3 y 13 de junio de 2022 el profesional designado del GIT del Área Gestión de Compras públicas Juan Pablo Bustos realizó observaciones, ajustes y envió por medio de correo electrónico un borrador del documento "SCVF 13-06-2022 JPB Borrador Manual de Contratación DANE - FONDANE V4" </t>
  </si>
  <si>
    <t>- Correo_ Manual de Contratación DANE - FONDANE V4 02062022 - DC
- Documento SCVF 02-06-2022 DC Borrador Manual de Contratación DANE - FONDANE V4
- Correo_ Borrador Manual de Contratación DANE - FONDANE V4 13062022 - JPB
- Documento SCVF 13-06-2022 JPB Borrador Manual de Contratación DANE - FONDANE V4
- Correo_ Delegación 17062022</t>
  </si>
  <si>
    <t>A partir de la mesa tecnica realizada el 31 de marzo de 2022 el profesional German Correa realizó los ajustes al documento y envió por medio de correo electrónico un borrador el 02 de junio de 2022, el cual fue revisado y ajustado por el profesional Juan pablo Bustos. Este documento se encuentra en revisión por parte del profesional de calidad de la OPLAN designado, Hernando Mancipe.
  La Secretaría General  por medio de correo electrónico del 17 de junio delegó  a los profesionales Juan Pablo Bustos y Maria Paula Peña la continuidad del proceso de actualización de los manuales de contratación y supervisión,  teniendo en cuenta los aportes realizados por el Dr. Diego Correa sobre los mismos y así dar cumplimiento al Plan de Acción Institucional.</t>
  </si>
  <si>
    <t>SEC_CAPAD_2022_CP_DP</t>
  </si>
  <si>
    <t>SG_CP_5.2</t>
  </si>
  <si>
    <t>Un (1) manual de contratación finalizado</t>
  </si>
  <si>
    <t>SG_CP_5.3</t>
  </si>
  <si>
    <t>Una (1) socialización del manual de contratación efectuado</t>
  </si>
  <si>
    <t>SG_CP_5.4</t>
  </si>
  <si>
    <t xml:space="preserve">Una (1) pieza comunicativa publicada </t>
  </si>
  <si>
    <t>SG_CP_6</t>
  </si>
  <si>
    <t>Un (1) manual de supervisión e interventoría fortalecido en materia de obligaciones y responsabilidades contractuales.</t>
  </si>
  <si>
    <t xml:space="preserve">(Porcentaje de actividades realizadas / Porcentaje de actividades planeadas)*100 </t>
  </si>
  <si>
    <t>SG_CP_6.1</t>
  </si>
  <si>
    <t>Un (1) borrador de manual de supervisión realizado</t>
  </si>
  <si>
    <t xml:space="preserve">El GIT del Área Gestión de Compras públicas elaboró el documento borrador del  "Manual de Supervisión e Interventoría DANE / FONDANE V2" </t>
  </si>
  <si>
    <t>- DC Borrador Manual de Supervisión e Interventoria DANE  - FONDANE V2
- Correo_ Delegación 17062022</t>
  </si>
  <si>
    <t xml:space="preserve">  La Secretaría General  por medio de correo electrónico del 17 de junio delegó  a los profesionales Juan Pablo Bustos y Maria Paula Peña la continuidad del proceso de actualización de los manuales de contratación y supervisión,  teniendo en cuenta los aportes realizados por el Dr. Diego Correa sobre los mismos y así dar cumplimiento al Plan de Acción Institucional.</t>
  </si>
  <si>
    <t>SG_CP_6.2</t>
  </si>
  <si>
    <t>Un (1) manual de supervisión finalizado</t>
  </si>
  <si>
    <t>SG_CP_6.3</t>
  </si>
  <si>
    <t>Una (1) socialización del manual de supervisión efectuado</t>
  </si>
  <si>
    <t>SG_CP_6.4</t>
  </si>
  <si>
    <t>SG_CP_7</t>
  </si>
  <si>
    <t>Un (1) programa de socialización para afianzar los conocimientos en contratación pública.</t>
  </si>
  <si>
    <t xml:space="preserve">(Numero de capacitaciones realizadas  / Numero de capacitaciones planeadas)*100 </t>
  </si>
  <si>
    <t>SG_CP_7.1</t>
  </si>
  <si>
    <t>Una (1) etapa de investigación sobre temas contractuales, establecida.</t>
  </si>
  <si>
    <t>Dado que las variables del indicador corresponden a las capacitaciones realizadas sobre las capacitaciones planeadas. Para el II trimestre no hay avance del indicador debido a que se tiene como producto un (1) cronograma de acciones , establecidos el cual se cumplio a un 100%</t>
  </si>
  <si>
    <t>Finalizada en el I trimestre</t>
  </si>
  <si>
    <t xml:space="preserve">El  07 de abril la persona designada del GIT del Área Gestión de Compras públicas envió un correo electrónico al Área de Talento Humano con el objetivo de concertar las fechas y solicitar apoyo en la logística de los espacios virtuales y la remisión de las invitaciones a los servidores y colaboradores, según corresponda. Posteriormente,  el 28 de abril se envió un correo electrónico al Área de Talento Humano remitiendo el cronograma de capacitación de GIT Compras Públicas, con el fin de que sea integrado en el PIC. Así mismo, entre mayo y junio de 2022 se realizaron 5 capacitaciones de acuerdo al cronograma.
</t>
  </si>
  <si>
    <t>SG_CP_7.2</t>
  </si>
  <si>
    <t>Un (1) cronograma de acciones , establecido</t>
  </si>
  <si>
    <t xml:space="preserve">El GIT del Área Gestión de Compras Públicas de acuerdo a los resultados de la Investigación sobre las necesidades de capacitación y/o socialización en temas contractuales, elaboró el cronograma de capacitación y o socialización sobre temas contractuales. </t>
  </si>
  <si>
    <t xml:space="preserve">- Correo_ Cronograma de capacitaciones GIT Compras Públicas 28042022
- Correo_ cronograma de capacitación GIT Compras Públicas -Plan de acción 07042022
- Cronograma de capacitación y o socialización sobre temas contractuales
</t>
  </si>
  <si>
    <t>SG_CP_7.3</t>
  </si>
  <si>
    <t>Seis (6) jornadas de socialización ejecutadas.</t>
  </si>
  <si>
    <t>El GIT del Área Gestión de Compras Públicas realizó cinco (5) capacitaciones de acuerdo al Cronograma establecido.
1. Capacitaciones DANE Compras Públicas - Procesos de selección (Mínima cuantía)
2. Capacitaciones DANE Compras Públicas - Elaboración de Estudios y Documentos Previos - EDP
3. Capacitaciones DANE Compras Públicas - Modificaciones Contractuales
4. Capacitaciones DANE Compras Públicas - Procesos de selección (subasta) 
5.  Capacitaciones DANE Compras Públicas - Estructuración y creación de procesos en SECOP II</t>
  </si>
  <si>
    <t xml:space="preserve"> - Evidencias Capacitaciones DANE Compras Públicas - Procesos de selección (Mínima cuantía)
- Evidencias Capacitaciones DANE Compras Públicas - Elaboración de Estudios y Documentos Previos - EDP
- Evidencias Capacitaciones DANE Compras Públicas - Modificaciones Contractuales
- Evidencias Capacitaciones DANE Compras Públicas - Procesos de selección (subasta) 
- Evidencias Capacitaciones DANE Compras Públicas - Estructuración y creación de procesos en SECOP II</t>
  </si>
  <si>
    <t>SG_CP_7.4</t>
  </si>
  <si>
    <t>Seis (6) evaluaciones de socializaciones, realizadas.</t>
  </si>
  <si>
    <t>SG_ADMIN_9</t>
  </si>
  <si>
    <t>Un (1) plan de infraestructura y acondicionamiento de espacios físicos a nivel nacional para el desarrollo de actividades misionales, proyectado</t>
  </si>
  <si>
    <t>SG_ADMIN_9.1</t>
  </si>
  <si>
    <t>Una (1) Matriz de necesidades finalizada</t>
  </si>
  <si>
    <t xml:space="preserve">Se cumplió con el hito de tener un (1) Plan de Infraestructura de la vigencia de acuerdo a los recursos asignados aprobado.
El indicador se cumplio al 100% ya que se cumplio con el % de avance programado en los hitos para este trimestre. </t>
  </si>
  <si>
    <t>La Coordinación del área Administrativa presentó al Director General, las propuestas para el Plan de Infraestructura 2022.  Como resultado se aprobó realizar la adecuación y ampliación del cuarto de sistemas de Manizales, las adecuaciones eléctricas de la sede de Puerto Inírida y el mantenimiento de las bajantes en DANE Central. De los presupuesto de mantenimientos recurrentes se solicitó un recorte de $ 20.000.000 para la Territorial Norte a fin de contar con recursos para necesidades urgentes que determine el Director, como consecuencia de sus visitas a las diferentes sedes del DANE.</t>
  </si>
  <si>
    <t>MEJORAMIENTO  DE LA INFRAESTRUCTURA Y EQUIPAMIENTO FÍSICO DE LA ENTIDAD A NIVEL   NACIONAL</t>
  </si>
  <si>
    <t>Sedes mantenidas</t>
  </si>
  <si>
    <t>C-0499-1003-7-0-0499016-02</t>
  </si>
  <si>
    <t>AMFIS_2022</t>
  </si>
  <si>
    <t>SG_ADMIN_9.2</t>
  </si>
  <si>
    <t>Un (1) Plan de Infraestructura de la vigencia de acuerdo a los recursos asignados aprobado</t>
  </si>
  <si>
    <t xml:space="preserve">El GIT Infraestructura realizó una priorización de las necesidades, en el plan de infraestructura y se presentó al Director General dos opciones, de las cuáles una de ellas fue aprobada. </t>
  </si>
  <si>
    <t>Presentación Plan de Infraestructura (recursos asignados 2O22).
Acta aprobación Plan de Infraestructura  2022.
Lista de asistencia.</t>
  </si>
  <si>
    <t>SG_ADMIN_9.3</t>
  </si>
  <si>
    <t>Dos (2) informes de seguimiento con la ejecución presupuestal y avance de actividades</t>
  </si>
  <si>
    <t>SG_ADMIN_10</t>
  </si>
  <si>
    <t>Un (1) plan de implementación del Sistema de Gestión Ambiental bajo la norma ISO-14001 entregado a OPLAN.</t>
  </si>
  <si>
    <t>SG_ADMIN_10.1</t>
  </si>
  <si>
    <t>Un (1) cronograma para la implementación del sistema de gestión ambiental elaborado.</t>
  </si>
  <si>
    <t xml:space="preserve">Se cumplió con el hito de tener un informe de avance de la implementación del sistema de gestión ambiental entregado.
El indicador se cumplio al 100% ya que se cumplio con el % de avance programado en los hitos para este trimestre. </t>
  </si>
  <si>
    <t>La Coordinación del área Administrativa, y su equipo de Gestión Ambiental elaboraron los documentos del SGA, los cuales fueron revisados por la Oficina Asesora de Planeación para ser finalmente aprobados.
También se elaboró una metodología para llevar a cabo mesas técnicas de trabajo que permitan socializar y retroalimentar los documentos de Politica Ambiental propuesta, contexto organizacional y roles y responsabilidades del Sistema de Gestión Ambiental.</t>
  </si>
  <si>
    <t>SG_ADMIN_10.2</t>
  </si>
  <si>
    <t>Dos (2) informes de avance de la implementación del sistema de gestión ambiental entregado</t>
  </si>
  <si>
    <t>El GIT de infraestructura socializo los documentos aprobados.  Se realizaron  mesas técnicas de trabajo con el taller de ediciones el día 29 de abril de 2022 y con Gestión Humana se realizaron tres sesiones los días 31 de mayo, 10 de junio y 16 de junio de 2022. Se espera continuar con la realización de estas mesas técnicas según disponibilidad de los responsables de los procesos del DANE</t>
  </si>
  <si>
    <t>Avance del primer Informe de ejecución implemención SGA
Lista de asistencia MTT Taller ediciones
Listado asistencia MTT Gestión Humana_31-5-22
Listado de asistencia MTT Gestión Humana _16-6-22
Listado de asistencia MTT-Gestión Humana _10-6-22
SIO020GUI001f002V6 ACTA_MTT_GTH
SIO020GUI001f002V6 ACTA_MTT_Taller Ediciones</t>
  </si>
  <si>
    <t>SG_GDO_11</t>
  </si>
  <si>
    <t>Dos (2) periodos de Tablas de Retención Documental al archivo Central del DANE en Bogotá aplicadas.</t>
  </si>
  <si>
    <t>SG_GDO_11.1</t>
  </si>
  <si>
    <t>Una (1) base de datos del inventario del archivo central del DANE Central consolidado con la valoración según TRD vigentes</t>
  </si>
  <si>
    <t xml:space="preserve">El grupo de trabajo de Gestión Documental  realizó la consolidación de los inventarios del archivo central, elaboró el plan de trabajo para la aplicación de las tablas de retención documental con fecha 24 de abril de 2022 e inició su ejecución.
El indicador se cumplio al 100% ya que se cumplio con el % de avance programado en los hitos para este trimestre. </t>
  </si>
  <si>
    <t xml:space="preserve">El grupo de trabajo de Gestión Documental elaboró el plan de trabajo para la aplicación de las tablas de retención documental con fecha 24 de abril de 2022 e inició su ejecución, empezando por las series de eliminación las cuales corresponden a las que se intervendran en este periodo y suman 549 cajas. </t>
  </si>
  <si>
    <t>SG_GDO_11.2</t>
  </si>
  <si>
    <t>Un (1) plan de trabajo de aplicación de Tablas de Retención elaborado</t>
  </si>
  <si>
    <t>El GIT de Gestión Documental elaboro el plan de trabajo para la aplicación de las Tablas de Retención del archivo central del DANE, el cual se proyecto para los meses de abril a diciembre con un total de 549 cajas a procesar que corresponden a las cajas con disposición de eliminación.</t>
  </si>
  <si>
    <t>SG_GDO_11.2_Plan de trabajo archivo central Aplicacion TRD
SG_GDO_11.2_Plan de trabajo Archivo Central_25042022</t>
  </si>
  <si>
    <t>SG_GDO_11.3</t>
  </si>
  <si>
    <t>Una (1) base de datos del inventario del archivo central del DANE actualizada con la aplicación de las TRD convalidadas - FUID actualizado</t>
  </si>
  <si>
    <t>Se realiza la búsqueda, descargue, identificación, clasificación, organización, actualización del inventario y reubicación de los documentos valorados a 212 cajas de un total de 549 que corresponden a las cajas con disposición eliminación para un avance del 38,61 , superando la meta para el II trimestre.  Este resultado fue posible debido a que se optimizó el tiempo de procesamiento aplicando la organización topográfica de la documentación de manera que se facilitó la identificación de las cajas a intervenir.</t>
  </si>
  <si>
    <t>SG_GDO_11.3__FUID Actualizado Aplicación TRD_junio2022</t>
  </si>
  <si>
    <t>SG_FIN_12</t>
  </si>
  <si>
    <t>Un (1) proceso de capacitación para el fortalecimiento del talento humano en el proceso de gestión financiera, programado y ejecutado.</t>
  </si>
  <si>
    <t>(Numero de capacitaciones realizadas / Numero de capacitaciones programadas) *100</t>
  </si>
  <si>
    <t>SG_FIN_12.1</t>
  </si>
  <si>
    <t>Seis (6) capacitaciones enmarcados en los módulos contables y presupuestales del SIIF Nación, programadas y ejecutadas.</t>
  </si>
  <si>
    <t>Dado que las variables del indicador corresponden a las capacitaciones realizadas sobre las capacitaciones programadas * 100, para este segundo trimestre se realizaron cuatro (4) capacitaciones o socializaciones para un acumulado de 5 capacitaciones en total de lo que llevamos del año, sobre las 12 capacitaciones programadas en  los 2 hitos correspondientes. lo cual el porcetaje de ejecución del indicador corresponde a 42%</t>
  </si>
  <si>
    <t xml:space="preserve">Para el segundo trimestre del año integrantes del área financiera asistieron a 3 capacitaciones con los siguientes temas relacionados con los modulos del SIIF Nación:
Capacitación Virtual Administración PAC
GESTIÓN Y DEVOLUCION DE INGRESOS
CAPACITACIÓN VIRTUAL GESTIÓN CAJA MENOR
Las capacitaciones mencionadas se desarrollaron entre los meses de Abril, Mayo y Junio. </t>
  </si>
  <si>
    <t xml:space="preserve">Archivo en excel "Control y cronograma de capacitaciones II Trimestre"
Listas de asistencia
</t>
  </si>
  <si>
    <t xml:space="preserve">El área financiera para el segundo trimestre del año en curso, desarrolló y ejecutó las 4 capacitaciones planteadas en los hitos mencionados para el plan de acción en temas relacionados con los modulos contables del siif nación y la gestión financiera relacionada con el plan de contigencias y la gestión con las reservas presupuestales y cuentas por pagar. </t>
  </si>
  <si>
    <t>SEC_CAPAD_2022_FN_DP</t>
  </si>
  <si>
    <t>SG_FIN_12.2</t>
  </si>
  <si>
    <t>Seis (6) capacitaciones en temas relacionados con la gestión financiera (caja menor en Direcciones Territoriales y Central, usos presupuestales, vigencias futuras) programadas y ejecutadas.</t>
  </si>
  <si>
    <t>Para el segundo trimestre del año el áfrea financiera desarrolló 2 capacitaciones o socializaciones relacionadas con los temas:
1. Plan de Contigencia del SIIF Nación capacitación desarrollada el día 6/05/2022 
2. Socialización Guía Lineamientos para el cierre de vigencia, formatos de justificación de reservas presupuestales y cuentas por pagar, en donde se resaltaron temas importantes relacionados con la cadena presupuestal y la radicación de cuentas de cobro para contratista y proveedores, programación de PAC. capacitación que se desarrollo el día 12/05/2022</t>
  </si>
  <si>
    <t xml:space="preserve">
Listas de asitencia 
Correos de invitación en outlook
</t>
  </si>
  <si>
    <t>LOG_1</t>
  </si>
  <si>
    <t>Un (1) Informe operativo del Censo de edificaciones (CEED) con la implementación de los coeficientes de incidencia identificados en el rediseño del índice de costos de construcción de vivienda, terminada.</t>
  </si>
  <si>
    <t># de bases de datos entregadas con nuevos coeficientes / # de bases de datos programadas</t>
  </si>
  <si>
    <t>LOG_1.1</t>
  </si>
  <si>
    <t>Un (1) Plan de recolección finalizado.</t>
  </si>
  <si>
    <t>0%</t>
  </si>
  <si>
    <t>Se adelanta en la proyección del plan de recolección para la puesta en marcha de la recolección de información.</t>
  </si>
  <si>
    <t>Se realizan los documentos soportes al plan de recolección en donde se muestran las variables de formulario, muestra, sondeo, presentación de coeficiente de incidencia.</t>
  </si>
  <si>
    <t>Formulario Sondeo Subcapítulos_v4.xlsx
instrucciones.pdf
Muestra de reemplazo.xlsx
Planilla sondeo_v4.xlsx
Presentación_coef_incidencia_CEED_29_06_2022.pptx</t>
  </si>
  <si>
    <t>Se logra la generación de documentos base de proyección del plan de recolección para la operación y posterior recolección de información con la aplicación de los coeficientes de incidencia identificados.</t>
  </si>
  <si>
    <t>LEVANTAMIENTO DE INFORMACIÓN ESTADÍSTICA CON CALIDAD, COBERTURA Y OPORTUNIDAD NACIONAL</t>
  </si>
  <si>
    <t>LOG_1.2</t>
  </si>
  <si>
    <t>Un (1) Informe operativo de la información recolectada, finalizado.</t>
  </si>
  <si>
    <t>LOG_2</t>
  </si>
  <si>
    <t>Una (1) base de datos de la temática en financiación de vivienda para verificar la recolección de las nuevas variables de caracterización, terminada.</t>
  </si>
  <si>
    <t># de bases con las nuevas variables de caracterización temática en financiación de vivienda / # de bases de datos programadas</t>
  </si>
  <si>
    <t>LOG_2.1</t>
  </si>
  <si>
    <t>Un (1) plan de recolección finalizado.</t>
  </si>
  <si>
    <t>Se generan la totalidad de las bases recolectadas para la FIVI se cumple con el 100% de la cantidad estimada aplicando las nuevas variables de caracterización.</t>
  </si>
  <si>
    <t>Se logra la recolección de la totalidad de las bases proyectadas con la implementación de las nuevas variables de caracterización, con esto se cumple al 100% el hito de bases de datos como insumo para el documento de diseño de los aplicativos, aplicando las novedades de la última recolección.</t>
  </si>
  <si>
    <t>LOG_2.2</t>
  </si>
  <si>
    <t>Una (1) Base de datos finalizada.</t>
  </si>
  <si>
    <t>Al cierre del mes de junio, se logra el cierre con las bases recolectadas al 100%, generando así la implementación de las nuevas variables de caracterización y su análisis respectivo.</t>
  </si>
  <si>
    <t>01BASE FIVI_ABRIL _2022.xlsx
01BASE FIVI_MAYO _2022.xlsx</t>
  </si>
  <si>
    <t>LOG_2.3</t>
  </si>
  <si>
    <t>Un (1) documento con el diseño de los aplicativos web FIVI-CHV de recolección, análisis, cobertura y calidad.</t>
  </si>
  <si>
    <t>LOG_3</t>
  </si>
  <si>
    <t>Una (1) base de datos de la Encuesta Mensual de Comercio Exterior de Servicios (EMCES) para la verificación acorde al rediseño, terminada.</t>
  </si>
  <si>
    <t># de bases de datos acorde al rediseño de la EMCES / #. de bases de datos programadas</t>
  </si>
  <si>
    <t>LOG_3.1</t>
  </si>
  <si>
    <t>LOG_3.2</t>
  </si>
  <si>
    <t>Un (1) Base de información recolectada</t>
  </si>
  <si>
    <t>LOG_3.3</t>
  </si>
  <si>
    <t>Un (1) Base de información depurada.</t>
  </si>
  <si>
    <t>LOG_3.4</t>
  </si>
  <si>
    <t>Un (1) Base de datos finalizada.</t>
  </si>
  <si>
    <t>LOG_3.5</t>
  </si>
  <si>
    <t>Una (1) base de datos del operativo de recolección de la MTCES, entregada</t>
  </si>
  <si>
    <t>LOG_4</t>
  </si>
  <si>
    <t>Una (1) base de datos de la Encuesta de Viajeros Internacionales para la confirmación de resultados de la prueba piloto, terminada.</t>
  </si>
  <si>
    <t>Base de datos conforme a los resultados de la prueba piloto / base de datos anterior</t>
  </si>
  <si>
    <t>LOG_4.1</t>
  </si>
  <si>
    <t>Se realiza la consolidación y depuración de la información recolectada, en el cual se logra establecer el 100% con respecto a las bases a recolectar antes de la prueba piloto.</t>
  </si>
  <si>
    <t>La meta logra su avance esperado y la entrega de las bases acorde a lo proyectado en fechas y porcentajes de avance, logrando alcanzar los alcances proyectados en la prueba piloto.</t>
  </si>
  <si>
    <t>LOG_4.2</t>
  </si>
  <si>
    <t>Una (1) Base de información recolectada</t>
  </si>
  <si>
    <t>Se realiza la entrega de las bases recolectadas en su totalidad.</t>
  </si>
  <si>
    <t>EVI_AEREO Cierre.xlsx
EVI_MARITIMO Cierre.xlsx</t>
  </si>
  <si>
    <t>LOG_4.3</t>
  </si>
  <si>
    <t>Una (1) Base de información depurada.</t>
  </si>
  <si>
    <t>Se realiza la entrega de las bases depuradas y con las observaciones correspondientes de revisión.</t>
  </si>
  <si>
    <t>EVI_AEREO Depuradas.xlsx
EVI_MARITIMO Depurada.xlsx</t>
  </si>
  <si>
    <t>LOG_4.4</t>
  </si>
  <si>
    <t>Las bases definitivas son enviadas para su revisión y pendientes de verificación y aprobación.</t>
  </si>
  <si>
    <t>EVI_AEREO Definitivas.xlsx
EVI_MARITIMO Definitivas.xlsx</t>
  </si>
  <si>
    <t>LOG_5</t>
  </si>
  <si>
    <t>Un (1) fortalecimiento de la capacidad operativa para ampliar la cobertura de recolección de las operaciones estadísticas de infraestructura, mediante los archivos que den cuenta de la ampliación, terminada.</t>
  </si>
  <si>
    <t>cantidad de operaciones con amplitud/total de operaciones para aplicar amplitud de cobertura</t>
  </si>
  <si>
    <t>LOG_5.1</t>
  </si>
  <si>
    <t>Un (1) archivo con la validación y análisis de la consistencia de información  para la inclusión de 34 municipios adicionales en la cobertura de publicación del CEED, entregado</t>
  </si>
  <si>
    <t>Se logra el alcance de las operaciones con amplitud de su cobertura en un 100% de alcance al indicador.</t>
  </si>
  <si>
    <t>En el segundo trimestre de 2022 se cumple con el 100% del hito, entregando la base con la validación y análisis de la consistencia de información  para la inclusión de 34 municipios adicionales en la cobertura de publicación del CEED.</t>
  </si>
  <si>
    <t>Base CEED 103 con mun ampliac.xlsx</t>
  </si>
  <si>
    <t>Se logra cumplir anticipadamente la meta fortalecimiento de la capacidad operativa para ampliar la cobertura de recolección de las operaciones estadísticas de infraestructura, entregando los archivos con las bases y registro de aumento de la cobertura y sus alcances operativos en los indicadores resultantes.</t>
  </si>
  <si>
    <t>LOG_5.2</t>
  </si>
  <si>
    <t>Un (1) archivo con la validación de la información histórica completa, para ampliar la cobertura de la ELIC a 800 municipios, entregada</t>
  </si>
  <si>
    <t>En el segundo trimestre de 2022 se cumple con el 100% del hito, entregando la validación de la información histórica completa, para ampliar la cobertura de la ELIC a 800 municipios.</t>
  </si>
  <si>
    <t>ELIC revisar 2019-2020-2021-2022_ampl cobert.xlsx
histelic revisión 2019-2021 (sep)_ampl cobert.xlsx</t>
  </si>
  <si>
    <t>LOG_6</t>
  </si>
  <si>
    <t>Una (1) base de datos de la Encuesta Mensual de Agencia de Viajes para la verificación acorde al rediseño, terminada.</t>
  </si>
  <si>
    <t>Base de datos conforme al rediseño</t>
  </si>
  <si>
    <t>LOG_6.1</t>
  </si>
  <si>
    <t>SERVICIOS_2022_MTA</t>
  </si>
  <si>
    <t>LOG_6.2</t>
  </si>
  <si>
    <t>LOG_6.3</t>
  </si>
  <si>
    <t>LOG_6.4</t>
  </si>
  <si>
    <t>LOG_7</t>
  </si>
  <si>
    <t>Un (1) desarrollo del operativo para el rediseño de la Muestra Trimestral de Agencias de viaje - MTA, finalizado</t>
  </si>
  <si>
    <t>Base de datos producidas/bases de datos requeridas</t>
  </si>
  <si>
    <t>LOG_7.1</t>
  </si>
  <si>
    <t>(1) documentación actualizada del diligenciamiento y crítica para el rediseño de la MTA y del material de aprendizaje y sistema de captura, entregada</t>
  </si>
  <si>
    <t>LOG_7.2</t>
  </si>
  <si>
    <t>Una (1) base de datos del operativo de recolección de la MTA, entregada</t>
  </si>
  <si>
    <t>LOG_8</t>
  </si>
  <si>
    <t>Una (1) base de datos recolectada de módulo ambiental para la encuesta anual de comercio y base de datos recolectadas de pérdidas y desperdicios de alimentos para las encuestas de comercio e industria, terminado.</t>
  </si>
  <si>
    <t># de bases de datos producidas / # de bases de datos requeridas</t>
  </si>
  <si>
    <t>LOG_8.1</t>
  </si>
  <si>
    <t>LOG_8.2</t>
  </si>
  <si>
    <t>LOG_8.3</t>
  </si>
  <si>
    <t>LOG_8.4</t>
  </si>
  <si>
    <t>LOG_9</t>
  </si>
  <si>
    <t>Un (1) Informe de implementación del sistema de monitoreo y control para las encuestas de convivencia y seguridad ciudadana, consumo cultural y gasto interno en turismo, aplicado</t>
  </si>
  <si>
    <t>Informe de implementación del sistema / la recolección de las 3 operaciones</t>
  </si>
  <si>
    <t>LOG_9.1</t>
  </si>
  <si>
    <t>Un (1) documento con especificaciones técnicas del aplicativo finalizado</t>
  </si>
  <si>
    <t>Aun no ha sido posible cumplir con el hito debido a que aun no nos han asignados permisos para poder ponder el aplicativo en producción</t>
  </si>
  <si>
    <t>LOG_TRV_2022_LOG</t>
  </si>
  <si>
    <t>LOG_9.2</t>
  </si>
  <si>
    <t>Un (1) informe de pruebas del aplicativo realizado.</t>
  </si>
  <si>
    <t>Aun no ha sido posible avanzar con el hito debido a que aun no nos han asignados permisos para poder ponder el aplicativo en producción</t>
  </si>
  <si>
    <t>LOG_9.3</t>
  </si>
  <si>
    <t>Un (1) Informe de la implementación del aplicativo terminado.</t>
  </si>
  <si>
    <t>LOG_10</t>
  </si>
  <si>
    <t>Un (1) plan de trabajo por líneas de investigación y aporte a la planeación y realización de los procesos de recolección para la creación de la unidad de analítica, aplicado.</t>
  </si>
  <si>
    <t>Plan de trabajo</t>
  </si>
  <si>
    <t>LOG_10.1</t>
  </si>
  <si>
    <t>Un (1) Documento con la estructura del equipo de la Unidad Analítica.</t>
  </si>
  <si>
    <t>Contando con la estructuración documental de la estructura y los alcances de la unidad analítica, se establece el plan de trabajo con las bases principales de las métricas a aplicar.</t>
  </si>
  <si>
    <t>Hito cumplido en el I trimestre.</t>
  </si>
  <si>
    <t>Se cumple con el seguimiento al plan de trabajo a las líneas de investigación en el segundo trimestre para su consolidación total a cierre el tercer trimestre y sus avances correspondientes para su tratamiento de la información.</t>
  </si>
  <si>
    <t>LOG_10.2</t>
  </si>
  <si>
    <t>Un (1) Archivo con la estructuración de las líneas de investigación.</t>
  </si>
  <si>
    <t>LOG_10.3</t>
  </si>
  <si>
    <t>Un (1) Documento con el plan de trabajo por línea de investigación.</t>
  </si>
  <si>
    <t>Se establecen los indicadores del proceso estadístico más la proyección de las fichas técnicas de los indicadores, además de las proyecciones de las métricas en los proceso de selección del personal operativo, atención de PQRSD, bases contractuales; adicionalmente se cumple con el seguimiento al plan de trabajo a las líneas de investigación en el segundo trimestre.</t>
  </si>
  <si>
    <t>11 documentos soportes para la construcción del plan de trabajo para las líneas de investigación.
1 carpeta con la consolidación de indicadores.</t>
  </si>
  <si>
    <t>LOG_11</t>
  </si>
  <si>
    <t>Un (1) Informe de actualización documental para la asociación de los documentos tipo parámetro actuales en la recolección y acopio, terminado.</t>
  </si>
  <si>
    <t>No. de documentos actualizados / No. de documentos que requieren actualización</t>
  </si>
  <si>
    <t>LOG_11.1</t>
  </si>
  <si>
    <t>Un (1) Archivo con el inventario de documentos para el proceso de actualización, traslado, anulación e inactivación, terminado.</t>
  </si>
  <si>
    <t>Con el proceso de actualización del Proceso Estadístico PES, se genera la creación documental y los nuevos seguimientos a las actualizaciones de los manuales de estos nuevos documentos.</t>
  </si>
  <si>
    <t>Dados los cambios documentales presentados por la actualización documental del proceso PES y por la generación de la Dirección de Recolección y Acopio, la cual tiene la potestad de la generación documental de forma autónoma frente a los flujos de revisión y aprobación del sistema de gestión, se establecen las nuevas bases documentales que genera la dirección y los nuevos procesos para la aprobación de las mismas.</t>
  </si>
  <si>
    <t>LOG_11.2</t>
  </si>
  <si>
    <t>Un (1) Archivo con el consolidado de documentos a crear según requerimientos, terminado.</t>
  </si>
  <si>
    <t>Con la generación de documentación base del proceso de producción PES, se establecen las nuevas bases para el seguimiento y cargue de los documentos a generar por parte de la Dirección de Recolección y Acopio, con este nuevo proceso de realiza la sensibilización a los coordinadores para su cargue y envío correspondiente al flujo de aprobación.</t>
  </si>
  <si>
    <t>20220717_Presentación Cargue y aprobación documental - DRA.pptx
Proyección de creación documental 2022.xlsx</t>
  </si>
  <si>
    <t>LOG_11.3</t>
  </si>
  <si>
    <t>Un (1) Archivo con las fechas y seguimiento de los avances proyectados, terminado.</t>
  </si>
  <si>
    <t>20210803_Actualización documental en Isolución-Logística.xlsx
Sensibilización Nuevo proceso de revisión.pptx</t>
  </si>
  <si>
    <t>LOG_11.4</t>
  </si>
  <si>
    <t>Un (1) Informe de control con los indicadores de aprobación de los documentos en Isolución, terminado.</t>
  </si>
  <si>
    <t>Se generan los informes de control de fallas frente a las cargas de los documentos operativos como manuales de rol y formatos operativos, y con este el control documental sobre el avance por operación.</t>
  </si>
  <si>
    <t>Control de fallas.xlsx
Control documental 2022.xlsx</t>
  </si>
  <si>
    <t>LOG_61</t>
  </si>
  <si>
    <t>Una (1) base documental con el ajuste al desarrollo de los aplicativos de acopio, validación y análisis de la operación de exportaciones e importaciones, y con la base de recolección con el instrumento desarrollado de la operación de precio de venta de cigarrillos y tabaco, entregada</t>
  </si>
  <si>
    <t># de documentos entregados/total de documentos requeridos</t>
  </si>
  <si>
    <t>LOG_61.1</t>
  </si>
  <si>
    <t>Un (1) documento con el ajuste al diseño de la herramienta de  las operaciones estadísticas de exportaciones e importaciones de acuerdo a mesas de trabajo con sistemas, entregado</t>
  </si>
  <si>
    <t>LOG_61.2</t>
  </si>
  <si>
    <t>Una (1) base de datos realizada con el instrumento de recolección de precio de venta de cigarrillos y tabaco, entregado</t>
  </si>
  <si>
    <t>LOG_61.3</t>
  </si>
  <si>
    <t>Un (1) documento con el desarrollo y/o mejora de los aplicativos, pruebas de escritorio, para las investigaciones ESAG y SIPSA, entregado</t>
  </si>
  <si>
    <t>LOG_62</t>
  </si>
  <si>
    <t>Una (1) base documental con los resultados de pruebas a los aplicativos desarrollados para la recolección, análisis y validación de la información, entregada.</t>
  </si>
  <si>
    <t>LOG_62.1</t>
  </si>
  <si>
    <t>Un (1) documento con el resultado de las pruebas del diseño de la herramienta de precio de venta de cigarrillos y tabaco, finalizado</t>
  </si>
  <si>
    <t xml:space="preserve">Convenio 2022 - Secretaria Distrital de Planeación </t>
  </si>
  <si>
    <t>LOG_62.2</t>
  </si>
  <si>
    <t>Un (1) documento con los resultados de las pruebas al instrumento de recolección de la Encuesta Anual de Comercio - EAC, entregado</t>
  </si>
  <si>
    <t>LOG_62.3</t>
  </si>
  <si>
    <t>Un (1) documento con el resultado de las pruebas del diseño de la herramienta de la Encuesta Anual de Servicios - EAS, finalizado</t>
  </si>
  <si>
    <t>LOG_62.4</t>
  </si>
  <si>
    <t>Un (1) documento con el resultado de las pruebas del diseño de los nuevos instrumentos de recolección  en las investigaciones ESAG y SIPSA, finalizado</t>
  </si>
  <si>
    <t>DIG_1</t>
  </si>
  <si>
    <t>Dos (2) publicaciones del directorio estadístico de empresas y una (1) del sector público versión 2.0, actualizadas</t>
  </si>
  <si>
    <t>Bases de datos generadas/dos bases de datos programadas</t>
  </si>
  <si>
    <t>DIG_1.1</t>
  </si>
  <si>
    <t>Dos (2) bases de datos del directorio estadístico de empresas para las investigaciones de acuerdo con las bases de datos de las entidades actualizadas y dispuestas.</t>
  </si>
  <si>
    <t>El porcentaje de avance está de conformidad  con lo planeado. Este porcentaje hace referencia a la actualización de los directorio estadístico de empresas y del sector público, con su correspondiente documentación</t>
  </si>
  <si>
    <t xml:space="preserve">Durante este periodo se avanzo en los procesos de calidad aplicados al Registro de Empresas en las bajas (B7), tipos de documento, actividad económica (CIIU).
Y se  diagramo el Boletín del DESP con dos presentaciones de las salidas del Directorio de Empresas y Sector Público y, la versión 1.0 del Boletín del Directorio de Empresas a cierre 2021.   </t>
  </si>
  <si>
    <t>Actualización Directorio Estadístico</t>
  </si>
  <si>
    <t xml:space="preserve">La Dirección de Geoestadística, durante este periodo avanzo en la actualización de las bases de datos del directorio público a partir de la información de los proveedores como la Contaduría a cierre de mayo.
Y se avanza en  los procesos de calidad aplicados al registro de empresas, actividad económica (CIIU) y en el cargue de información al Geovisor para la publicación del directorio de empresas a cierre oficial del 2021. </t>
  </si>
  <si>
    <t>Bases de Datos del Marco Geoestadístico Nacional</t>
  </si>
  <si>
    <t>C-0401-1003-21-0-0401003-02</t>
  </si>
  <si>
    <t>DIG_1.2</t>
  </si>
  <si>
    <t>Una (1)  base de datos del directorio del sector público versión 3.0 del país articulado, con la caracterización y clasificación institucional de las entidades para los análisis por parte de los usuarios dispuesta.</t>
  </si>
  <si>
    <t>Durante este periodo se actualizo las bases de datos que incluyen actualización del Directorio Estadístico del Sector Público, la base estructurada de entidades públicas nuevas del Directorio a partir de la información de los proveedores como la Contaduría y los cuadros de salida de este Directorio.</t>
  </si>
  <si>
    <t>Actualización Directorio Sector Público</t>
  </si>
  <si>
    <t>DIG_2</t>
  </si>
  <si>
    <t>Dos (2) documentos técnicos de directorios estadísticos fortalecidos como operaciones estadísticas</t>
  </si>
  <si>
    <t>Documentos generados/dos documentos programados</t>
  </si>
  <si>
    <t>DIG_2.1</t>
  </si>
  <si>
    <t>Dos (2) documentos del diseño metodológico generados</t>
  </si>
  <si>
    <t>62,5%</t>
  </si>
  <si>
    <t>El porcentaje de avance está de conformidad  con lo planeado. El avance corresponde a lo trabajado de los documentos técnicos de metodología y manual operativo de la base de datos del directorio agropecuario y avances en el nuevo aplicativo desarrollado para el SISE</t>
  </si>
  <si>
    <t xml:space="preserve">Se genero el modelo de la base de datos actualizada y conceptualizada del Directorio Agropecuario en SQL y la base de datos actualizada de la migración del SISE 1.0 al 2.0 como parte del aplicativo nuevo desarrollado para el SISE, base de datos maestra del Directorio de Educación. </t>
  </si>
  <si>
    <t>BD Directorios</t>
  </si>
  <si>
    <t>La Dirección de Geoestadística, en este trimestre del año genero el modelos de base de dato del directorio agropecuario y modelo de migración de la base de datos del SISE.</t>
  </si>
  <si>
    <t>DIG_2.2</t>
  </si>
  <si>
    <t>Dos (2) manuales de actualización y mantenimiento generados</t>
  </si>
  <si>
    <t xml:space="preserve">Se avanza en  los documentos técnicos de metodología y manual operativo de la base de datos del directorio agropecuario.  </t>
  </si>
  <si>
    <t>Documentos Técnicos</t>
  </si>
  <si>
    <t>DIG_3</t>
  </si>
  <si>
    <t xml:space="preserve">Un (1) marco geoestadístico nacional actualizado en sus componentes cartográficos y temáticos </t>
  </si>
  <si>
    <t>Base de datos generada/Una bases de datos programadas</t>
  </si>
  <si>
    <t>DIG_3.1</t>
  </si>
  <si>
    <t>Una (1) base de datos del Marco Geoestadístico Nacional cartográfico y temático, actualizado, con ajuste de limites territoriales, surgimiento/eliminación de centros poblados, crecimiento horizontal y vertical y actualización de variable vivienda.</t>
  </si>
  <si>
    <t>47,5 %</t>
  </si>
  <si>
    <t>El porcentaje de avance está conforme con lo planeado. Este porcentaje hace referencia a la actualización cartográficay temática del marco geoestadístico nacional y generación de productos cartográficos</t>
  </si>
  <si>
    <t xml:space="preserve">Durante este trimestre se avanzo en la actualización y estructuración cartográfica de manzanas para un acumulado de 119,317 manzanas y de centros poblados con un acumulado de 406
 </t>
  </si>
  <si>
    <t>ACTUALIZACIÓN CARTOGRAFICA</t>
  </si>
  <si>
    <t>La Dirección de Geoestadística, durante este trimestre del año avanzo en las actividades de actualización del marco geoestadístico nacional en sus componentes cartográficos y temáticos, como en la gestión de recuentos y generación de productos cartograficos para las operaciones estadísticas requeridos.</t>
  </si>
  <si>
    <t>BDMGN_2022_GESTIONAR_INFO
BDMGN_2022_INTEGRAR_MGN</t>
  </si>
  <si>
    <t>DIG_3.2</t>
  </si>
  <si>
    <t>Un (1) informe de evaluación del Marco Geoestadístico Nacional</t>
  </si>
  <si>
    <t>DIG_3.3</t>
  </si>
  <si>
    <t>Cien mil (100.000) productos cartográficos para las operaciones estadísticas generados</t>
  </si>
  <si>
    <t>Se elaborarón los productos cartográficos requeridos para las operaciones estadísticas de GEIH, CEED, EGIT, ECSC, EMICRON y ECV 2022</t>
  </si>
  <si>
    <t>GENERACIÓN _PRODUCTOS</t>
  </si>
  <si>
    <t>DIG_3.4</t>
  </si>
  <si>
    <t>Una (1) base nacional de datos de recuento validada para la actualización del Marco Geoestadístico Nacional y uso de las operaciones estadísticas</t>
  </si>
  <si>
    <t>Se realizó la consolidación y validación de recuentos que harán parte del MGN y almacenados en el Drive correspondiente.</t>
  </si>
  <si>
    <t>RECUENTO</t>
  </si>
  <si>
    <t>DIG_3.5</t>
  </si>
  <si>
    <t>Realizar sesiones enfocadas a fortalecer las capacidades técnicas en el uso e integración de la información estadística y geoespacial, en el marco del programa de fortalecimiento a las sedes y subsedes del DANE</t>
  </si>
  <si>
    <t xml:space="preserve">Se realizaron cuatro talleres para las ciudades de la territorial Central, dirigido al personal de operativo, un primer taller con (89) personas, para las operaciones de la GEIHT, ECV y EMICRON para las ciudades de Bogotá, Florencia, Inírida, Mitú y Villavicencio, un segundo taller con (29) personas, para las ciudades de Leticia, Neiva, Puerto Carreño, San José, Tunja y Yopal, un tercer taller con veinte (20) personas, para CEED- de las ciudades de Florencia, Neiva, Tunja, Villavicencio y Yopal y un cuarto taller con (29) personas, para CEED de la ciudad de Bogotá. </t>
  </si>
  <si>
    <t>FORTALECIMIENTO_SUBSEDES</t>
  </si>
  <si>
    <t>DIG_4</t>
  </si>
  <si>
    <t>Una (1) base de datos del Marco Maestro Rural y Agropecuario cartográficamente, actualizado.</t>
  </si>
  <si>
    <t>DIG_4.1</t>
  </si>
  <si>
    <t>Actualización de dominios de estudio (cultivos priorizados) a partir de sensores remotos e información de los gremios</t>
  </si>
  <si>
    <t>El porcentaje de avance está de conformidad  con lo planeado. Este porcentaje hace referencia a la actualización cartográfica de los conglomerados del marco maestro rural agrope geoestadístico nacional</t>
  </si>
  <si>
    <t xml:space="preserve">Se generarón los reportes de la verificación de los conglomerados del MMRA con presencia de cultivos de brócoli, mora, palma y uva de acuerdo a la información suministrada por ASOHOFRUCOL. </t>
  </si>
  <si>
    <t>DOMINIOS_ESTUDIO</t>
  </si>
  <si>
    <t>La Dirección de Geoestadística, durante este trimestre adelanto las actividades para la actualización del Marco Maestro Rural y Agropecuario cartográficamente de acuerdo a las zonas de estudio</t>
  </si>
  <si>
    <t>BDMGN_2022_INTEGRAR_MGN</t>
  </si>
  <si>
    <t>DIG_4.2</t>
  </si>
  <si>
    <t>Cincuenta mil (50.000) conglomerados del Marco Maestro Rural y Agropecuario actualizados</t>
  </si>
  <si>
    <t xml:space="preserve">Durante este trimestre se actualizó los conglomerados del MMRA por medio de la clasificación de coberturas de suelo mediante uso de la plataforma GEE, en los departamentos de Bolívar, Nariño, Norte de Santander y Santander </t>
  </si>
  <si>
    <t>COBERTURAS_TIERRA</t>
  </si>
  <si>
    <t>DIG_5</t>
  </si>
  <si>
    <t>Una (1) iniciativa interinstitucional orientada en fortalecer el uso e integración de la  información estadística y geoespacial, con enfoque en el seguimiento a agendas globales, así como el aprovechamiento de fuentes alternativas y de la información estadística en diferentes contextos. lideradas por la DIG</t>
  </si>
  <si>
    <t>Actividades realizadas/actividades programadas</t>
  </si>
  <si>
    <t>DIG_5.1</t>
  </si>
  <si>
    <t>Una (1) hoja de ruta para la construcción del Plan Nacional de Información Geoespacial con la articulación de la ICDE, el SEN y el PEN en el marco de la gobernanza de los datos geoestadísticos, liderada por la DIG</t>
  </si>
  <si>
    <t>El porcentaje de avance está de conformidad con lo planeado. Este porcentaje hace referencia a la iniciativa interinstitucional orientada en fortalecer el uso e integración de la  información estadística y geoespacial y al  seguimiento de agendas globales con la participación como punto focal en los grupos, iniciativas y articulaciones nacionales e internacionales para el aprovechamiento de la información estadística y geoespacial</t>
  </si>
  <si>
    <t>Se avanza en el  desarrollo del documento con la hoja de ruta propuesta para el marco de gobernanza de los datos geo-estadísticos, dentro del Plan Estratégico de Información Geográfica Nacional</t>
  </si>
  <si>
    <t>DOCUMENTOS_HOJA DE RUTA</t>
  </si>
  <si>
    <t>La Dirección de Geoestadística, durante este trimestre se avanza en la generación de la hoja de ruta de la gobernanza de los datos geoestadísticos y  se ha participado en las iniciativas interinstitucionales orientada en fortalecer el uso e integración de la  información estadística y geoespacial, con enfoque en el seguimiento a agendas globales.</t>
  </si>
  <si>
    <t>LEVANTAMIENTO E INTEGRACIÓN DE LA INFORMACIÓN GEOESPACIAL CON LA INFRAESTRUCTURA ESTADÍSTICA NACIONAL Y OTROS DATOS  NACIONAL}</t>
  </si>
  <si>
    <t>Servicio de geo información Estadística</t>
  </si>
  <si>
    <t>DIG_5.2</t>
  </si>
  <si>
    <t>Participación, como punto focal, en los grupos, iniciativas y articulaciones nacionales e internacionales para el aprovechamiento de la información estadística y geoespacial en la gestión de riesgo de desastres en los grupos, iniciativas y articulaciones nacionales e internacionales para el aprovechamiento de la información estadística y geoespacial</t>
  </si>
  <si>
    <t>Durante este periodo se destacan las siguientes actividades de participación en grupos focales: GRD internacional:​
UN-GGIM Americas Regional Working group on Access and Use of Geospatial Information for Disaster Risk Reduction and Climate Change: Se finaliza y entrega el documento: "Good practices, value proposition of a governance model on geospatial information management and services for Disasters and initial policies and standards"​, GRD nacional: desarrollo de actividades enmarcadas en:​ Proyecto 1.6.3 UNGRD del PNGRD 2015-2030​, Seguimiento a los Proyectos  UNGRD - IGAC 1.1.14, 1.1.15 y 1.1.16, Actualización del PNGRD 2015-2030, Participación en iniciativas y articulaciones nacionales e internacionales:  Group on Earth Observation; Sabasi Open Institute Africa; Comisión de Estadísticas Europeas y de MEGA: ​ Desarrollo parcial del capítulo de revisión del Principio 3 del documento de Diagnóstico del cumplimiento de principios de GSGF en el MEGA y Socialización del plan de trabajo 2022 al GT-IIEG.  Propuesta de objetivos generales y específicos para el plan 2023-2025.</t>
  </si>
  <si>
    <t xml:space="preserve">ACTIVIDADES GRUPOS FOCALES </t>
  </si>
  <si>
    <t>DIG_6</t>
  </si>
  <si>
    <t>Un (1) proyecto de investigación/innovación y soluciones a demanda, enmarcadas en el análisis y modelado espacial, con el fin de fortalecer y generar valor agregado a los procesos de producción y difusión estadística, desarrollado.</t>
  </si>
  <si>
    <t>DIG_6.1</t>
  </si>
  <si>
    <t xml:space="preserve">Desarrollar metodologías para la Identificación y caracterización de cultivos definidos a partir de procesos de clasificación sobre imágenes satelitales y de drone, con exploración en técnicas de Machine Learning para el fortalecimiento del Marco Maestro Rural y Agropecuario. </t>
  </si>
  <si>
    <t>El porcentaje de avance está de conformidad con lo planeado. Este porcentaje hace referenciaa los avances metodológicos del proyecto para la evaluación de dinámicas urbanas y el monitoreo del desarrollo sostenible a partir de técnicas que integren la información estadística y geoespacial.</t>
  </si>
  <si>
    <t>Se avanza en la identificación de fuentes y levantamiento de información para el desarrollo metodológico y en el desarrollo del documento metodológico para el mejoramiento del marco maestro agropecuario. Asi, mismo se avanza en actividades de socialización y transferencia de conocimiento de equipos internos y usuarios externos.</t>
  </si>
  <si>
    <t xml:space="preserve">ACTIVIDADES PARA EL FORTALECIMIENTO MMRA
</t>
  </si>
  <si>
    <t>La Dirección de Geoestadística, durante este periodo se avanza en el desarrollo del proyecto para la evaluación de dinámicas urbanas y el monitoreo del desarrollo sostenible a partir de técnicas que integren la información estadística y geoespacial..</t>
  </si>
  <si>
    <t>DIG_6.2</t>
  </si>
  <si>
    <t>Generar estadísticas experimentales para la evaluación de dinámicas urbanas y el monitoreo del desarrollo sostenible a partir de técnicas que integren la información estadística y geoespacial</t>
  </si>
  <si>
    <t xml:space="preserve">Se avanza en la ejecución de metodologías y procesos para el cálculo de indicadores de dinámica urbana en áreas definidas y en  la documentación metodológica y de resultados del indicador de asentamientos informales, sobre área de estudio o caso de uso. </t>
  </si>
  <si>
    <t xml:space="preserve">ACTIVIDADES EVALUACIÓN DINAMICAS URBANAS
</t>
  </si>
  <si>
    <t>DIG_7</t>
  </si>
  <si>
    <t xml:space="preserve">Geoportal y herramientas colaborativas demandadas para la actualización de los marcos, desarrollados. </t>
  </si>
  <si>
    <t>DIG_7.1</t>
  </si>
  <si>
    <t>Un (1) geovisor para la  consulta de las estadísticas territoriales, resultado de la batería base de indicadores
territoriales consolidada por DIRPEN</t>
  </si>
  <si>
    <t>40%</t>
  </si>
  <si>
    <t>El porcentaje de avance está de conformidad con lo planeado. Este porcentaje hace referencia a mantener y socializar el Geoportal y al  desarrollo de las herramientas colaborativas de cartografía</t>
  </si>
  <si>
    <t>Se finalizo la etapa de levantamiento,  diseño y desarrollo, y se está trabajando  en conjunto con DIRPEN para incluir mas indicadores de acuerdo con la información disponible. La última actualización  fue sobre el tema del Indicador de Capacidad Estadística.</t>
  </si>
  <si>
    <t>GEOVISOR_TERRITORIALES</t>
  </si>
  <si>
    <t>La Dirección de Geoestadística, durante este periodo,  avanza en mantener el Geoportal y el desarrollo de las herramientas colaborativas demandadas.</t>
  </si>
  <si>
    <t>SGEO_2022_PLAN_SIGE</t>
  </si>
  <si>
    <t>DIG_7.2</t>
  </si>
  <si>
    <t>Una (1) herramienta de cartografía colaborativa optimizada e implementada para la actualización de los niveles geográficos del MGN y variables temáticas.</t>
  </si>
  <si>
    <t xml:space="preserve">
Durante este periodo se finalizo el levantamiento,  diseño y desarrollo,y se está trabajando  en la recuperación y desarrollo de las funcionalidades de edición​ de niveles geográficos de MGN seleccionados (Manzana), ​ sitios de interés y equipamientos.​ 
</t>
  </si>
  <si>
    <t>GEOVISOR_CARTOGRAFIA_COLABORATIVA</t>
  </si>
  <si>
    <t>DIG_7.3</t>
  </si>
  <si>
    <t>Una (1) estrategia de fortalecimiento de difusión del geoportal con entidades y academia, definida</t>
  </si>
  <si>
    <t>En este periodo se realizaron tres (3) jornadas de socialización acerca de los geovisores con las universidades ICESI de Cali, Universidad del Pacífico y la Gobernación de Cundinamarca​.  Y se avanza en el ajuste del documento y elaboración del cronograma de estrategias de difusión del Geoportal.</t>
  </si>
  <si>
    <t>DIFUSION_GEOPORTAL</t>
  </si>
  <si>
    <t>DIG_9</t>
  </si>
  <si>
    <t>Una (1) herramienta del observatorio inmobiliario, elaborado</t>
  </si>
  <si>
    <t>DIG_9.1</t>
  </si>
  <si>
    <t>Una (1) herramienta generada</t>
  </si>
  <si>
    <t>El porcentaje de avance está de conformidad con lo planeado. Este porcentaje hace referencia a la herramienta del observatorio inmobiliario</t>
  </si>
  <si>
    <t xml:space="preserve"> A la fecha se avanza en los contactos con 18 observatorios inmobiliarios, con el ánimo de mostrar los avances del Observatorio Inmobiliario Nacional – OIN, compartir y discutir formatos, recoger solicitudes, dudas y/o novedades, se debe tener presente que en algunos casos particulares se han llegado a rrealizar hasta 4 sesiones por entidad.
Asi mismo, se desarrollo un modelo (UML) en lenguaje interlist para el suministro de información por parte de los Observatorios Inmobiliarios Locales al OIN como segunda fase, para lo cual se ha tenido acompañamiento de Swiss Tierras, para que cumpla con lo estipulado en el modelo LADM-COL para catastro multipropósito.
</t>
  </si>
  <si>
    <t>VISOR DE CONSULTA</t>
  </si>
  <si>
    <t>La Dirección de Geoestadística, durante este periodo avanza en los acercamientos con los observatorios inmobiliarios que permita recoger solicitudes, dudas y/o novedades, sobre la versión que ya existe del observatorio que sisrvan para hacer los procesos de validación, ajuste y cargue de la información recogida.</t>
  </si>
  <si>
    <t>DIRPEN_3</t>
  </si>
  <si>
    <t>Un (1) programa de Fortalecimiento de RRAA implementado</t>
  </si>
  <si>
    <t>Actividades programadas para el fortalecimiento de RRAA / Actividades realizadas para el fortalecimiento de RRAA</t>
  </si>
  <si>
    <t>DIRPEN_3.1</t>
  </si>
  <si>
    <t>Dos (2) Informes de diagnóstico y planes de fortalecimiento a RRAA priorizados por el DANE realizados y socializados</t>
  </si>
  <si>
    <t>El personal del GIT realiza las labores necesarias para dar cubrimiento a los diferentes frentes de trabajo que demanda el programa de fortalecimiento de registros administrativos. sin embargo, existen retos importantes en cuanto a la capacidad del personal para cubrirlas y la carencia de recursos tecnológicos dispuestos para ello.  En este momento no se cuenta con la restauración de los accesos VPN lo cual limita todos los ejercicios que se requieren en términos de procesamiento de bases de datos y revisión de calidad, actualmente se apela a los recursos en la nube con que cuenta la entidad y las capacidades computacionales de los contratistas que realizan procesamientos de bases.</t>
  </si>
  <si>
    <t>En mayo inicia el diagnóstico de un registro administrativo de migración Colombia y un registro del ministerio de cultura, sin embargo, la salida de dos funcionarios de planta que lideran diagnósticos ha limitado el trabajo así como las tareas pendientes para el cierre de diagnósticos 2021 y el cubrimiento de un requerimiento nuevo de diagnóstico de registros de cámaras de comercio solicitado por la Dirección Técnica como base de la construcción del Sistema de información de la economía informal.</t>
  </si>
  <si>
    <t>Oficios remitidos a las entidades solicitando acceso a bases de datos, metadatos y definición del equipo de la entidad encargado de acompañar el proceso de diagnostico a realizar por el DANE.  Oficios con respuesta recibida de las entidades, correos y Actas, en los casos en que aplique.  Evidencias de diagnósticos realizados a cámaras de comercio.</t>
  </si>
  <si>
    <t>El personal del GIT realiza las labores necesarias para dar cubrimiento a los diferentes frentes de trabajo que demanda el programa de fortalecimiento de registros administrativos. sin embargo, existen retos importantes en cuanto a la capacidad del personal para cubrirlas y la carencia de recursos tecnológicos dispuestos para ello.  En este momento no se cuenta con la restauración de los accesos VPN lo cual limita todos los ejercicios que se requieren en términos de procesamiento de bases de datos y revisión de calidad, actualmente se apela a los recursos en la nube con que cuenta la entidad y las capacidades computacionales de los contratistas que realizan procesamientos de bases.  La salida de dos funcionarios de planta del GIT por procesos de traslado y encargo han debilitado la capacidad del equipo en responder requerimientos del programa de fortalecimiento de registros.</t>
  </si>
  <si>
    <t>Existen retos importantes en cuanto a la capacidad del personal para cubrirlas y la carencia de recursos tecnológicos dispuestos para ello.  En este momento no se cuenta con la restauración de los accesos VPN lo cual limita todos los ejercicios que se requieren en términos de procesamiento de bases de datos y revisión de calidad, actualmente se apela a los recursos en la nube con que cuenta la entidad y las capacidades computacionales de los contratistas que realizan procesamientos de bases.  La salida de dos funcionarios de planta del GIT por procesos de traslado y encargo han debilitado la capacidad del equipo en responder requerimientos del programa de fortalecimiento de registros.</t>
  </si>
  <si>
    <t>FORTALECIMIENTO DE LA PRODUCCIÓN DE ESTADÍSTICAS SUFICIENTES Y DE CALIDAD, MEDIANTE LA COORDINACIÓN Y REGULACIÓN DEL SEN NACIONAL</t>
  </si>
  <si>
    <t>Bases de microdatos anonimizados
Servicio de articulación del sistema estadístico nacional
Documentos de diagnóstico del aprovechamiento de registros</t>
  </si>
  <si>
    <t>C-0401-1003-26-0-0401091-02
C-0401-1003-26-0-0401096-02
C-0401-1003-26-0-0401089-02</t>
  </si>
  <si>
    <t>UAD_2022_BMA
DTEC_DIRPEN_2022_ARTI_SEN
UAD_2022_FORT_FRA</t>
  </si>
  <si>
    <t>DIRPEN_3.2</t>
  </si>
  <si>
    <t>Dos (2) bases de datos anonimizadas realizado</t>
  </si>
  <si>
    <t>Se continua avanzado con los ejercicios de análisis de los metadatos y bases compartidas en el desarrollo del censo experimental realizados como preliminar a la implementación del censo económico  Se siguen atendiendo solicitudes del comité de reserva estadística y DIMPE relacionadas con anonimización de datos.</t>
  </si>
  <si>
    <t>Actas de reunión, presentaciones y documentos generados en el proceso de anonimización del censo experimental.  Conceptos técnicos y actas relacionadas con las solicitudes remitidas el GIT y relacionadas con anonimización de bases de datos.</t>
  </si>
  <si>
    <t>DIRPEN_3.3</t>
  </si>
  <si>
    <t>Un (1) informe de seguimiento de diagnósticos de RRAA realizado en periodos anteriores.</t>
  </si>
  <si>
    <t>En el segundo trimestre se realizan los comités técnicos de seguimiento a los tres convenios vigentes y relacionados con diagnóstico de registros administrativos, los convenios fueron celebrados entre el DANE y las siguientes entidades: Superintendencia de Servicios Públicos, Unidad Administrativa Especial del Servicio de Empleo y la superintendencia de notariado y registro.  En los tres comités técnicos se indaga por los avances de las entidades en la implementación de los planes de fortalecimiento establecidos o propuestos a dichas entidades en los diferentes procesos de diagnóstico que se han surtido en los últimos dos años.  También se han apoyado gestiones relacionadas con la interoperabilidad con dos entidades (SNR, SSPD).</t>
  </si>
  <si>
    <t>Actas de reunión, presentaciones realizadas en los comités técnicos, correos electrónicos soporte del proceso de seguimiento.</t>
  </si>
  <si>
    <t>DIRPEN_3.4</t>
  </si>
  <si>
    <t>Un (1) informe de los talleres de socialización de los instrumentos del programa de fortalecimiento de RRAA realizado.</t>
  </si>
  <si>
    <t>En el segundo trimestre se continua realizando el apoyo en las capacitaciones del MIPG programada por DIRPEN en el componente de aprovechamiento de registros administrativos.  Se realizan los talleres dirigidos a entidades sen en los que se presenta la metodología de diagnóstico de RRAA y la guía de anonimización de bases de datos.</t>
  </si>
  <si>
    <t>Se remite presentación, lista de asistencia, correos Taller Fortalecimiento</t>
  </si>
  <si>
    <t>DIRPEN_3.5</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</si>
  <si>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 realizado.</t>
  </si>
  <si>
    <t>El GIT continua en el segundo trimestre atendiendo los diferentes requerimientos planteados por entidades del SEN interesadas en el programa de fortalecimiento de RRAA en sus tres líneas de acción: Diagnostico, Diseño y anonimización.  También se atienden los requerimientos de asistencia, apoyo y asesoría realizados por la Dirección Técnica y sus GIT's.</t>
  </si>
  <si>
    <t>Se remiten actas, correos, fichas de comités técnicos, presentaciones, bases de datos, documentos de revisión de referentes internacionales, guías, indicadores, oficios, entre otros. Los soportes se encuentran clasificados por entidad, área o temática en la cual se requirió apoyo.</t>
  </si>
  <si>
    <t>DIRPEN_4</t>
  </si>
  <si>
    <t>Veintidos (22) evaluaciones de la calidad estadística para identificar el grado de cumplimiento de los atributos de calidad por parte de las operaciones estadísticas, ejecutadas</t>
  </si>
  <si>
    <t>Número de evaluaciones de la calidad estadística realizadas/ Número de evaluaciones de la calidad estadística programadas en el PECE 2022</t>
  </si>
  <si>
    <t>DIRPEN_4.1</t>
  </si>
  <si>
    <t>Nueve (9) contratos interadministrativos suscritos con las entidades del SEN a evaluar</t>
  </si>
  <si>
    <t>Los procesos de evaluación de la calidad estadística se realizarán a partir del mes de julio de 2022, tal como se evidencia en el cronograma de evaluación</t>
  </si>
  <si>
    <t xml:space="preserve">No aplica </t>
  </si>
  <si>
    <t>DIRPEN_4.2</t>
  </si>
  <si>
    <t>Treinta (30) contratos de prestación de servicios suscritos para desempeñar los diferentes roles del equipo evaluador de la calidad estadística</t>
  </si>
  <si>
    <t>DIRPEN_4.3</t>
  </si>
  <si>
    <t>Nueve (9) formatos de validación para la sensibilización de las entidades SEN</t>
  </si>
  <si>
    <t>Se generaron 5 formatos de validación para la sensibilización de las siguientes entidades SEN:ARN, Supertransporte, Minciencias, Mincultura y Minsalud</t>
  </si>
  <si>
    <t>1. Formatos de valoración para sensibilización de las entidades:ARN, Supertransporte, Minciencias, Mincultura y Minsalud
2. Listas de asistencia</t>
  </si>
  <si>
    <t>DIRPEN_4.4</t>
  </si>
  <si>
    <t>Veintidos (22) listas de chequeo consolidadas</t>
  </si>
  <si>
    <t>DIRPEN_4.5</t>
  </si>
  <si>
    <t>Veintidos (22) informes de evaluación de la calidad estadística finalizados</t>
  </si>
  <si>
    <t>DIRPEN_4.6</t>
  </si>
  <si>
    <t>Un (1) documento con el análisis del esquema de evaluación de calidad estadística, desarrollado</t>
  </si>
  <si>
    <t>Se avanzó en la construcción del documento de análisis del esquema de evaluación de la calidad estadística, en lo que respecta a los costos del talento humano asociado a la evaluación</t>
  </si>
  <si>
    <t>Documento con el avance en el análisis del esquema de evaluación de la calidad estadística</t>
  </si>
  <si>
    <t>DIRPEN_5</t>
  </si>
  <si>
    <t xml:space="preserve">Un (1) Marco de aseguramiento de la calidad y sus instrumentos, que contribuyen a la gestión de la calidad estadística, implementados </t>
  </si>
  <si>
    <t>Número de entidades con acompañamiento en la implementación de los instrumentos del Marco de Aseguramiento de la Calidad / Número de entidades programadas para acompañamiento</t>
  </si>
  <si>
    <t>DIRPEN_5.1</t>
  </si>
  <si>
    <t>Un (1) documento del Marco de Aseguramiento de la Calidad para Colombia oficializado</t>
  </si>
  <si>
    <t>Los acompañamientos en materia de los instrumentos del marco de aseguramiento de la calidad estadística, se realizarán posterior a su oficialización, actividad que se ejecutará a partir del tercer trimestre de 2022, de acuerdo con lo establecido en el Plan de Acción. En consecuencia, el avance cuantitativo corresponde al desarrollo de los procesos de oficialización, que para el caso del documento del MAC, ya se encuentra en revisión de estilo y para el instrumento de autoevaluación se realizaron los ultimos ajustes para un último pilotaje con entidades SEN.</t>
  </si>
  <si>
    <t>Para la oficialización del documento del Marco de Aseguramiento de la Calidad, durante el segundo trimestre de 2022 se desarrollaron las siguientes actividades:
1. Se realizaron los ajustes como resultado de la consulta pública del documento
2. Se realizó consulta con las áreas del DANE cuyo quehacer está relacionado con el documento del MAC y se realizaron las ajustes producto de esta consulta</t>
  </si>
  <si>
    <t xml:space="preserve">
1. Documento Marco aseguramiento calidad estadistica SEN ajustado de acuerdo con los resultados de las consultas
2. Correo de envío consulta DANE</t>
  </si>
  <si>
    <t>Durante el segundo trimestre de 2022, se realizaron los ajustes del documento del Marco de Aseguramiento de la Calidad, como resultado de las consultas realizadas al DANE y entidades SEN; de igual manera se realizaron los ajustes en el instrumento de autoevaluación, se avanzó en el informe de la revisión sistémica así como en el desarrollo de las herramientas de revisiones focalizadas</t>
  </si>
  <si>
    <t xml:space="preserve">El documento ya se sometió a consulta y se realizaron los ajustes correspondientes y está próximo a publicarse. </t>
  </si>
  <si>
    <t>DIRPEN_5.2</t>
  </si>
  <si>
    <t>Tres (3) acompañamientos para la implementación del Marco de Aseguramiento de la Calidad a las entidades SEN priorizadas, desarrollados</t>
  </si>
  <si>
    <t>DIRPEN_5.3</t>
  </si>
  <si>
    <t>Un (1) instrumento de autoevaluación para verificar la calidad del proceso estadístico de forma cuantitativa y cualitativa, oficializado</t>
  </si>
  <si>
    <t>Para el instrumento de autoevaluación, se realizaron ajustes en la visualización de los resultados, asignando una semaforización a los estados de cumplimiento de los requisitos en las listas de chequeo, con el fin de que los responsables de las operaciones estadísticas puedan tener un primer balance del estado de la operación en términos de los lineamientos del proceso estadístico. Con estos ajustes el instrumento se someterá a un último pilotaje con entidades SEN.</t>
  </si>
  <si>
    <t>1. Instrumento de autoevaluación ajustado</t>
  </si>
  <si>
    <t>DIRPEN_5.4</t>
  </si>
  <si>
    <t>Una (1) revisión sistémica para analizar la coherencia de las estadísticas, desarrollada</t>
  </si>
  <si>
    <t>Se avanzó en la construcción del informe de acuerdo con los resultados del diligenciamiento de los 4 formularios para cada dimensión y de la encuesta a usuarios desarrollada por la experta temática contratada para este fin.</t>
  </si>
  <si>
    <t xml:space="preserve">1. Formularios diligenciados por cada dimensión (4) a cada una de las operaciones que hacen parte del componente de comercio exterior.
2. Informe preliminar revisión sistemica componente de comercio exterior (en fase de construcción) </t>
  </si>
  <si>
    <t>DIRPEN_5.5</t>
  </si>
  <si>
    <t>Un (1) formato de identificación del problema de la revisión focalizada para su aplicación por parte de los miembros del SEN, implementado</t>
  </si>
  <si>
    <t>Ajutes de forma  en el desarrollo del formulario de identificación del problema, definición de lineamientos para el módulo de consultas y seguimiento</t>
  </si>
  <si>
    <t>1. Formulario identificación del problema ajustado
2. Guía diligenciamiento formulario
3. Requerimientos módulo consultas y seguimiento</t>
  </si>
  <si>
    <t>DIRPEN_6</t>
  </si>
  <si>
    <t xml:space="preserve">Una (1) metodología para la revisión de pares para ser aplicada en los países de América Latina y el Caribe, revisada </t>
  </si>
  <si>
    <t>Número de documentos desarrollados / Número de documentos programados</t>
  </si>
  <si>
    <t>DIRPEN_6.1</t>
  </si>
  <si>
    <t xml:space="preserve">Un (1) Código Regional de Buenas Prácticas, actualizado </t>
  </si>
  <si>
    <t>El avance cuantitativo corresponde a la propuesta de ajuste al Código Regional de Buenas Prácticas que se sometió a consulta de los países de la región a través del cuestionario y al avance en la sistematización de estas propuestas de ajuste .</t>
  </si>
  <si>
    <t>Para la actualización del Código Regional de Buenas Prácticas, se generó una propuesta de ajuste  que se sometió a consideración de los países que forman parte del Grupo de Trabajo, a través del envío de un cuestionario. Actualmente se están revisando los resultados de la aplicación del cuestionario, identificando las buenas practicas que deben ser adiconadas, eliminadas o modificadas</t>
  </si>
  <si>
    <t>1. Cuestionario actualización CRBP
2. Primera sistematización actualización CRBP
3. Correo envío cuestionario países
4. Correo envío presentaciones países
5. CRBP Colombia (ppt)
6. INEC Ecuador - CBPE (ppt)
7. INEI Codigo Buenas Practicas (ppt)
8. Capstone Documento 1 (ppt)</t>
  </si>
  <si>
    <t>DIRPEN_6.2</t>
  </si>
  <si>
    <t>Un (1) documento metodológico de revisión de pares, actualizado</t>
  </si>
  <si>
    <t>DIRPEN_8</t>
  </si>
  <si>
    <t>Un (1) Repositorio con las evidencias de las gestiones realizadas para consolidar el SEN 2.0  actualizado</t>
  </si>
  <si>
    <t>DIRPEN_8.1</t>
  </si>
  <si>
    <t xml:space="preserve">Cinco (5) Salas especializadas del Casen activas, 5 comités  Estadísticos Sectoriales activos y 22 mesas estadísticas activas </t>
  </si>
  <si>
    <t> Se realizó la instalación del CES de Geografía, de igual manera se trabajaron las lineas de investigación en las 5 salas especializadas y se esta trabajando en la realización de notas del CASEN. por otra parte se continua trabajando con las mesas estadísticas</t>
  </si>
  <si>
    <t xml:space="preserve">En el segundo trimestres se activo el CES de Geografia, tambien se han revisado las lineas de investigación en las 5 salas especializadas del CASEN, con relación a las mesas se reactivó la mesa de TIC y la de Justicia y se continua trabajando con las mesas de Circular, Migración, Servicios publicos, étncia. </t>
  </si>
  <si>
    <t>Carpeta con evidencia de las reuniones de las salas, las mesas y el ces.</t>
  </si>
  <si>
    <t>Instalación de CES de Geografia, se están trabajando las 5 salas de casn y se tienen reactivaron las mesas de Justicia y tic. Se dio incio al seguimiento del PEN para el primer semestre 2022.</t>
  </si>
  <si>
    <t>Servicio de articulación del sistema estadístico nacional
Servicio de información de las estadísticas de las entidades del sistema estadístico nacional
Servicio de asistencia técnica para el fortalecimiento de la capacidad estadística</t>
  </si>
  <si>
    <t>C-0401-1003-26-0-0401096-02
C-0401-1003-26-0-0401090-02
C-0401-1003-26-0-0401094-02</t>
  </si>
  <si>
    <t>DTEC_DIRPEN_2022_ARTI_SEN
PLAYART_2022_INF_SEN
PLAYART_2022_ASIS_TEC</t>
  </si>
  <si>
    <t>DIRPEN_8.2</t>
  </si>
  <si>
    <t>Un (1) Informe de gestión y resultados del CASEN con lecciones aprendidas y recomendaciones para su nueva conformación (I Sem)</t>
  </si>
  <si>
    <t>DIRPEN_8.4</t>
  </si>
  <si>
    <t>Dos (2) informes de seguimiento del PEN</t>
  </si>
  <si>
    <t>El informe de seguimiento esta en proceso de contrucción, de acuerdo con los insumos que nos entreguen los responsables de las acciones y metas.</t>
  </si>
  <si>
    <t>Correos con solicitud a los responsables, para que informen el avance en las acciones y metas</t>
  </si>
  <si>
    <t>En la medida que la metodología de seguimiento del plan plantea que se van a realizar 1 informe semestral (2 al año) y que el 1er informe se realiza con corte al 30 de Junio, no se cuenta aún con este.  Se espera tener en el tercer trimestre del 2022.</t>
  </si>
  <si>
    <t>DIRPEN_8.5</t>
  </si>
  <si>
    <t>Tres (3) Inventarios actualizados (1 de operaciones estadísticas, 1 de registros administrativos y 1 de demandas de información)</t>
  </si>
  <si>
    <t>Debido al ataque cibernetico que sufrio el DANE, no ha sido posible realizar actualización en el invetario en línea, sin embargo se han brindado asesorias a las entidades para la identificación de OOEE y RRAA, mientras se logra contar de nuevo con el SICODE.</t>
  </si>
  <si>
    <t>Debido al incidente informático que sufrió la entidad en noviembre del 2021, no contamos con Sicode, lo que nos han afectado el desarrollo de este hito.</t>
  </si>
  <si>
    <t>DIRPEN_8.6</t>
  </si>
  <si>
    <t>Un (1) Informe global del estado de la producción y difusión de operaciones estadísticas y registros administrativos del SEN (I Sem)</t>
  </si>
  <si>
    <t>DIRPEN_11</t>
  </si>
  <si>
    <t>Un (1) Programa de implementación de Campus DANE para el SEN</t>
  </si>
  <si>
    <t>Número de capacitación ejecutadas/ capacitaciones planeadas</t>
  </si>
  <si>
    <t>DIRPEN_11.1</t>
  </si>
  <si>
    <t xml:space="preserve">Un (1) plan de capacitación para la promoción de lineamientos, normas y estándares estadísticos en el Sistema Estadístico Nacional SEN  ejecutado </t>
  </si>
  <si>
    <t>Se desarrollaron las capacitaciones programadas en el plan, de las cuales somos responsable el GIT de Regulación estadística. Por ultimo, se viene trabajando en el cursos virtuales de estadísticas económicas y sociales nivel 2.</t>
  </si>
  <si>
    <t>Se llevaron a cabo 14 capacitaciones a diferentes entidades públicas y privadas
Se desarrollaron las capacitaciones de acuerdo con lo programado en el Plan de Capacitaciones del SEN:
1. Capacitaciones Clasificaciones CIIU 4.0 A.C., CPC 2.0, CUOC, CCIF. 
2. Capacitación proceso estadístico, documentación y norma técnica de la calidad.
3.Capaciación estaándares estadísticos SDMX, DDI y DC.</t>
  </si>
  <si>
    <t xml:space="preserve">Listas de asistencia de las diferentes capacitaciones desarrolladas de acuerdo con e plan de capacitaciones. </t>
  </si>
  <si>
    <t>Se avanzó en el desarrollo de los cursos virtuales, de igual manera, se realizaron las catorce capacitaciones programadas en el plan de capacitacones del SEN 2022.</t>
  </si>
  <si>
    <t>Documentos de regulación
Servicio de asistencia técnica para el fortalecimiento de la capacidad estadística</t>
  </si>
  <si>
    <t>C-0401-1003-26-0-0401088-02
C-0401-1003-26-0-0401094-02</t>
  </si>
  <si>
    <t>REGU_2022_DOC_REG
PLAYART_2022_ASIS_TEC</t>
  </si>
  <si>
    <t>DIRPEN_11.2</t>
  </si>
  <si>
    <t xml:space="preserve">Diez (10) cursos virtuales en plataforma Aprendanet activos </t>
  </si>
  <si>
    <t xml:space="preserve">Debido al incidente informático que sufrió la entidad en noviembre del 2021, no se tiene activa aprendanet, por lo cual no ha sido posible disponer los cursos de nuevo al público. </t>
  </si>
  <si>
    <t>No se cuenta con evidencias</t>
  </si>
  <si>
    <t xml:space="preserve"> Debido al incidente informático que sufrió la entidad en noviembre del 2021, no se tiene activa aprendanet, por lo cual no ha sido posible disponer los cursos de nuevo al público. </t>
  </si>
  <si>
    <t>DIRPEN_11.3</t>
  </si>
  <si>
    <t>Cinco (5) nuevos cursos virtuales en plataforma Aprendanet diseñados</t>
  </si>
  <si>
    <t xml:space="preserve">Se están desarrollando los cursos de clasificaciones sociales y economicas nivel 2, en proceso de diagramación. </t>
  </si>
  <si>
    <t xml:space="preserve">BANNERS Aprendanet
CURSO Clasificaciones Estadísticas Económicas
CURSO Clasificaciones Estadísticas Sociales
</t>
  </si>
  <si>
    <t>DIRPEN_11.4</t>
  </si>
  <si>
    <t>Un (1) informe de gestión, resultados y lecciones aprendidas de las acciones de generación de capacidades en el DANE y el SEN</t>
  </si>
  <si>
    <t>DIRPEN_13</t>
  </si>
  <si>
    <t>Cuatro (4) acciones de optimización del aprovechamiento de registros administrativos en el SEN ejecutadas.</t>
  </si>
  <si>
    <t>Número de acciones de optimización del aprovechamiento de registros administrativos ejecutadas.</t>
  </si>
  <si>
    <t>DIRPEN_13.1</t>
  </si>
  <si>
    <t>Un (1) documento del esquema de revisión de pares de registros administrativos divulgado en la página web del SEN.</t>
  </si>
  <si>
    <t>Se cuenta con una versión final del documento titulado: Metodología de Reevisión de Pares de Registros Administrativos, la cual fue presentada en el evento Resultados y desafíos del Sistema Estadístico Nacional frrente a la calidad y aprovechamiento de Registros Adminitrativos el día 7 de julio de 2022. Está pediente el cargue de la versión del documento en la página web del SEN. Se cuenta con el visto bueno de la ADRES y del Ministerio de Educación para el inicio de las mesas de trabjo. Para el caso de la revisión depares de la BDUA se cuenta con la confirmación de casi la totalidad de los pares revisores. Se han realizado talleres con diferentes entidades territoriales y se han revisado diferentes estrategias nacionales para la recolección de información relacionada a unidades productivas informales así como kits de fortalecimiento de capacidades estadísticas a nivel internacional. El Comité de Administración de Datos del Sistema Estadístico Nacional fue instaurado el 13 de diciembre de 2021 y tuvo su primera sesión de 2022 el 15 de marzo. El comité cuenta con la participación de todas las entidades miebros y su secretaría técnica avanza en el plan de trabajo propuesto para el periodo 2021-2022. Este hito se prresentó con un avnace del 100% en el primer trimestre.</t>
  </si>
  <si>
    <t>Se cuenta con una versión final del documento titulado: Metodología de Reevisión de Pares de Registros Administrativos, la cual fue presentada en el evento Resultados y desafíos del Sistema Estadístico Nacional frrente a la calidad y aprovechamiento de Registros Adminitrativos el día 7 de julio de 2022. Está pediente el cargue de la versión del documento en la página web del SEN.</t>
  </si>
  <si>
    <t>DIRPEN_13.1._MET_Rev_Pares_RRAA.pdf
DIRPEN_13.1._PPT_Webinar_RR.AA._060722VF.pdf
DIRPEN_13.1._Publicación MET Rev de pares y ppt resultados .pdf</t>
  </si>
  <si>
    <t>Nos encontramos en espera del proceso de ajuste de la página web y la publicación de la versión final del documento.</t>
  </si>
  <si>
    <t>DIRPEN_13.2</t>
  </si>
  <si>
    <t>Cuatro (4) revisiones de pares finalizadas: BDUA, SISBEN, SIMAT, SNIES.</t>
  </si>
  <si>
    <t xml:space="preserve">Se cuenta con el visto bueno de la ADRES y del Ministerio de Educación para el inicio de las mesas de trabjo. Para el caso de la revisión depares de la BDUA se cuenta con la confirmación de casi la totalidad de los pares revisores. </t>
  </si>
  <si>
    <t>DIRPEN_13.2._Seguimiento al proceso de convocatoria a la revisión de pares de la BDUA ADRES.pdf
DIRPEN_13.2._Revisión de Pares BDUA-DNP.pdf
DIRPEN_13.2._Confirmación Revisión de Pares SIMAT y SNIES_MEN.pdf</t>
  </si>
  <si>
    <t>DIRPEN_13.3</t>
  </si>
  <si>
    <t>Un (1) kit de fortalecimiento de registros administrativos de informalidad para los municipios en el marco del Sistema de Información de Actividades Económicas Informales (SIECI).</t>
  </si>
  <si>
    <t>Se han realizado talleres con diferentes entidades territoriales y se han revisado diferentes estrategias nacionales para la recolección de información relacionada a unidades productivas informales así como kits de fortalecimiento de capacidades estadísticas a nivel internacional.</t>
  </si>
  <si>
    <t>DIRPEN_13.3._Kit de Fortalecimiento SIECI</t>
  </si>
  <si>
    <t>DIRPEN_13.4</t>
  </si>
  <si>
    <t xml:space="preserve">Un (1) Comité de Administración de Datos conformado y en operación. </t>
  </si>
  <si>
    <t>31/6/2022</t>
  </si>
  <si>
    <t>El Comité de Administración de Datos del Sistema Estadístico Nacional fue instaurado el 13 de diciembre de 2021 y tuvo su primera sesión de 2022 el 15 de marzo. El comité cuenta con la participación de todas las entidades miebros y su secretaría técnica avanza en el plan de trabajo propuesto para el periodo 2021-2022. Este hito se prresentó con un avnace del 100% en el primer trimestre.</t>
  </si>
  <si>
    <t>DIRPEN_14</t>
  </si>
  <si>
    <t xml:space="preserve">Cuatro (4) acciones de implementación del proceso de Gestión de Proveedores de Datos (GPD) ejecutadas.  </t>
  </si>
  <si>
    <t>Número de acciones de implementación del proceso de GPD efectivamente realizadas.</t>
  </si>
  <si>
    <t>DIRPEN_14.1</t>
  </si>
  <si>
    <t>Un (1) documento del esquema de gobernanza del Sistema de Gestión de Proveedores de registros administrativos.</t>
  </si>
  <si>
    <t>Se diseñó un plan de mejoramiento del proceso de gestión de proveedores y se está realizando un ajuste a los documentos de procedimiento del proceso, lo cual impactará la estructura del documento del esquema de gobernanza. Se cuenta con una participación activa en el desarrollo del Sistema de Gestión de Proveedores en el marco del Proyecto - Sistema de Registros Estadísticos SRE para la explotación de datos administrativos en los INEs de Bolivia, Chile, Colombia y Perú. En este sistema se está conceptualizando la inclusión de un modulo delinventario de registros estadísiticos.Se diseñó un plan de mejoramiento del proceso de gestión de proveedores y se está realizando un ajuste a los documentos de procedimiento del proceso, lo cual impactará la estructura del documento del esquema de gobernanza. Se realizó una actualización del documento de la Política de Gobierno de RR.AA. Y FF.AA. Y se relizó una revisión de los referentes documentales requeridos para la estructuración del grupo de trabajo.</t>
  </si>
  <si>
    <t xml:space="preserve">Se diseñó un plan de mejoramiento del proceso de gestión de proveedores y se está realizando un ajuste a los documentos de procedimiento del proceso, lo cual impactará la estructura del documento del esquema de gobernanza. </t>
  </si>
  <si>
    <t>DIRPEN_14.1._Documentos GDP</t>
  </si>
  <si>
    <t>DIRPEN_14.2</t>
  </si>
  <si>
    <t>Un (1) módulo de inventario de registros estadísticos en el Aplicativo de inventario y gestión de registros administrativos aprovechados estadísticamente en el DANE.</t>
  </si>
  <si>
    <t>Se cuenta con una participación activa en el desarrollo del Sistema de Gestión de Proveedores en el marco del Proyecto - Sistema de Registros Estadísticos SRE para la explotación de datos administrativos en los INEs de Bolivia, Chile, Colombia y Perú. En este sistema se está conceptualizando la inclusión de un modulo delinventario de registros estadísiticos.</t>
  </si>
  <si>
    <t>DIRPEN_14.2._Proyecto_SRE_Evento_ONE_Costa Rica 19 07 22 DANE</t>
  </si>
  <si>
    <t>DIRPEN_14.3</t>
  </si>
  <si>
    <t>Siete (7) procedimientos del proceso GPD implementados.</t>
  </si>
  <si>
    <t>DIRPEN_14.1 y 3._Documentos GDP</t>
  </si>
  <si>
    <t>DIRPEN_14.4</t>
  </si>
  <si>
    <t>Generar las bases (i.e., propuesta de resolución y soporte técnico) para la conformación de un Grupo de Gobierno de Datos.</t>
  </si>
  <si>
    <t>Se realizó una actualización del documento de la Política de Gobierno de RR.AA. Y FF.AA. Y se relizó una revisión de los referentes documentales requeridos para la estructuración del grupo de trabajo.</t>
  </si>
  <si>
    <t>DIRRPEN_14.4._Política de Gobierno de RRAA y FA_V4_Comentarios.docx</t>
  </si>
  <si>
    <t>DIRPEN_15</t>
  </si>
  <si>
    <t>Dos (2) acciones de implementación de la Política de Gobierno de Registros Administrativos y Fuentes Alternativas ejecutadas.</t>
  </si>
  <si>
    <t>Número de acciones de implementación de la Política de Gobierno efectivamente realizadas.</t>
  </si>
  <si>
    <t>DIRPEN_15.1</t>
  </si>
  <si>
    <t>Un (1) protocolo de funcionamiento del Comité de Gobierno de Datos para el direccionamiento de la Política de Gobierno de Registros Administrativos y Fuentes Alternativas.</t>
  </si>
  <si>
    <t xml:space="preserve">Se realizó una actualización del documento de la Política de Gobierno de RR.AA. Y FF.AA. Y se relizó una revisión de los referentes documentales requeridos para la estructuración del grupo de trabajo. Se realizó una revisión de la documentación del Comité del Directorio Estadístico del DANE. Se está realizando la implementación de las acciones priorizads; O1.5, O1.7, O1.11,O1.12,01.13,O3.1,03.10,O4.3 Y O4.4 </t>
  </si>
  <si>
    <t>Se realizó una actualización del documento de la Política de Gobierno de RR.AA. Y FF.AA. Y se relizó una revisión de los referentes documentales requeridos para la estructuración del grupo de trabajo. Se realizó una revisión de la documentación del Comité del Directorio Estadístico del DANE.</t>
  </si>
  <si>
    <t>DIRRPEN_15.1._Política de Gobierno de RRAA y FA_V4_Comentarios.docx</t>
  </si>
  <si>
    <t>DIRPEN_15.2</t>
  </si>
  <si>
    <t xml:space="preserve">Un (1) Plan de Acción de la Política de Gobierno de Registros Administrativos y Fuentes Alternativas implementado. </t>
  </si>
  <si>
    <t xml:space="preserve">Se está realizando la implementación de las acciones priorizads; O1.5, O1.7, O1.11,O1.12,01.13,O3.1,03.10,O4.3 Y O4.4 </t>
  </si>
  <si>
    <t>DIRPEN_15.2._CAD
DIRPEN_15.2._Anonimización</t>
  </si>
  <si>
    <t>DIRPEN_16</t>
  </si>
  <si>
    <t>Un (1) Sistema de Ética Estadística consolidado</t>
  </si>
  <si>
    <t>Estrategias efectivas de promoción y apropiación del marco ético.
Fórmula: (Número de estrategias implementadas/Número de estrategias programadas)*100</t>
  </si>
  <si>
    <t>DIRPEN_16.1</t>
  </si>
  <si>
    <t>Once (11) estrategias implementadas de promoción y apropiación del marco ético</t>
  </si>
  <si>
    <t>El SETE ha implementado de forma satisfactoria el plan de trabajo propuesto, el cual, se enfoca en la consolidación del Sistema a partir de: 1) la promoción del marco ético. Para este hito se generaron dos espacios de divulgación y apropiación: uno regional, en la ciudad de Montería  y otro  a  nivel general, al interior del DANE en la jornada de reinducción. Estos eventos estuvieron acompañados de estrategias de divulgación para convocar la participación.  2) Evaluación ética, con cuatro operación estadísticas valoradas: ENA, CSTIC, EPS y ECV por el Comité. 3) Seguimiento: se ha hecho seguimiento a los planes concertados con los responsables de las ocho operaciones evaluadas en la vigencia 2021; y, 4) producción de artículos, con el paper sobre el diseño e implementación del SETE para el evento al que se pensaba asistir en Lituania y que por restricción presupuestal, no fue posible atender.</t>
  </si>
  <si>
    <t xml:space="preserve">En el segundo trimestre, el SETE realizó dos eventos de promoción del marco ético estadístico:
1. En la territorial de Montería se llevó a cabo el primer taller regional sobre el marco ético en la producción estadística. El evento se realizó el 2 de junio.
2. El 9 de junio el SETE participó en la jornada de reinducción del DANE, presentando el marco ético e invitando a todos los funcionarios ser parte del grupo de miembros suplentes. El evento de reinducción contó con una participación de más de mil funcionarios.
El SETE </t>
  </si>
  <si>
    <t>Agenda Taller marco ético estadístico Montería
Mailing-Invitacion Montería
PPT_Presentacion Taller Montería I_jun02_2022
PPT_Presentacion Taller Montería II_jun02_2022
SETE_Reinducción_DANE</t>
  </si>
  <si>
    <t>DIRPEN_16.2</t>
  </si>
  <si>
    <t>Trece (13) seguimientos a la implementación de los planes éticos de las OO.EE. evaluadas éticamente</t>
  </si>
  <si>
    <t>El grupo base del SETE realizó seguimiento a  los planes éticos concertados con los responsables de las ocho operaciones estadísticas evaluadas en 2021.</t>
  </si>
  <si>
    <t xml:space="preserve">1. I Informe de Seguimiento </t>
  </si>
  <si>
    <t>DIRPEN_16.3</t>
  </si>
  <si>
    <t>Diez (10) OO.EE evaluadas éticamente</t>
  </si>
  <si>
    <t>Para el segundo trimestre se evaluaron dos operaciones estadísticas adicionales: Encuesta Pulso Social y Estadísticas Vitales.  En total, se evaluaron cuatro operaciones estadísticas para el primer semestre.</t>
  </si>
  <si>
    <t>PPT SETE_Sesion CE -Cierre EPS _200522
PPT SETE_Sesion CE-EEVV &amp; ENA_01072022</t>
  </si>
  <si>
    <t>DIRPEN_16.4</t>
  </si>
  <si>
    <t xml:space="preserve">Tres (3) documentos de trabajo producidos por el SETE </t>
  </si>
  <si>
    <t>Se elaboró un paper sobre el diseño e implementación del SETE para el evento Q2022 en Lituania. No obstante, por restricción presupuestal del DANE, no fue posible participar.</t>
  </si>
  <si>
    <t>Julieth.Solano.Paper_template_Q2022</t>
  </si>
  <si>
    <t>DIRPEN_17</t>
  </si>
  <si>
    <t>Un  (1) Plan Operativo de Desarrollo de Capacidades e Innovación implementado</t>
  </si>
  <si>
    <t>Actividades realizadas/Actividades programadas</t>
  </si>
  <si>
    <t>DIRPEN_17.1</t>
  </si>
  <si>
    <t>Un (1) Consolidado de Planes de Proyecto formulados definiendo el alcance y otros elementos de los proyectos de desarrollo a partir del Plan Estratégico de Desarrollo de Capacidades realizado por OPLAN</t>
  </si>
  <si>
    <t xml:space="preserve"> 19/04/2022</t>
  </si>
  <si>
    <t>A la fecha se realizaron el total de actividades de las que se tenian programadas</t>
  </si>
  <si>
    <t>Se ha finalizado el hito Un (1) Consolidado de Planes de Proyecto formulados definiendo el alcance y otros elementos de los proyectos de desarrollo a partir del Plan Estratégico de Desarrollo de Capacidades realizado por OPLAN en un 100%</t>
  </si>
  <si>
    <t>17.1 Consolidado Planes de Proyecto viables a ejecutar en 2022 -hito 1 meta 17 del PAI</t>
  </si>
  <si>
    <t>Un (1) Consolidado de Planes de Proyecto formulados definiendo el alcance y otros elementos de los proyectos de desarrollo a partir del Plan Estratégico de Desarrollo de Capacidades realizado por OPLAN en un 100%
Un  (1) Plan Operativo de Desarrollo de Capacidades e Innovación implementado
Se lleva un avance del  60% en la implementación y ejecución del Plan Operativo de Desarrollo de Capacidades e Innovación mediante las evidencias definidas en el Plan de Proyecto para cada Proyecto
Se lleva un avance del 40% en el Seguimiento a los avances de los proyectos y actualización de los objetivos, acciones o tiempos de acuerdo con los tiempos y avances definidos en el Plan de Proyecto mediante el Formato de seguimiento a los proyectos de desarrollo de capacidades y adicionalmente con la medición del indicador seguimiento global de los proyectos realizado el 15 de julio 2022</t>
  </si>
  <si>
    <t>DIRPEN_17.2</t>
  </si>
  <si>
    <t xml:space="preserve"> Un (1) Plan Operativo de Desarrollo de Capacidades e Innovación (a partir del Plan de Proyecto para cada proyecto de desarrollo de capacidades e innovación) a partir del Formato Plan de Proyecto</t>
  </si>
  <si>
    <t>Se ha realizado el 100% del avance requerido para el cumplimiento de la meta: Un  (1) Plan Operativo de Desarrollo de Capacidades e Innovación implementado</t>
  </si>
  <si>
    <t>17.2 Plan Operativo de desarrollo de Capacidades e Innovación Proyectos GCI hito 2 meta 17 del PAI</t>
  </si>
  <si>
    <t>DIRPEN_17.3</t>
  </si>
  <si>
    <t>Un (1) Implementación o ejecución del  Plan Operativo de Desarrollo de Capacidades e Innovación mediante las evidencias definidas en el Plan de Proyecto de cada proyecto</t>
  </si>
  <si>
    <t xml:space="preserve"> 30/12/2022</t>
  </si>
  <si>
    <t>Se lleva un avance del  60% en la implementación y ejecución del Plan Operativo de Desarrollo de Capacidades e Innovación mediante las evidencias definidas en el Plan de Proyecto para cada proyecto</t>
  </si>
  <si>
    <t>Hito 17.3 Implementación o ejecución del Plan Operativo de Desarrollo de Capacidades</t>
  </si>
  <si>
    <t>DIRPEN_17.4</t>
  </si>
  <si>
    <t>Un (1) Seguimiento a los avances de los proyectos y actualización de los objetivos, acciones o tiempos de acuerdo con los tiempos y avances definidos en el Plan de Proyecto mediante el Formato de seguimiento a los proyectos de desarrollo de capacidades.</t>
  </si>
  <si>
    <t>Se lleva un avance del 40% en el Seguimiento a los avances de los proyectos y actualización de los objetivos, acciones o tiempos de acuerdo con los tiempos y avances definidos en el Plan de Proyecto mediante el Formato de seguimiento a los proyectos de desarrollo de capacidades y adicionalmente con la medición del indicador seguimiento global de los proyectos realizafo el 15 de julio 2022</t>
  </si>
  <si>
    <t>Hito 17.4 Formato Seguimiento a los Proyectos ajustado.
Hito 17.4  Anexo Cálculo indicador seguimiento global de los proyectos 15 de julio 2022</t>
  </si>
  <si>
    <t>DIRPEN_18</t>
  </si>
  <si>
    <t>Un (1) Documento de desarrollo de capacidades con efectos y aprendizajes para GCI implementado</t>
  </si>
  <si>
    <t>DIRPEN_18.1</t>
  </si>
  <si>
    <t xml:space="preserve">Una (1) Transferencia de los desarrollos de capacidades implementando las acciones de transferencia definidas en el Plan de Proyecto </t>
  </si>
  <si>
    <t>DIRPEN_18.2</t>
  </si>
  <si>
    <t>Un (1) Formato consolidado de Efectos y Aprendizajes de Proyectos Organizacionales diligenciado con los efectos y aprendizajes de cada proyecto con base en los resultados del proyecto de desarrollo de capacidades</t>
  </si>
  <si>
    <t>DIRPEN_18.3</t>
  </si>
  <si>
    <t>Un (1) Documento consolidado con los efectos y aprendizajes de las diferentes iniciativas y proyectos a nivel organizacional con el fin de generar insumos para la realización de proyectos futuros y consolidar el conocimiento de la entidad</t>
  </si>
  <si>
    <t>DSCN_25</t>
  </si>
  <si>
    <t>Un (1) documento consolidado de la fase de construcción de la Cuenta Satélite de Bioeconomía (CSB) para desarrollar y probar los instrumentos y procesos especificados en el diseño, finalizado</t>
  </si>
  <si>
    <t>Porcentaje de avance en el documento consolidado de la fase de construcción de la Cuenta Satélite de Bioeconomía</t>
  </si>
  <si>
    <t>DSCN_25.1</t>
  </si>
  <si>
    <t>Un (1) cronograma de actividades de la fase de construcción de la CSB finalizado</t>
  </si>
  <si>
    <t>Avance en la elaboración de documentación asociada a la fase de construcción de la CSB</t>
  </si>
  <si>
    <t>Elaboración del cronograma de actividades de la fase de construcción de la CSB</t>
  </si>
  <si>
    <t>Cronograma_CSB_2022</t>
  </si>
  <si>
    <t>Elaboración del cronograma de actividades de la fase de construcción de la CSB , elaboración del documento de modelo funcional de la CSB y avance del Plan de pruebas de la CSB</t>
  </si>
  <si>
    <t>LEVANTAMIENTO RECOPILACIÓN Y ACTUALIZACIÓN DE LA INFORMACIÓN RELACIONADA CON CUENTAS NACIONALES Y MACROECONÓMICAS A NIVEL  NACIONAL</t>
  </si>
  <si>
    <t>Boletines Técnicos de la Cuenta Satelite de Medio Ambiente</t>
  </si>
  <si>
    <t>C-0401-1003-25-0-0401082-02</t>
  </si>
  <si>
    <t>CSA_2022</t>
  </si>
  <si>
    <t>DSCN_25.2</t>
  </si>
  <si>
    <t>Un (1) documento de modelo funcional de la CSB finalizado</t>
  </si>
  <si>
    <t>Elaboración del modelo funcional de la CSB</t>
  </si>
  <si>
    <t>- Modelo funcional_CSB
- Diagramas_Modelo funcional_CSB</t>
  </si>
  <si>
    <t>DSCN_25.3</t>
  </si>
  <si>
    <t>Un (1) plan de pruebas de la CSB finalizado</t>
  </si>
  <si>
    <t>Avance en la elaboración del plan de pruebas de la CSB</t>
  </si>
  <si>
    <t>Plan pruebas_CSB_Avance</t>
  </si>
  <si>
    <t>DSCN_26</t>
  </si>
  <si>
    <t>Un (1) documento consolidado de la fase de construcción de la Cuenta Satélite de Economía Circular (CSECI) para desarrollar y probar los instrumentos y procesos especificados en el diseño, finalizado</t>
  </si>
  <si>
    <t>Porcentaje de avance en el documento consolidado de la fase de construcción de la Cuenta Satélite de Economía Circular</t>
  </si>
  <si>
    <t>DSCN_26.1</t>
  </si>
  <si>
    <t>Un (1) cronograma de actividades de la fase de construcción de la CSECI finalizado</t>
  </si>
  <si>
    <t>Avance en la elaboración de documentación asociada a la fase de construcción de la CSECI</t>
  </si>
  <si>
    <t>Elaboración del cronograma de actividades de la fase de construcción de la CSECI</t>
  </si>
  <si>
    <t>Cronograma_CSECI_2022</t>
  </si>
  <si>
    <t>Elaboración del cronograma de actividades de la fase de construcción de la CECI , elaboración del documento de modelo funcional de la CSECI y avance del plan de pruebas de la CSB</t>
  </si>
  <si>
    <t>DSCN_26.2</t>
  </si>
  <si>
    <t>Un (1) documento de modelo funcional de la CSECI finalizado</t>
  </si>
  <si>
    <t>Elaboración del modelo funcional de la CSECI</t>
  </si>
  <si>
    <t>- Modelo funcional_CSECI
- Diagramas_Modelo funcional_CSECI</t>
  </si>
  <si>
    <t>DSCN_26.3</t>
  </si>
  <si>
    <t>Un (1) plan de pruebas de la CSECI finalizado</t>
  </si>
  <si>
    <t>Avance en la elaboración del plan de pruebas de la CSECI</t>
  </si>
  <si>
    <t>Plan pruebas_CSECI_Avance</t>
  </si>
  <si>
    <t>DSCN_27</t>
  </si>
  <si>
    <t>Un (1) diseño de la Cuenta Satélite del Deporte de Bogotá (CSDB) finalizado</t>
  </si>
  <si>
    <t>Porcentaje de avance en el documento metodológico de la Cuenta Satélite del Deporte de Bogotá</t>
  </si>
  <si>
    <t>DSCN_27.1</t>
  </si>
  <si>
    <t>c</t>
  </si>
  <si>
    <t>Convenio 1212-2021, firmado con el Ministerio del Deporte</t>
  </si>
  <si>
    <t>Se culminó el documento metodológico de la cuenta satélite del deporte de Bogotá</t>
  </si>
  <si>
    <t>DSCN_27.2</t>
  </si>
  <si>
    <t>Un (1) documento metodológico de la CSDB finalizado</t>
  </si>
  <si>
    <t>Se elaboró el documento metodológico de la cuenta satélite del deporte de Bogotá que incluye el diseño temático, estadístico, del acopio, procesamiento, análisis, difusión y evaluación</t>
  </si>
  <si>
    <t>Documento_ metodologico_CSDB_2021</t>
  </si>
  <si>
    <t>DSCN_28</t>
  </si>
  <si>
    <t>Un (1) diseño de la Cuenta Satélite del Deporte (CSD) nacional, finalizado</t>
  </si>
  <si>
    <t>Porcentaje de avance en el documento metodológico de la Cuenta Satélite del Deporte</t>
  </si>
  <si>
    <t>DSCN_28.1</t>
  </si>
  <si>
    <t>Un (1) cronograma de actividades de la CSD finalizado</t>
  </si>
  <si>
    <t>Se avanzó en el documento metodológico de la cuenta satélite del deporte nacional</t>
  </si>
  <si>
    <t>Se avanzó en la elaboración del documento metodológico en lo relacionado al diseño del procesamiento, análisis y difusión</t>
  </si>
  <si>
    <t>DSCN_28.2</t>
  </si>
  <si>
    <t>Un (1) documento metodológico de la CSD finalizado</t>
  </si>
  <si>
    <t>Se avanzó en el documento metodólogico de la cuenta satélite del deporte nacional en el diseño del acopio</t>
  </si>
  <si>
    <t>Documento metodológico CSD_avance</t>
  </si>
  <si>
    <t>DSCN_29</t>
  </si>
  <si>
    <t>Un (1) documento con el diseño de la estimación de los Cuadros Oferta-Utilización (COU) trimestrales para bienes y servicios.</t>
  </si>
  <si>
    <t>Porcentaje de avance del documento de diseño de la estimación de los Cuadros Oferta-Utilización (COU) trimestrales para bienes y servicios</t>
  </si>
  <si>
    <t>DSCN_29.1</t>
  </si>
  <si>
    <t>Un (1) documento con el plan de trabajo y con el diseño que contenga los procesos y métodos de cálculo de los COU trimestrales, así como las mejoras y actualizaciones del marco central para las cuentas nacionales trimestrales de bienes y servicios.</t>
  </si>
  <si>
    <t xml:space="preserve">Durante el segundo trimestre de 2022 la DSCN continuo el avance de la construcción del plan de trabajo y el diseño de procesos y métodos de cálculo de los COU trimestrales </t>
  </si>
  <si>
    <t xml:space="preserve">Se realizó el documento provisional de plan de trabajo y de diseño de los COUs trimestrales, incoporando las recomendaciones metodológicas para su medición. Así como, las mejoras y actualizaciones propuestas al marco central para las cuentas nacionales trimestrales de bienes y servicios  </t>
  </si>
  <si>
    <t>Documento_COUs-Trimestrales</t>
  </si>
  <si>
    <t xml:space="preserve">La DSCN, en el segundo trimestre de 2022 actualizó el documento provisional de plan de trabajo y de diseño de los COUs trimetsrales, incoporando las recomendaciones metodológicas para su medición. Así como, las mejoras y actualizaciones propuestas al marco central para las cuentas nacionales trimestrales de bienes y servicios  </t>
  </si>
  <si>
    <t>Boletines Técnicos del PIB Nacional</t>
  </si>
  <si>
    <t>C-0401-1003-25-0-0401084-02</t>
  </si>
  <si>
    <t>CT_2022</t>
  </si>
  <si>
    <t>DSCN_30</t>
  </si>
  <si>
    <t>Un (1) desarrollo de la fase de construcción para la medición de la economía digital en Colombia, culminado</t>
  </si>
  <si>
    <t>Número de documentos del desarrollo de la fase de construcción / Total de documentos del desarrollo de la fase de construcción para la medición de la economía digital en Colombia</t>
  </si>
  <si>
    <t>DSCN_30.1</t>
  </si>
  <si>
    <t>Un (1) modelo funcional para la medición de la economía digital en Colombia, versión preliminar finalizado</t>
  </si>
  <si>
    <t>Para el segundo trimestre de 2022 la DSCN complementó la versión final del modelo funcional y el documento descriptivo del modelo funcional para el cálculo de los balances oferta utilización e indicadores priorizados digitales que hacen parte del contexto de la medición de la economía digital en Colombia</t>
  </si>
  <si>
    <t xml:space="preserve"> Se completó la versión final del modelo funcional para la medición de la economía digital en Colombia </t>
  </si>
  <si>
    <t>Diagrama de Contexto
Diagrama de Nivel Cero
Diagrama de Nivel Uno
Diagrama Jerarquico</t>
  </si>
  <si>
    <t>En el segundo trimestre de 2022, la DSCN completó la versión final del modelo funcional y se  avanzó en la construcción del documento descriptivo del modelo funcional, para el cálculo de los balances oferta utilización e indicadores priorizados digitales que hacen parte del contexto de la medición de la economía digital en Colombia. Este documento representa gráficamente las fases del proceso de cálculo y seguimiento a los procesos y subprocesos estadísticos de esta operación estadística basada en el modelo GSBPM.</t>
  </si>
  <si>
    <t>Boletines Técnicos de las Cuentas Anuales de Bienes y Servicios</t>
  </si>
  <si>
    <t>C-0401-1003-25-0-0401075-02</t>
  </si>
  <si>
    <t>CABSS_2022</t>
  </si>
  <si>
    <t>DSCN_30.2</t>
  </si>
  <si>
    <t>Una (1) descripción del modelo funcional para la medición de la economía digital en Colombia, versión preliminar finalizado</t>
  </si>
  <si>
    <t xml:space="preserve"> Se avanzó el documento de descripción del modelo funcional para la medición de la economía digital en Colombia </t>
  </si>
  <si>
    <t>Descripción Modelo Funcional - ED</t>
  </si>
  <si>
    <t>DSCN_30.3</t>
  </si>
  <si>
    <t>Un (1) archivo de trabajo del ejercicio experimental de la medición de la economía digital en Colombia</t>
  </si>
  <si>
    <t>DSCN_31</t>
  </si>
  <si>
    <t>Un (1) un visor de datos (dashboard) de las publicaciones de la matriz insumo producto, para ampliar la capacidad analítica de la herramienta, finalizado</t>
  </si>
  <si>
    <t>Número de archivos de trabajo del visor de datos de la matriz insumo producto / Total de archivos de trabajo del visor de datos de la matriz insumo producto</t>
  </si>
  <si>
    <t>DSCN_31.1</t>
  </si>
  <si>
    <t>Un (1) plan de trabajo para el desarrollo de un visor de datos (dashboard) de las publicaciones de la matriz insumo producto, elaborado</t>
  </si>
  <si>
    <t>Durante el segundo trimestre de 2022 la DSCN desarrolló el plan de trabajo para la elaboración de un visor de datos (dashboard) de las publicaciones de la matriz insumo producto; se adelantó el archivo de trabajo del diseño (mockup) y se avanzó en pruebas de escritorio para la visualización del funcionamiento del visor, y su correcta implementación entorno a los resultados de la MIP</t>
  </si>
  <si>
    <t>Se implementó el plan de trabajo para el desarrollo de un visor de datos (dashboard) de las publicaciones de la matriz insumo producto</t>
  </si>
  <si>
    <t>Cronograma_MIP</t>
  </si>
  <si>
    <t>En el segundo trimestre de 2022, la DSCN implementó el plan de trabajo para el desarrollo de un visor de datos (dashboard) de las publicaciones de la matriz insumo producto; revisó el archivo de trabajo del diseño (mockup); y adelantó pruebas de escritorio para la visualización del funcionamiento del visor, y su correcta implementación entorno a los resultados de la MIP. Conforme las fases del proceso estadístico basado en el modelo GSBPM.</t>
  </si>
  <si>
    <t xml:space="preserve">LEVANTAMIENTO RECOPILACIÓN Y ACTUALIZACIÓN DE LA INFORMACIÓN RELACIONADA CON CUENTAS NACIONALES Y MACROECONÓMICAS A NIVEL  NACIONAL
</t>
  </si>
  <si>
    <t>Boletines técnicos de las cuentas anuales de bienes y servicios</t>
  </si>
  <si>
    <t>DSCN_31.2</t>
  </si>
  <si>
    <t>Un (1) archivo de trabajo del diseño (mockup) del visor de datos (dashboard) de las publicaciones de la matriz insumo producto, elaborado</t>
  </si>
  <si>
    <t>Se revisó el archivo de trabajo del diseño (mockup) del visor de datos (dashboard) de las publicaciones de la matriz insumo producto</t>
  </si>
  <si>
    <t>Mockup</t>
  </si>
  <si>
    <t>DSCN_31.3</t>
  </si>
  <si>
    <t>Un (1) archivo de trabajo con las pruebas de escritorio realizadas al visor de datos (dashboard) de las publicaciones de la matriz insumo producto, elaborado</t>
  </si>
  <si>
    <t>Se realizaron pruebas de carga de datos y funcionalidad para el visor de datos (dashboard) de las publicaciones de la matriz insumo producto, teniendo en cuenta la interacción con el sistema de datos</t>
  </si>
  <si>
    <t>Pruebas_Multiplicadores_MIP</t>
  </si>
  <si>
    <t>DSCN_31.4</t>
  </si>
  <si>
    <t>Un (1) visor de datos (dashboard) de las publicaciones de la matriz insumo producto, implementado</t>
  </si>
  <si>
    <t>DSCN_32</t>
  </si>
  <si>
    <t>Un (1) piloto de cálculos y resultados preliminares de los indicadores trimestrales de actividad económica por departamentos.</t>
  </si>
  <si>
    <t>Porcentaje de avance en el documento, base acopiada y archivo de trabajo del indicador trimestral de actividad económica por departamentos</t>
  </si>
  <si>
    <t>DSCN_32.1</t>
  </si>
  <si>
    <t>Un (1) documento con lineamientos de Indicador Trimestral de actividad económica por departamento</t>
  </si>
  <si>
    <t>El documento de planeación, diseño y diagnóstico del ITAED (Indicadores trimestrales de actividad económica departamental) recogen los lineamientos y aspectos metodológicos a seguir para el desarrollo del proyecto. El acopio de estadística básica detalla la información utilizada para los diferentes departamentos del país y sus actividades económicas con periodicidad trimestral, como insumo para los diferentes cálculos sectoriales. Posterior al proceso de cálculos, se avanzó en la creación de archivos para la consolidación, síntesis y análisis de resultados para los departamentos del país en el marco del proyecto ITAED.</t>
  </si>
  <si>
    <t>Documento con los lineamientos del proyecto ITAED (Indicadores trimestrales de actividad económica departamental) en donde se detalla el deber ser, los aspectos metodológicos, la planeación y el diagnóstico.</t>
  </si>
  <si>
    <t>Documento lineamientos ITAED</t>
  </si>
  <si>
    <t>Los indicadores de coyuntura son una herramienta importante e indispensable para las instituciones nacionales y locales en relación con la economía, por lo cual genera estadísticas para contar con información relevante para sus proyecciones futuras, toma de decisiones acertadas y políticas de mayor calidad.</t>
  </si>
  <si>
    <t>"LEVANTAMIENTO RECOPILACIÓN Y ACTUALIZACIÓN DE LA INFORMACIÓN RELACIONADA CON CUENTAS NACIONALES Y MACROECONÓMICAS A NIVEL  NACIONAL</t>
  </si>
  <si>
    <t>Boletines Técnicos de las Cuentas Departamentales</t>
  </si>
  <si>
    <t>C-0401-1003-25-0-0401076-02</t>
  </si>
  <si>
    <t>CD_2022</t>
  </si>
  <si>
    <t>DSCN_32.2</t>
  </si>
  <si>
    <t>Una (1) base con el acopio, compilación y centralización de estadística básica, actualizada</t>
  </si>
  <si>
    <t xml:space="preserve">Se creó un archivo de acopio, compilación y centralización de la estadística básica disponible con periodicidad trimestral y por departamento. </t>
  </si>
  <si>
    <t>Archivo de acopio y compilación de la estadística básica por departamentos</t>
  </si>
  <si>
    <t>DSCN_32.3</t>
  </si>
  <si>
    <t>Un (1) archivo de trabajo analizado y consolidado por departamento de cálculos preliminares y resultados para los departamentos del país, finalizado</t>
  </si>
  <si>
    <t>Se elaboró y construyó un archivo de trabajo con la síntesis, consolidación y análisis por departamentos con los cálculos y resultados preliminares  para los departamentos del país, finalizado</t>
  </si>
  <si>
    <t xml:space="preserve">Archivo de síntesis y consolidación proyecto ITAED </t>
  </si>
  <si>
    <t>DSCN_33</t>
  </si>
  <si>
    <t>Un (1) documento rediseño cuentas departamentales versión preliminar</t>
  </si>
  <si>
    <t>Porcentaje de avance en el documento del rediseño de las cuentas departamentales</t>
  </si>
  <si>
    <t>DSCN_33.1</t>
  </si>
  <si>
    <t>Un (1) documento con la revisión metodológica en cuentas regionales en diferentes países.</t>
  </si>
  <si>
    <t>DSCN_33.2</t>
  </si>
  <si>
    <t>Un (1) documento con la propuesta del rediseño de las cuentas departamentales.</t>
  </si>
  <si>
    <t>DSCN_34</t>
  </si>
  <si>
    <t>Tres (3) estimaciones preliminares de los subsectores del sector financiero para los primeros tres trimestres de 2022, finalizado.</t>
  </si>
  <si>
    <t xml:space="preserve">Número de anexos de publicación de la subsectorización del sector financiero finalizados y para publicar en la pagina web en la fecha de corte/total de anexos de publicación de la subsectorización del sector financiero finalizados y para publicar en la pagina webécnicos del año finalizados , para publicar en la pagina web
</t>
  </si>
  <si>
    <t>DSCN_34.1</t>
  </si>
  <si>
    <t>Tres (3) bases de datos con información acopiada para el cálculo de los subsectores del sector financiero : para los primeros tres trimestres de 2022, finalizado.</t>
  </si>
  <si>
    <t>75%%</t>
  </si>
  <si>
    <t xml:space="preserve">Se elaboró la base de datos de los diferentes subsectores financieros y se realizó el ejercicio de consolidación y síntesis de los mismos y se elaboró el anexo de publicación para la serie trimestral 2014_1-2022_1. </t>
  </si>
  <si>
    <t>Se integra la base de datos de todos los subsectores del sector financiero de acuerdo a lo que se ha venido trabajando de manera interna</t>
  </si>
  <si>
    <t>34.1_a 19072022_Base sector financiero por subsector</t>
  </si>
  <si>
    <t xml:space="preserve"> Se elaboró la base de datos de los diferentes subsectores financieros, se realizó el ejercicio de consolidación y síntesis de los subsectores y se construyó el formato o anexo de publicación. </t>
  </si>
  <si>
    <t xml:space="preserve">"LEVANTAMIENTO RECOPILACIÓN Y ACTUALIZACIÓN DE LA INFORMACIÓN RELACIONADA CON CUENTAS NACIONALES Y MACROECONÓMICAS A NIVEL  NACIONAL
</t>
  </si>
  <si>
    <t>Boletines técnicosdel pib nacional</t>
  </si>
  <si>
    <t>DSCN_34.2</t>
  </si>
  <si>
    <t>Tres (3) archivos de trabajo con el procesamiento, consolidación y síntesis para el cálculo de los subsectores del sector financiero : para los primeros tres trimestres de 2022, finalizado.</t>
  </si>
  <si>
    <t>Se realizó la consolidación y síntesis de la serie 2014-1_2022-1</t>
  </si>
  <si>
    <t>34.2 y 34.3_a 19072022_subsectores financiero</t>
  </si>
  <si>
    <t>DSCN_34.3</t>
  </si>
  <si>
    <t>Tres (3) anexos de publicación con el cálculo de los subsectores del sector financiero para los primeros tres trimestres de 2022, finalizado.</t>
  </si>
  <si>
    <t>Se elabora en excel el formato o anexo de publicación por los subsectores financieros</t>
  </si>
  <si>
    <t>DSCN_35</t>
  </si>
  <si>
    <t>Una (1) estimación provisional de los subsectores del sector financiero para los años 2014-2020 provisional, finalizado.</t>
  </si>
  <si>
    <t>Porcentaje de avance en la estimación anual de la subsectorización del sector financiero finalizado y para publicación en la pagina web.</t>
  </si>
  <si>
    <t>DSCN_35.1</t>
  </si>
  <si>
    <t>Una (1) bases de datos con información acopiada para el cálculo de los subsectores del sector financiero para los años 2014-2020 provisional, finalizado.</t>
  </si>
  <si>
    <t xml:space="preserve">Se elaboró la serie de los subsectores financieros para los 2014-2020. Mediante la articulación de la bases de parámetros anual y trimestral, logrando relacionar y generar una base que contenga la información de las cuentas económicas integradas para los nueve subsectores financieros. </t>
  </si>
  <si>
    <t>Se consolidó la base de datos con información acopiada para el cálculo de los subsectores del sector financiero para los años 2014-2020 provisional.</t>
  </si>
  <si>
    <t xml:space="preserve">35,1 y 2 base acopiada </t>
  </si>
  <si>
    <t>Se elaboró y consolidó la base de parámetros y anexo de publicación anuales para la serie de años 2014-2020. Logrando articular y generar una salida de consulta con todas las  cuentas y transacciones de los nueve subsectores financieros.</t>
  </si>
  <si>
    <t>Boletines Técnicos de las Cuentas Anuales de Sectores Institucionales</t>
  </si>
  <si>
    <t>C-0401-1003-25-0-0401083-02</t>
  </si>
  <si>
    <t>CASInd_2022</t>
  </si>
  <si>
    <t>DSCN_35.2</t>
  </si>
  <si>
    <t>Un (1) archivos de trabajo con el procesamiento, consolidación y síntesis para el cálculo de los subsectores del sector financiero para los años 2014-2020 provisional, finalizado..</t>
  </si>
  <si>
    <t>Se elaboró el archivo con el procesamiento, consolidación y síntesis para el cálculo de los subsectores del sector financiero para los años 2014-2020 provisional.</t>
  </si>
  <si>
    <t>DSCN_35.3</t>
  </si>
  <si>
    <t>Un (1) anexos de publicación con el cálculo de los subsectores del sector financiero para los años 2014-2020 provisional, finalizado.</t>
  </si>
  <si>
    <t>Se construyó el anexo de publicación con el cálculo de los subsectores del sector financiero para los años 2014-2020 provisional.</t>
  </si>
  <si>
    <t>35,3 anexo de publicación</t>
  </si>
  <si>
    <t>DSCN_36</t>
  </si>
  <si>
    <t>Un (1) diseño de las cuentas de balance no financieras, para completar el Sistema de Cuentas Nacionales en Colombia, finalizado.</t>
  </si>
  <si>
    <t>Porcentaje de avance en el documento del diseño de las cuentas de balance no financieras</t>
  </si>
  <si>
    <t>DSCN_36.1</t>
  </si>
  <si>
    <t>Un (1) cronograma finalizado</t>
  </si>
  <si>
    <t xml:space="preserve">Se elaboró cronograma y plan general para el diseño de las cuentas de balance no financieras </t>
  </si>
  <si>
    <t>Se realizó el cronograma de trabajo para el desarrollo de las cuentas de balance no financieras</t>
  </si>
  <si>
    <t>36.1 cronograma cuentas de balance</t>
  </si>
  <si>
    <t>Durante el trimestre se elaboró el cronograma y plan de trabajo de  diseño de las cuentas de balance no financieras, con el  fin de iniciar el proceso para completar el Sistema de Cuentas Nacionales en Colombia.</t>
  </si>
  <si>
    <t>"""LEVANTAMIENTO RECOPILACIÓN Y ACTUALIZACIÓN DE LA INFORMACIÓN RELACIONADA CON CUENTAS NACIONALES Y MACROECONÓMICAS A NIVEL  NACIONAL</t>
  </si>
  <si>
    <t>DSCN_36.2</t>
  </si>
  <si>
    <t>Un (1) plan general finalizado</t>
  </si>
  <si>
    <t>Se desarrollo el plan general de las cuentas de balance no financieras</t>
  </si>
  <si>
    <t>36.2 Plan general cuentas de balance</t>
  </si>
  <si>
    <t>DSCN_36.3</t>
  </si>
  <si>
    <t>Un (1) documento metodológico y una (1) ficha metodológica de las cuentas de balance, finalizados</t>
  </si>
  <si>
    <t>DSCN_37</t>
  </si>
  <si>
    <t>Un (1) documento consolidado de la fase de construcción de la Cuenta Satélite de Instituciones Sin Fines de Lucro para desarrollar y probar los instrumentos y procesos especificados en el diseño, finalizado</t>
  </si>
  <si>
    <t>Porcentaje de avance en el documento consolidado de la fase de construcción de la Cuenta Satélite de Instituciones Sin Fines de Lucro</t>
  </si>
  <si>
    <t>DSCN_37.1</t>
  </si>
  <si>
    <t>Un (1) cronograma de actividades de la fase de construcción de la CSISFL finalizado</t>
  </si>
  <si>
    <t>Se elaboró el cronograma de actividades de la fase de construcción de la CSISFL</t>
  </si>
  <si>
    <t>Cronograma_CSISFL_2022</t>
  </si>
  <si>
    <t>DSCN_37.2</t>
  </si>
  <si>
    <t>Un (1) documento de modelo funcional de la CSISFL finalizado</t>
  </si>
  <si>
    <t>DSCN_37.3</t>
  </si>
  <si>
    <t>Un (1) plan de pruebas de la CSISFL finalizado</t>
  </si>
  <si>
    <t>DSCN_38</t>
  </si>
  <si>
    <t>Un (1) documento con los avances de la participación del DANE en la implementación del CONPES - 4008</t>
  </si>
  <si>
    <t xml:space="preserve">Porcentaje de avance en el documento de aportes a la construcción del marco conceptual de la CIIGFP
</t>
  </si>
  <si>
    <t>DSCN_38.1</t>
  </si>
  <si>
    <t>Un documento con las aportes a la construcción del marco conceptual de la comisión intersectorial de información para la gestión financiera pública-CIIGFP</t>
  </si>
  <si>
    <t>Se construyó el plan acción y el modelo conceptual, siendo estos aprobados en los comités intersectoriales, como parte de la elaboración del documento con los avances de la participación del DANE en la implementación del CONPES – 4008.</t>
  </si>
  <si>
    <t>Este semestre se avanzó en revisar, acordar  y aprobar en mesas de trabajo cada una de las líneas de acción de los ejes estratégicos del Conpes 4008, los cuales quedaron en el en el Plan de acción (archivo PIA versión aprobada) y el marco conceptual presentado por el Banco Mundial (archivo BM SECO síntesis del modelo conceptual consolidado) que fueron aprobados en sesión 2 y 3 del comité técnico y miembros de la Comisión Intersectorial de la Información para la Gestión Financiera Publica- CIIGFP ( Archivo actas sesiones 2 y 3).  se adjunta documento contexto para el director.</t>
  </si>
  <si>
    <t>38.1_1 Documento de Contexto Director sesion 2 CIIIEFP
-38.1_2 BM SECO - Síntesis Modelo Conceptual de la GFP consolidada.cleaned
-38.1_3 Sesion2
-38.1_4 Sesion3
-38.1_5 Presentación CIIGFP_reunión 16 junio FINAL
-38.1_6 PIA Versión de aprobación
-38.1_7 Acta 001 de 2021 V1
-38.1_8 Documento de empalme CIIGFP-CT V.2</t>
  </si>
  <si>
    <t>DSCN_39</t>
  </si>
  <si>
    <t>Un (1) documento con el diagnóstico para una mayor desagregación de actividades en la publicación del Indicador de Seguimiento a la Economía - ISE</t>
  </si>
  <si>
    <t>Porcentaje de avance en el documento consolidado de la desagregación de actividades para la publicación del Indicador de Seguimiento a la Economía - ISE</t>
  </si>
  <si>
    <t>DSCN_39.1</t>
  </si>
  <si>
    <t>Un documento con el diagnóstico de la desagregación de actividades para la publicación del Indicador de Seguimiento a la Economía - ISE</t>
  </si>
  <si>
    <t>El documento se encuentra finalizado</t>
  </si>
  <si>
    <t xml:space="preserve">Se entrega el documento guía que explica las actualizaciones que existen entre los periodos en los que el ISE y el PIB coincide y en los que no, la explicación se desagrega desde los indicadores en cada una de las investigaciones. </t>
  </si>
  <si>
    <t>Documento diagnóstico</t>
  </si>
  <si>
    <t>DSCN_40</t>
  </si>
  <si>
    <t>Estimación de la Productividad Total de los Factores de las actividades económicas especificadas en el convenio 01 de 2022 - DANE/CRA</t>
  </si>
  <si>
    <t>Porcentaje de avance en la estimación de la Productividad Total de los Factores de las actividades económicas especificadas en el convenio 01 de 2022 - DANE-CRA</t>
  </si>
  <si>
    <t>DSCN_40.1</t>
  </si>
  <si>
    <t>Cuatro (4) documentos: ficha metodológica, documento metodológico, plan general y documento diseño de un esquema de plan de acción para la publicación habitual</t>
  </si>
  <si>
    <t>Convenio 01 - 2022, firmado con la CRA.</t>
  </si>
  <si>
    <t xml:space="preserve"> Durante el trimestre II de 2022 la DSCN avanzó en el cumplimineto de las actividades del convenio DANE-CRA, relacionados con la documentación y el acopio de información.  </t>
  </si>
  <si>
    <t>Se continuó el avance en la construcción de la documentación relacionada con ficha metodológica, documento metodológico, plan general y/o documento diseño de un esquema de plan de acción para la publicación habitual</t>
  </si>
  <si>
    <t>Documento_diagnostico
DocumentoMetodológicoPTFAAA
FichaMetodológicaPTFAAA
Plan_General-PTF_DANE-CRA</t>
  </si>
  <si>
    <t>Durante el trimestre II de 2022 la DSCN avanzó en la construcción de la documentación relacionada con ficha metodológica, documento metodológico, plan general y/o documento diseño de un esquema de plan de acción para la publicación habitual; así mismo elaboró los informes de ejecución y gestión de actividades de los meses de abril, mayo y junio en cumplimiento del convenio DANE-CRA, relacionados con la documentació y fase de acopio.
Además, se adelantó el acopio de información necesaria para el cálculo de la Productividad Total de los Factores de las actividades económicas especificadas en el convenio 01 de 2022 - DANE/CRA.</t>
  </si>
  <si>
    <t>DSCN_40.2</t>
  </si>
  <si>
    <t>Una (1) bases de datos con información acopiada para el cálculo de la Productividad Total de los Factores de las actividades económicas especificadas en el convenio 01 de 2022 - DANE/CRA</t>
  </si>
  <si>
    <t>Se adelantó el acopio de la información necesarias para el cálculo de la Productividad Total de los Factores de las actividades económicas especificadas en el convenio 01 de 2022 - DANE/CRA</t>
  </si>
  <si>
    <t>Formato_PAIS_Series_para_AB_(Empleo)
Plantilla_matrizdeinversión-v2
VA_2009-2021</t>
  </si>
  <si>
    <t>DSCN_41</t>
  </si>
  <si>
    <t>Un (1) archivo con la finalización de los ejercicios piloto del indicador trimestral de actividad económica para 16 departamentos serie I trimestre 2015 a I trimestre de 2022</t>
  </si>
  <si>
    <t>Porcentaje de avance en el boletín y anexos estadísticos de l indicador trimestral de actividad económica por departamentos</t>
  </si>
  <si>
    <t>DSCN_41.1</t>
  </si>
  <si>
    <t>Una (1) base de datos con información acopiada de estadística básica por departamento a nivel trimestral</t>
  </si>
  <si>
    <t>El acopio de estadística básica detalla la información utilizada para los departamentos del país objeto d eobservacióny sus actividades económicas con periodicidad trimestral, como insumo para los diferentes cálculos sectoriales. Posterior al proceso de cálculos, se realizaron archivos para la consolidación, síntesis y análisis de resultados para los principales departamentos del país. Los resultados obtenidos fueron sometidos a diferentes procesos de iteraciones, para garantizar la coherencia y consistencia macroeconómica para la serie 2015 I a 2022 I articulada y alineada a las investigaciones de las cuentas nacionales.</t>
  </si>
  <si>
    <t>Se creó un archivo de acopio, compilación y centralización de la estadística básica disponible con periodicidad trimestral y por departamento para la serie  2015 I a 2022 I</t>
  </si>
  <si>
    <t>Los indicadores de coyuntura son una herramienta importante e indispensable para las instituciones nacionales y locales en relación con la economía, por lo cual genera estadísticas para contar con información relevante para sus proyecciones futuras, toma de decisiones acertadas y políticas de mayor calidad. Aunque se cuentan con indicadores de coyuntura de actividad económica para el país, es muy importante empezar a obtener estos indicadores a nivel departamental, ya que esto brindará información de corto plazo que permita tener un panorama de la evolución económica en cada uno de los departamentos, proporcionando información para la toma de decisiones. Con esto se busca satisfacer la necesidad de disponer de datos que permitan examinar el desempeño trimestral de los departamentos de Colombia.</t>
  </si>
  <si>
    <t>DSCN_41.2</t>
  </si>
  <si>
    <t>Un (1) archivo de cálculos, consolidación y síntesis por departamento a nivel trimestral para 16 departamentos</t>
  </si>
  <si>
    <t>Se elaboró y construyó un archivo de trabajo con la síntesis, consolidación y análisis por departamentos con los cálculos y resultados preliminares  para los principales departamentos del país, finalizado</t>
  </si>
  <si>
    <t>Archivo de síntesis y consolidación proyecto ITAED para las principales economías</t>
  </si>
  <si>
    <t>DSCN_41.3</t>
  </si>
  <si>
    <t>Un (1) boletín técnico y sus respectivos anexos estadísticos con los resultados de 16 departamentos</t>
  </si>
  <si>
    <t>DCD_1</t>
  </si>
  <si>
    <t>Dos (2) formatos de notificación (nacimiento y muerte) para grupos étnicos implementados en los departamentos de Amazonas, La Guajira, Chocó, Guainía y Vichada, producidos.</t>
  </si>
  <si>
    <t>(Número de talleres para la construcción de la ruta, socialización e implementación de los formatos de ND con grupos étnicos, realizados/ total de talleres para la construcción de la ruta, socialización e implementación de los formatos de ND con grupos étnicos  propuestos) * 100</t>
  </si>
  <si>
    <t xml:space="preserve">DCD_1.1
</t>
  </si>
  <si>
    <t>Cinco (5) talleres de construcción de ruta de implementación de los formatos de nacimiento y muerte en: Amazonas, Guainía, Chocó, Vichada y La Guajira, realizados.</t>
  </si>
  <si>
    <t>1. Se realizó la socialización de los dos formatos: nacimiento y defunción con miembros de las comunidades de Leticia. 2. Se desarrollo la primera versión de la cartilla para el diligenciamiento de los formatos</t>
  </si>
  <si>
    <t>Se llevó a cabo con las autoridades indígenas de la organización Azcaita asentadas en la parte rural dispersa del municipio de Leticia, la socialización del proceso de implementación de los formatos de notificación de nacimiento y muerte para grupos étnicos y la estructuración de la implementación.</t>
  </si>
  <si>
    <t>Fotos y listado de asistencia taller en Leticia del 8 al 10 de junio
 C:\Users\user\OneDrive - dane.gov.co\DATOS D\D_DATOS 2021\D_DATOS\A_EEVV_2022\INFORMES OPLAN\EVIDENCIAS PAI\II TRIMESTRE</t>
  </si>
  <si>
    <t>No se dispone de un convenio que permita desarrollar y garantizar la logística de la personas que participaran en los talleres</t>
  </si>
  <si>
    <t xml:space="preserve"> $                          1.404.081.433</t>
  </si>
  <si>
    <t>Bases de datos de la temática de salud</t>
  </si>
  <si>
    <t>C-0401-1003-20-0-0401006-02</t>
  </si>
  <si>
    <t>EEVV_2022_BD</t>
  </si>
  <si>
    <t xml:space="preserve">DCD_1.2
</t>
  </si>
  <si>
    <t>Dos (2) talleres de socialización de los formatos de notificación de nacimiento y muerte en: Amazonas y Guainía, realizados.</t>
  </si>
  <si>
    <t xml:space="preserve">DCD_1.3
</t>
  </si>
  <si>
    <t>Cinco (5) talleres de capacitación y reinducción para la implementación de los formatos de notificación de nacimiento y muerte: Amazonas, Guainía, Chocó, Vichada y La Guajira, realizados.</t>
  </si>
  <si>
    <t>Se finalizó la primera versión de la cartilla: Diligenciamiento de Formatos de Notificación de Nacimiento y Muerte para grupos Étnicos y se cuenta con una versión diagramada para impresión</t>
  </si>
  <si>
    <t>1. Carpeta: DISEÑOS DE LIBRETAS Y PORTADAS.
C:\Users\user\OneDrive - dane.gov.co\DATOS D\D_DATOS 2021\D_DATOS\A_EEVV_2022\INFORMES OPLAN\EVIDENCIAS PAI\II TRIMESTRE\DCD_1.3</t>
  </si>
  <si>
    <t>DCD_3</t>
  </si>
  <si>
    <t>Un (1) documento con la detección y análisis de necesidades, el diseño temático, el diseño estadístico y primera fase del diseño del plan operativo del conteo intercensal 2024, elaborados.</t>
  </si>
  <si>
    <t>(Número de documentos de la fase de diseño del conteo intercensal 2024, producidos/ total de  documentos de la fase de diseño del conteo intercensal 2024 propuestos)  * 100</t>
  </si>
  <si>
    <t>DCD_3.1</t>
  </si>
  <si>
    <t>Un (1) plan general del conteo intercensal, realizado.</t>
  </si>
  <si>
    <t xml:space="preserve"> Se avanzó en la construcción de la nota conceptual del conteo y en la elaboración de los TDRs de los expertos que acompañarán la primera fase de planeación. </t>
  </si>
  <si>
    <t>Durante el trimestre se elaboró la nota conceptual de lo que será el Conteo Intercensal. Esta nota es la hoja de ruta para la contratación de los expertos consultores que asesoran la fase inicial del conteo.</t>
  </si>
  <si>
    <t>4_Nota conceptual_LIN_UNFPA_27052022; Presentación avances Conteo Junio 2022_1</t>
  </si>
  <si>
    <t xml:space="preserve">
Se avanzó en la construcción de la nota conceptual del conteo y en la elaboración de los TDRs de los expertos que acompañarán la primera fase de planeación.</t>
  </si>
  <si>
    <t>Durante el segundo semestre se realizará la contratación de los expertos que acompañarán el desarrollo de este hito</t>
  </si>
  <si>
    <t xml:space="preserve"> $                          1.110.560.164</t>
  </si>
  <si>
    <t>Documentos metodológicos del censo de población y vivienda
Documentos de estudios postcensales temáticas demográficas y poblacionales</t>
  </si>
  <si>
    <t>C-0401-1003-20-0-0401052-02
C-0401-1003-20-0-0401053-02</t>
  </si>
  <si>
    <t>CSDM_CNPV_2022_DM
CSDM_CNPV_2022_DEP</t>
  </si>
  <si>
    <t>DCD_3.2</t>
  </si>
  <si>
    <t>Un (1) documento con variables y el contenido del cuestionario para el conteo intercensal, elaborado.</t>
  </si>
  <si>
    <t>En línea con el hito anterior, se actualizó dentro de la nota conceptual las variables que preliminarmente se han identificado como necesarias</t>
  </si>
  <si>
    <t>DCD_3.3</t>
  </si>
  <si>
    <t>Un (1) documento con el diseño temático y diseño de cuadros de salida para el conteo intercensal, elaborado.</t>
  </si>
  <si>
    <t>Se elaboraron los TDR de los expertos que asesoran al equipo técnico durante el segundo trimestre de 2022</t>
  </si>
  <si>
    <t>2_TDR Componente Tematico (Internacional)
3_TDR Conteo Gobernabilidad (Internacional)</t>
  </si>
  <si>
    <t>DCD_3.5</t>
  </si>
  <si>
    <t>Un (1) documento con el diseño estadístico del conteo intercensal, elaborado</t>
  </si>
  <si>
    <t>1_TDR Conteo Marco Censal_Junio_2122 (INTERNACIONAL)</t>
  </si>
  <si>
    <t>DCD_4</t>
  </si>
  <si>
    <t>Un (1)  instrumento con enfoque diferencial étnico para la adecuación del Sistema Estadístico Nacional - SEN, elaborado.</t>
  </si>
  <si>
    <t>(Número de documentos de la fase de diseño de la implementación del enfoque diferencial étnico en el SEN, producidos/ total de  documentos de la fase de diseño de la implementación del enfoque diferencial étnico en el SEN, propuestos)  * 100</t>
  </si>
  <si>
    <t>DCD_4.1</t>
  </si>
  <si>
    <t xml:space="preserve">Un (1) documento diagnóstico del autorreconocimiento étnico en las operaciones estadísticas y registros administrativos, realizado.
</t>
  </si>
  <si>
    <t>Durante el trimestre se logró la concertación de la propuesta de adecuación que se llevó a la MPC. Con esto concertado, se procederá a realizar la contratación de los delegados técnicos indígenas que desarrollaran los instrumentos de adecuación</t>
  </si>
  <si>
    <t>Durante el trimestre se avanzó en la consolidación del documento Agenda Integral étnica, el cual diagnóstica RRAA y operaciones estadísticas del dANE; y asimismo da lineamientos sobre cómo deben ser adecuadas las fases del proceso estadístico desde el componente étnico</t>
  </si>
  <si>
    <t>220614_Agenda Integral Étnica del DANE Rev.SR _limpio</t>
  </si>
  <si>
    <t xml:space="preserve"> $                            500.000.000</t>
  </si>
  <si>
    <t>Documentos metodológicos</t>
  </si>
  <si>
    <t>C-0401-1003-20-0-0401044-02</t>
  </si>
  <si>
    <t>MPC_2022_DM</t>
  </si>
  <si>
    <t>DCD_4.2</t>
  </si>
  <si>
    <t>Un (1) documento con la metodología a aplicar para la adecuación del SEN con enfoque diferencial étnico, elaborado.</t>
  </si>
  <si>
    <t>Durante este trimestre se logró la concertación del comité técnico de análisis con la MPC. En este comité se desarrollara el instrumento de adecuación étnica del SEN.</t>
  </si>
  <si>
    <t>Compromiso PND con la MPC</t>
  </si>
  <si>
    <t xml:space="preserve">DCD_12
</t>
  </si>
  <si>
    <t>Tres (3) capítulos de la historia demográfica de la violencia en los departamentos de Colombia en los últimos 35 años,  finalizados</t>
  </si>
  <si>
    <t>DCD_12.1</t>
  </si>
  <si>
    <t>Un (1) capítulo de la historia demográfica de la violencia en el Valle del Cauca en los últimos 35 años, producido.</t>
  </si>
  <si>
    <t xml:space="preserve"> Se completó el primero de los documentos y se avanzó en la realización del segundo. </t>
  </si>
  <si>
    <t>Se termino la revisión de literatura, se estimaron las tablas de vida y el efecto de los homicidios en la esperanza de vida para el Valle del Cauca por edad, entre 1986 y 2017.</t>
  </si>
  <si>
    <t>Entrega Violencia en el Valle</t>
  </si>
  <si>
    <t xml:space="preserve">Se completo el capítulo de historia demográfica de la violencia en el Valle del Cauca en los últimos 35 años.
Se realizo la revisión de literatura del capítulo de historia demográfica de la violencia en Chocó en los últimos 35 años. </t>
  </si>
  <si>
    <t xml:space="preserve"> $                              75.000.000</t>
  </si>
  <si>
    <t>Boletines técnicos de la temática demografía y población</t>
  </si>
  <si>
    <t>C-0401-1003-20-0-0401016-02</t>
  </si>
  <si>
    <t>PPED_2022_CR</t>
  </si>
  <si>
    <t xml:space="preserve">DCD_12.2
</t>
  </si>
  <si>
    <t>Un (1) capítulo de la historia demográfica de la violencia en Choco en los últimos 35 años, producido.</t>
  </si>
  <si>
    <t>Se realizó la revisión de literatura.</t>
  </si>
  <si>
    <t>Documeto de avance violencia en el Choco</t>
  </si>
  <si>
    <t xml:space="preserve">Se priorizó la finalización del primer capítulo sobre historia demográfica de la violencia en el Valle del Cauca, por lo que solo se avanzó parcialmente en este hito. </t>
  </si>
  <si>
    <t xml:space="preserve">DCD_12.3
</t>
  </si>
  <si>
    <t>Un (1) capítulo de la historia demográfica de la violencia en Cauca en los últimos 35 años, producido.</t>
  </si>
  <si>
    <t xml:space="preserve">Se priorizó la finalización del primer capítulo sobre historia demográfica de la violencia en el Valle del Cauca, por lo que no se avanzó en este hito. </t>
  </si>
  <si>
    <t>DCD_15</t>
  </si>
  <si>
    <t>Un (1) sistema de información para la caracterización sociodemográfica del pueblo wayuu, elaborado</t>
  </si>
  <si>
    <t>Sumatoria de productos estadísticos entregados y/o publicados de  la caracterización  sociodemográfica del pueblo Wayuu ( indicadores y herramienta de visualización)</t>
  </si>
  <si>
    <t xml:space="preserve">DCD_15.1
</t>
  </si>
  <si>
    <t>Un (1) documento con los indicadores priorizados del pueblo wayuu, elaborado</t>
  </si>
  <si>
    <t>En el segundo trimestre se avanzó en la consolidación de indicadores y en la puesta en funcionamiento de la herramienta de visibilización de datos</t>
  </si>
  <si>
    <t>Durante el trimestre, el DANE ha venido trabando con las entidades que hacen parte de la Sentencia T-302 2017 (wayuu), se trabajaron los siguientes temas:
• Mesa de trabajo con Alcaldía de Riohacha, donde se aclararon inquietudes frente al diligenciamiento de las fichas de metadatos y los cuadros de salida de los cuatro indicadores que la entidad reportará para el sistema sobre información Wayuú.
• Mesa de trabajo con Ministerio de Educación, para acordar la información de la entidad que se incluirá en el primer reporte del Sistema de Información Étnica, relacionado con los indicadores enviados nos compartas las fichas de metadatos y los cuadros de salida en los formatos enviados. Como compromiso del DANE se quedo en informales si los indicadores que no tienen continuidad pero que reportan la labor de MEN en el marco de la Sentencia se van a incluir.</t>
  </si>
  <si>
    <t>Base indicadores Sentencia T</t>
  </si>
  <si>
    <t xml:space="preserve"> $                            133.240.000</t>
  </si>
  <si>
    <t xml:space="preserve">DCD_15.2
</t>
  </si>
  <si>
    <t>Una (1) herramienta de visualización de datos del pueblo wayuu, desarrollada.</t>
  </si>
  <si>
    <t>Se realizó la identificación, revisión y priorización de los indicadores, ajuste a los indicadores del pueblo Wayúu por municipio y por clan o erruku para la construcción de una herramienta de visualización de datos que integra la información priorizada para el Pueblo Wayúu por municipios y por clanes. La herramienta de visualización se encuentra en desarrollo a partir del mockup definido y los indicadores priorizados y en espera de validación de la data para su publicación.
Para la herramienta de visualización de información estadística para la caracterización del pueblo wayúu, se han realizado las siguientes actividades:
• Desarrollo de los copys para el Heather y la descripción de las categorías de información
• Elaboración de instrucciones para entender la navegación del visor de información.
• Elaboración del código de programación para la navegación y correcta visualización de los copys y los indicadores</t>
  </si>
  <si>
    <t>Pantallazo visor pueblo Wayuu</t>
  </si>
  <si>
    <t>DCD_16</t>
  </si>
  <si>
    <t>Ocho (8) visores de información sociodemográfica para los pueblos indígenas, elaborados</t>
  </si>
  <si>
    <t>Sumatoria de productos estadísticos entregados y/o publicados de  la caracterización  sociodemográfica de los pueblos indígenas (  herramienta de visualización)</t>
  </si>
  <si>
    <t xml:space="preserve">DCD_16.1
</t>
  </si>
  <si>
    <t>Cuatro (4) visores de información sociodemográfica a nivel municipal por cada pueblo indígena de la Sierra Nevada, elaborados</t>
  </si>
  <si>
    <t xml:space="preserve"> En el II trimestre se completó el visor del pueblo Wiwa, falta revisión por parte del equipo étnico. Este sirve como modelo para los otros tres visores. </t>
  </si>
  <si>
    <t>Se realizó procesamiento de personas y viviendas de los 4 pueblos indígenas de la Sierra Nevada. Se avanza al 90% del visor de información Wiwa, sirve como modelo para los demás visores de la Sierra Nevada.</t>
  </si>
  <si>
    <t>Visor pueblo indígena Wiwa.</t>
  </si>
  <si>
    <t>Se avanzó en el procesamiento de los indicadores que componen cada uno de los visores y se avanzó en la consolidación del visor del Pueblo Wiwa</t>
  </si>
  <si>
    <t xml:space="preserve"> $                            159.932.397</t>
  </si>
  <si>
    <t xml:space="preserve">DCD_16.2
</t>
  </si>
  <si>
    <t>Cuatro (4) visores de información sociodemográfica a nivel municipal para los pueblos indígenas más numerosos, elaborados</t>
  </si>
  <si>
    <t>Se realizó solicitud de información de los 4 pueblos indígenas más numerosos, procesamientos de personas y viviendas</t>
  </si>
  <si>
    <t>Visor por municipios 4 pueblos más numerosos</t>
  </si>
  <si>
    <t>DCD_17</t>
  </si>
  <si>
    <t>Un (1) visor de información sociodemográfica a nivel municipal para la población negra, afrocolombiana, raizal y palenquera, elaborado</t>
  </si>
  <si>
    <t>Sumatoria de productos estadísticos entregados y/o publicados de  la caracterización  sociodemográfica de los NARP ( Documentos metodológicos, bases de datos y herramienta de visualización)</t>
  </si>
  <si>
    <t xml:space="preserve">DCD_17.1
</t>
  </si>
  <si>
    <t>Un (1) documento del diseño temático del visor, elaborado</t>
  </si>
  <si>
    <t xml:space="preserve"> En el II trimestre se sumaron al visor las gráficas de asistencia educativa, nivel educativo y acceso a servicios públicos entre la población sin autorreconocimiento étnico y por grupo étnico </t>
  </si>
  <si>
    <t>Se cuenta con guía temática para el visor municipal de grupos étnicos</t>
  </si>
  <si>
    <t>PARTE 2 (Visores por municipio) de lo pueblos indígenas</t>
  </si>
  <si>
    <t>Se avanzó en el procesamiento de los indicadores que componen el visor de población étnica a nivel municipal y se han realizado ejercicios de prueba del visor que consolida dicha información</t>
  </si>
  <si>
    <t xml:space="preserve">DCD_17.2
</t>
  </si>
  <si>
    <t>Una (1) base de datos con el procesamiento de la información a nivel municipal, procesada</t>
  </si>
  <si>
    <t>Se cuenta con bases de datos de población Negra, afrodescendiente, Raizal y Palenquera a nivel municipal de las personas</t>
  </si>
  <si>
    <t>Bases de datos a nivel municipal con la variable étnica</t>
  </si>
  <si>
    <t xml:space="preserve">DCD_17.3
</t>
  </si>
  <si>
    <t>Un (1) visor de información sociodemográfica a nivel municipal, elaborado</t>
  </si>
  <si>
    <t>Se presenta visor municipal de grupo de grupos étnicos para revisión del equipo étnico</t>
  </si>
  <si>
    <t>Avance archivo visor municipal</t>
  </si>
  <si>
    <t>DCD_18</t>
  </si>
  <si>
    <t>Una (1) metodología para el desarrollo de censo de vehículos de tracción animal, elaborada.</t>
  </si>
  <si>
    <t>(Número de documentos de la fase de diseño para el desarrollo del censo de vehículos de tracción animal, producidos/ total de  documentos para el  desarrollo del censo de vehículos de tracción animal, propuestos)  * 100</t>
  </si>
  <si>
    <t xml:space="preserve">DCD_18.1
</t>
  </si>
  <si>
    <t>Un (1) documento con la detección y análisis de requerimientos, elaborado</t>
  </si>
  <si>
    <t xml:space="preserve">
En el II trimestre se continuó trabajando en el diseño y construcción de los instrumentos para el Registro de Vehículos de Tracción Animal -RVTA- entre los que se cuentan:
-Guía RTVA, afinaciòn del Cuestionario e Instructivo.
-Elaboración del programa de captura para el RVTA</t>
  </si>
  <si>
    <t>Se finalizó el documento.</t>
  </si>
  <si>
    <t>Detección y análisis de necesidades RVTA VF</t>
  </si>
  <si>
    <t>El GIT Censos y Estudios Especiales, esta concretando las actividades de edición y envío de la documentación respectiva a los municipios y se desarrolló el programa de captura y se hizo el respectivo envío con las instrucciones necesarias para su cargue.</t>
  </si>
  <si>
    <t xml:space="preserve">DCD_18.2
</t>
  </si>
  <si>
    <t>Un (1) diseño temático, elaborado</t>
  </si>
  <si>
    <t>Se avanzó en  el documento instructivo en relación al diligenciamiento de cada una de las preguntas, acorde con lo encontrado en la prueba de campo. Se envió a DICE para su edición final y se envió a los municipios.</t>
  </si>
  <si>
    <t>INSTRUCTIVO DE DILIGENCIAMIENTO RVTA VF</t>
  </si>
  <si>
    <t xml:space="preserve">DCD_18.3
</t>
  </si>
  <si>
    <t>Un (1) instrumento de recolección, elaborado</t>
  </si>
  <si>
    <t>Se hicieron ajustes en cada una de  las preguntas que requirieron cambios o precisiones, de acuerdo con lo encontrado en la prueba de campo.  Se envió a DICE para su edición final y se envió a los municipios.</t>
  </si>
  <si>
    <t>CUESTIONARIO REGISTRO DE VEHÍCULOS DE TRACCIÓN ANIMAL VF
Aplicativo Programa de Captura:
EMPAQUETADO_REGISTRO_VTA_CAPTURA VF
INSTRUCTIVO_DE_INSTALACION_SOFTWARE_CSPRO77 VF
MANUAL_DE_USUARIO_RVTA VF</t>
  </si>
  <si>
    <t xml:space="preserve">DCD_18.4
</t>
  </si>
  <si>
    <t>Una (1) guía para la elaboración de censo de vehículos de tracción animal, elaborada.</t>
  </si>
  <si>
    <t>Se ajustó la Guía metodológica del RVTA, como producto de la prueba de campo, asì como de los aportes y sugerencias del componente técnico.  Se envió a DICE para su edición final y se envió a los municipios.</t>
  </si>
  <si>
    <t>GUÍA PARA EL REGISTRO DE VEHÍCULOS DE TRACCIÓN ANIMAL-RVTA VF</t>
  </si>
  <si>
    <t>DCD_19</t>
  </si>
  <si>
    <t>Un (1) desarrollo de herramientas e instrumentos que se requieren en la construcción del Censo Minero, finalizadas.</t>
  </si>
  <si>
    <t>(Número de documentos de la fase de diseño para el desarrollo del censo minero, producidos/ total de  documentos para el  desarrollo del censo minero, propuestos)  * 101</t>
  </si>
  <si>
    <t xml:space="preserve">DCD_19.1
</t>
  </si>
  <si>
    <t xml:space="preserve">Un  (1) documento con la base de municipios que tienen actividad minera, finalizado  </t>
  </si>
  <si>
    <t xml:space="preserve">Se avanza en las actividades que conforman el plan general como lo es la definición de objetivos general y específicos, revisión de antecedentes y ejercicios que sirvan como referente de otros institutos de estadística de la región sobre conteo, se elaboran términos de referencia para la contratación de tres consultores que desarrollaran la exploración metodológica del conteo, el diagnostico del marco censal y la articulación con las demás direcciones de DANE.     </t>
  </si>
  <si>
    <t xml:space="preserve">Se hizo contacto con los municipios vía correo, se identificaron los que son de dificil contacto y se procedio a hacer llamadas  por call center. Con un avance del 50% de los municipios se han obtenido certificaciones de inexistencia de minería y la presencia de minería de subsistencia en otros  </t>
  </si>
  <si>
    <t>Libro de excel "base gestion municipios 2022"</t>
  </si>
  <si>
    <t xml:space="preserve"> Se avanza en la actualización de cuestionario y sobre este se aplican los cambios y ajustes en la documentación, se actualiza al nuevo fraseo el manual de diligenciamiento.
EL plan de recolección se ajusta al lineamiento institucional, se mejoran secciones y se ajustan conceptos. 
Se hizo contacto por correo con las alcaldías pendientes y en algunas se hizo contacto por el call center de la DIG</t>
  </si>
  <si>
    <t xml:space="preserve">DCD_19.2
</t>
  </si>
  <si>
    <t xml:space="preserve">Un (1) instrumento de recolección, actualizado. </t>
  </si>
  <si>
    <t>Se actualiza el instrumento de recolección de acuerdo a los resultados de las pruebas en orden del fraseo de las preguntas y los datos que se pueden obtener con la tabulación de las variables según la experticia temática</t>
  </si>
  <si>
    <t>20201201_V7_Cuestionario_ajustado</t>
  </si>
  <si>
    <t xml:space="preserve">DCD_19.3
</t>
  </si>
  <si>
    <t>Un (1) documento manual de diligenciamiento, terminado.</t>
  </si>
  <si>
    <t>Se actualiza el manual de acuerdo a las preguntas que han quedado en el cuestionario producto de su actualización, se han modificado y en algunos casos mejorado el fraseo</t>
  </si>
  <si>
    <t>Documento word "Manual de diligenciamiento CM"</t>
  </si>
  <si>
    <t xml:space="preserve">DCD_19.4
</t>
  </si>
  <si>
    <t>Un (1) documento de plan de recolección, terminado.</t>
  </si>
  <si>
    <t>Se ajusta plan de recolección de acuerdo al lineamiento institucional, se parte del diseño operativo y se actualizan las secciones que lo completan.</t>
  </si>
  <si>
    <t>DSO-DRC-CNM-001-B2</t>
  </si>
  <si>
    <t>DCD_21</t>
  </si>
  <si>
    <t>Un (1) Módulo de Prospectiva intercensal en la encuesta de Calidad de Vida, elaborado</t>
  </si>
  <si>
    <t xml:space="preserve">Modulo elaborado/Modulo propuesto	</t>
  </si>
  <si>
    <t xml:space="preserve">DCD_21.1
</t>
  </si>
  <si>
    <t xml:space="preserve">Un (1) documento de construcción de nuevas preguntas para ECV, diseñadas para la producción de información poblacional y demográfica. </t>
  </si>
  <si>
    <t>Reuniones técnicas de revisión de la inclusión de preguntas de mortalidad, entre otras de seguimiento a temas y fuentes de carácter poblacional.</t>
  </si>
  <si>
    <t>*Participación en las sesiones convocadas por el Inter-Secretariat Working Group on Household Surveys - ISWGHS
*Se construyeron  y socializaron las preguntas para contrastar y fortalecer el REBP con el grupo temático de DIMPE</t>
  </si>
  <si>
    <t>*Correo electrónico: ISWGHS Updated HaoyiChen.html
*Formulario ECV 2022 con trazabilidad 07072022</t>
  </si>
  <si>
    <t xml:space="preserve">Se avanzó en la construcción del formulario para ECV 2022 y se solcializó con DIMPE. Se avanza en la construcción del REBP2021 y se cuenta con acceso a los microdatos de ECV 2021, igualmente se avanza en la propuesta de inclusión de preguntas de la ECV 2022.
</t>
  </si>
  <si>
    <t xml:space="preserve">DCD_21.2
</t>
  </si>
  <si>
    <t>Un (1) documento metodológico para la realización de ejercicios intercensales con los resultados de la ECV.</t>
  </si>
  <si>
    <t>Propuesta de inclusión de preguntas en la ECV 2022</t>
  </si>
  <si>
    <t>Propuestas inclusion preguntas en la ECV 2022</t>
  </si>
  <si>
    <t xml:space="preserve">DCD_21.3
</t>
  </si>
  <si>
    <t>Un (1) documento metodológico para la realización de ejercicio de validación del REBP con los resultados de la ECV.</t>
  </si>
  <si>
    <t>Se entrego el formulario a DIMPE para su implementación en ña ECV 2021</t>
  </si>
  <si>
    <t>*Formulario ECV 2022 con trazabilidad 07072022
*SEGUIMIENTO INTEGRACION REBP 2021 (1)</t>
  </si>
  <si>
    <t>DCD_21.4</t>
  </si>
  <si>
    <t xml:space="preserve">Un (1) informe de análisis de cobertura de  la ECV 2022 vs REBP 2021 y  variables comunes </t>
  </si>
  <si>
    <t>Se avanzo en la consolidación del REBP 2021 y se tiene acceso a la Encuesta Calidad de Vida 2021</t>
  </si>
  <si>
    <t xml:space="preserve">*Oficios solicitud y respuesta </t>
  </si>
  <si>
    <t>DT_1</t>
  </si>
  <si>
    <t>Un (1) esquemas de seguimiento de las actividades de las Direcciones Territoriales, documentado.</t>
  </si>
  <si>
    <t>Un (1) documento del esquema de seguimiento de las actividades de las Direcciones Territoriales.</t>
  </si>
  <si>
    <t>DT_1.1</t>
  </si>
  <si>
    <t>Una (1) fase del diseño elabora para pruebas.</t>
  </si>
  <si>
    <t>Dentro de la fase de diseño, se elaboraron las historias, con sus propuestas gráficas de usuario de los diferentes componentes de la propuesta del Sistema de Información Territorial. Esta actividad es la base para el desarrollo del esquema de seguimiento de las actividades de las Direcciones Territoriales.</t>
  </si>
  <si>
    <t xml:space="preserve">Las Direcciones Territoriales dentro de la fase de diseño, se elaboraron en conjunto con la Oficina de Sistemas, una primer parte de las historias de usuario de los diferentes componentes de la propuesta del Sistema de Información.   </t>
  </si>
  <si>
    <t>Documento primer parte historias de usuario con propuesta de diseño.</t>
  </si>
  <si>
    <t>TERRITORIALES_2022_DP</t>
  </si>
  <si>
    <t>DT_1.2</t>
  </si>
  <si>
    <t>Una (1) propuesta gráfica de experiencias de usuario validada.</t>
  </si>
  <si>
    <t xml:space="preserve">Las Direcciones Territoriales en articulación con la Oficina de Sistemas elaboraron para la primer parte de las historias de usuario desarrolladas una propuesta gráfica.  </t>
  </si>
  <si>
    <t>DT_1.3</t>
  </si>
  <si>
    <t>Una (1) mesa de trabajo conformada por un delegado de cada Dirección Territorial para validación.</t>
  </si>
  <si>
    <t>Las Direcciones Territoriales conformaron la Mesa de Trabajo, mediante la designación de delegados, para el desarrollo del esquema de seguimiento de las actividades de las Direcciones Territoriales.</t>
  </si>
  <si>
    <t>Acta de conformación de mesa de trabajo</t>
  </si>
  <si>
    <t>DT_2</t>
  </si>
  <si>
    <t xml:space="preserve">Trece (13) acuerdos con universidades o centros culturales, para fortalecer actividades operativas de las sedes en el territorio, formalizados. </t>
  </si>
  <si>
    <t>Número de convenios firmados</t>
  </si>
  <si>
    <t>DT_2.1</t>
  </si>
  <si>
    <t xml:space="preserve">Dos (2) convenios realizados por la Dirección Territorial Centro - Bogotá </t>
  </si>
  <si>
    <t>El avance de esta meta se reporta en el III trimestre.</t>
  </si>
  <si>
    <t>DT_2.2</t>
  </si>
  <si>
    <t xml:space="preserve">Un (1) convenio realizados por la Dirección Territorial Sur Occidental - Cali </t>
  </si>
  <si>
    <t>DT_2.3</t>
  </si>
  <si>
    <t>Dos (2) convenio realizado por la Dirección Territorial Centro Occidente - Manizales</t>
  </si>
  <si>
    <t>DT_2.4</t>
  </si>
  <si>
    <t>Cuatro (4) convenios realizados por la Dirección Territorial Noroccidente - Medellín</t>
  </si>
  <si>
    <t>DT_2.5</t>
  </si>
  <si>
    <t>Dos (2) convenios realizados por la Dirección Territorial Centro Oriente - Bucaramanga</t>
  </si>
  <si>
    <t>DT_2.6</t>
  </si>
  <si>
    <t>Dos (2) convenios realizados por la Dirección Territorial Norte - Barranquilla</t>
  </si>
  <si>
    <t>DT_3</t>
  </si>
  <si>
    <t>Una (1) estrategia de deslocalización de funciones operativas o administrativas de las Sedes del DANE, implementada.</t>
  </si>
  <si>
    <t>Número de funciones operativas deslocalizadas</t>
  </si>
  <si>
    <t>DT_3.1</t>
  </si>
  <si>
    <t>Un (1) documento diagnóstico de la actual operación y distribución de cargas operativas y administrativas de las territoriales, entregado.</t>
  </si>
  <si>
    <t xml:space="preserve">Las Direcciones Territoriales en articulación con sus equipos adelantaron en el I trimestre un documento diagnósticos que sirvió como insumo en el II trimestre para el diseño de una estrategia de deslocalización de procesos en sus diferentes capas.   </t>
  </si>
  <si>
    <t>Finalizado en el I trimestre.</t>
  </si>
  <si>
    <t>DT_3.2</t>
  </si>
  <si>
    <t>Un (1) estrategia de deslocalización de procesos operativos o administrativos, diseñada con prueba piloto.</t>
  </si>
  <si>
    <t>Las Direcciones Territoriales, basadas en sus diagnósticos adelantaron un documento que contiene una estrategia de deslocalización de procesos.</t>
  </si>
  <si>
    <t>Documento estrategia de deslocalización.</t>
  </si>
  <si>
    <t>DT_3.3</t>
  </si>
  <si>
    <t>Un (1) documento de resultados de prueba piloto de la aplicación de la estrategia de deslocalización de procesos, aplicada en cada territorial.</t>
  </si>
  <si>
    <t>30/09/2022</t>
  </si>
  <si>
    <t>DT_3.4</t>
  </si>
  <si>
    <t>Un (1) estrategia de deslocalización de procesos operativos o administrativos, ajustada e implementada.</t>
  </si>
  <si>
    <t>DT_4</t>
  </si>
  <si>
    <t>Una (1) narrativa que soporte la descripción de lo que hace el DANE en sus territoriales, construida.</t>
  </si>
  <si>
    <t>Número narrativas de las Direcciones Territoriales incluidas en la narrativa general</t>
  </si>
  <si>
    <t>DT_4.1</t>
  </si>
  <si>
    <t>Una (1) estructura para la narrativa elaborada</t>
  </si>
  <si>
    <t>Las Direcciones Territoriales elaboraron como resultado de la estrategia "CAMINO HACIA LA NARRATIVA TERRITORIAL" una narrativa territorial., que integra a partir de los relatos  de funcionarios todas las actividades de la gestión administrativa y operativa.</t>
  </si>
  <si>
    <t>DT_4.2</t>
  </si>
  <si>
    <t>Una (1)  primera versión de la narrativa elaborada</t>
  </si>
  <si>
    <t>Finalizado en el I trimestre.
Correo socializacion Narrativa Territorial</t>
  </si>
  <si>
    <t>DT_4.3</t>
  </si>
  <si>
    <t>Una (1)  socialización de la primera versión de la narrativa realizada.</t>
  </si>
  <si>
    <t>Las Direcciones Territoriales finalizaron y socializaron  durante el II trimestre de 2022, a partir de la estrategia denominada "CAMINO HACIA LA NARRATIVA TERRITORIAL" la narrativa territorial. Este documento integra a partir de los relatos  de funcionarios todas las actividades de la gestión administrativa y operativa.</t>
  </si>
  <si>
    <t xml:space="preserve">Documento Relatos Territoriales </t>
  </si>
  <si>
    <t>DT_4.4</t>
  </si>
  <si>
    <t>Una (1)  versión final de la narrativa difundida</t>
  </si>
  <si>
    <t>Las Direcciones Territoriales difundieron a la Entidad la narrativa territorial, denominada RELATOS TERRITORIALES Este documento integra a partir de los relatos  de funcionarios todas las actividades de la gestión administrativa y operativa.</t>
  </si>
  <si>
    <t>Correo Difusión Narrativa Territorial: Relatos Territoriales.</t>
  </si>
  <si>
    <t xml:space="preserve"> DICE_1 </t>
  </si>
  <si>
    <t>Una (1) funcionalidad que mejoren el uso de los microdatos anonimizados.</t>
  </si>
  <si>
    <t>% de la funcionalidad desarrollada</t>
  </si>
  <si>
    <t>DICE_1.1</t>
  </si>
  <si>
    <t>Un (1) documento con la propuesta de desarrollo de la funcionalidad.</t>
  </si>
  <si>
    <t xml:space="preserve">El porcentaje de avance está de conformidad  con lo planeado. Este porcentaje hace referencia al diseño de la funcionalidad y definición de las variables que componen las colecciones del catalogo central. 
</t>
  </si>
  <si>
    <t>Actividad ejecutada en el primer trimestre</t>
  </si>
  <si>
    <t xml:space="preserve">1.	Se desarrolló el manual de usuario.   
2.	Se diligenció y actualizó el formato de análisis de requerimientos.  
3.	Se inició con el diligenciamiento del formato de pruebas funcionales.  
4.	Se inició la carga del proyecto en el repositorio codeversion.  
5.	Se inició la documentación para el paso a ambiente de pruebas   (formato de paso a producción). 
Nota: Codeversion es un aplicativo interno del DANE, donde se aloja el código del aplicativo. </t>
  </si>
  <si>
    <t>FORTALECIMIENTO DE LA DIFUSIÓN DE LA INFORMACIÓN ESTADÍSTICA PRODUCIDA POR EL DANE  NACIONAL</t>
  </si>
  <si>
    <t>Servicio de información implementado</t>
  </si>
  <si>
    <t>C-0401-1003-29-0-0401102-02</t>
  </si>
  <si>
    <t>FORT_DIFUSION_2022_DIF</t>
  </si>
  <si>
    <t>DICE_1.2</t>
  </si>
  <si>
    <t>Un (1) documento con la información de la funcionalidad, finalizado</t>
  </si>
  <si>
    <t xml:space="preserve">1.	Se desarrolló el manual de usuario.   
2.	Se diligenció y actualizó el formato de análisis de requerimientos.  
3.	Se inició con el diligenciamiento del formato de pruebas funcionales.  
4.	Se inició la carga del proyecto en el repositorio codeversion.  
5.	Se inició la documentación para el paso a ambiente de pruebas   (formato de paso a producción). 
Nota: Codeversion es un aplicativo interno del DANE, donde se aloja el código del aplicativo. 
</t>
  </si>
  <si>
    <t xml:space="preserve">Manual de usuario: Manual_Usuario.pdf 
Formato de análisis de requerimientos: COM060PDT001F001v1_FormatoRequerimientos_ANDA-5_2_0_27_04_2020.pdf 
Formatos de pruebas funcionales:  Pruebas_funcionalesAndaVersion5.2.pdf </t>
  </si>
  <si>
    <t xml:space="preserve"> DICE_2 </t>
  </si>
  <si>
    <t>Siete (7) herramientas de visualización de datos y sus instrumentos pedagógicos de información en operaciones estadísticas del DANE para la difusión de información estadística.</t>
  </si>
  <si>
    <t>Número de funcionalidades desarrolladas/Numero de funcionalidades propuestas</t>
  </si>
  <si>
    <t>DICE_2.1</t>
  </si>
  <si>
    <t>Cuatro (4) herramientas  de visualización de datos y sus instrumentos pedagógicos de información en operaciones estadísticas del DANE para la difusión de información estadística.</t>
  </si>
  <si>
    <t>El porcentaje es debido a que a la fecha:
Aplicativo aula virtual de aprendizaje para selección de personal operativo - 100% desarrollo e implementación
Visor Wayuú y pasa a ambiente de pruebas - 100% desarrollo pasa a ambiente de pruebas 
Visor de Migración - 90% desarrollo</t>
  </si>
  <si>
    <t xml:space="preserve">Se entregó la herramienta Aplicativo aula virtual de aprendizaje para selección de personal operativo
Se terminó el visor Wayuú y pasa a ambiente de pruebas
Visor de Migración en ajuste de textos y validación de la navegación de todos los indicadores.
Se entrega informe de avance con descripción cualitativa mensual. </t>
  </si>
  <si>
    <t>INFORME DE AVANCE VISORES DE DATOS</t>
  </si>
  <si>
    <t xml:space="preserve">Se entregó la herramienta Aplicativo aula virtual de aprendizaje para selección de personal operativo
Se terminó el visor Wayuú y pasa a ambiente de pruebas
Visor de Migración en ajuste de textos y validación de la navegación de todos los indicadores.
</t>
  </si>
  <si>
    <t>DICE_2.2</t>
  </si>
  <si>
    <t>Tres (3) herramientas  de visualización de datos y sus instrumentos pedagógicos de información en operaciones estadísticas del DANE para la difusión de información estadística.</t>
  </si>
  <si>
    <t xml:space="preserve"> DICE_3 </t>
  </si>
  <si>
    <t>Una (1) nueva funcionalidad incorporada a la herramienta tecnológica de chat virtual para ampliar cobertura y mejorar la atención a la ciudadanía.</t>
  </si>
  <si>
    <t xml:space="preserve">% de la funcionalidad desarrollada </t>
  </si>
  <si>
    <t>DICE_3.1</t>
  </si>
  <si>
    <t>Un (1) diseño de la propuesta de la herramienta finalizado</t>
  </si>
  <si>
    <t xml:space="preserve">La funcionalidad se implementó al 100% se han realizados pruebas y se corrigieron fallas presentadas en el desarrollo. Se hizo capacitación a los funcionarios y se entregó el primer reporte de sesiones. No se reporta al 100% porque se entregará un demo con imágenes del funcionamiento de la herramienta, teniendo en cuenta que solo los funcionarios de servicio al ciudad pueden acceder a ella. </t>
  </si>
  <si>
    <t xml:space="preserve">Se configuró la lista de temas y/o subtemas de conformidad con los lineamentos de servicio al ciudadano.  Con base en esto, el sistema almacena la información seleccionada por el asesor en la base de información para posteriormente aplicar el algoritmo de análisis y conteo y visualizar la información desde el módulo de reportes. </t>
  </si>
  <si>
    <t>Clasificador temas y subtemas Tipificador.</t>
  </si>
  <si>
    <t xml:space="preserve">En el mes de junio fue implementada la funcionalidad del Tipificador en el chat virtual, éste, permite asignar un tema y un subtema a las conversaciones que se sostienen con los ciudadanos acceden a este canal de atención, lo cual permite categorizar las demandas de información de la ciudadanía y los servicios que más frecuentan. 
Dentro de la funcionalidad, el tema se categorizo en lo Misional y en lo No Misional. Lo misional corresponde a las operaciones estadísticas, lo No Misional corresponde al portafolio de servicio que ofrece la entidad. De esta manera, en el subtema de lo misional, aparece el listado de todas las operaciones estadísticas que produce el DANE, mientras que, en lo No Misional, aparece el listado de servicios que dispone la entidad para los ciudadanos. 
De esta manera, la operación de la funcionalidad se da de la siguiente manera:  
Una vez se finaliza la conversación con el ciudadano aparece un link para que el asesor ingrese y tipifique la conversación.
El asesor ingresa y selecciona el tema y el subtema de acuerdo a lo conversado con el ciudadano.  
El administrador de la herramienta, puede consultar el reporte de la tipificación en los periodos que se requiera.  
Una vez entra en producción la funcionalidad, el equipo del proveedor del servicio, realizó la capacitación a los servidores delegados para la atención de este canal respecto a operación de la funcionalidad.  
La funcionalidad estuvo en período de prueba durante dos semanas para evidenciar posibles fallas, las cuales debían ser reportadas por el equipo de servicio al ciudadano, durante este período se identificaron algunas inconsistencias, las cuales fueron atendidas por el proveedor y en la actualidad se encuentra en perfecta operación.  
La operación de la funcionalidad, solo puede evidenciarse en tiempo real, pues se requiere de la interacción con un ciudadano para que posterior a esto aparezca el enlace de tipificación de la conversación. Por lo cual, si se requiere evidencias de su implementación, se tendría que programar una visita en sitio para que uno de los servidores públicos designados para la atención de este canal, muestre en funcionamiento de la misma.  
Se adjuntan las memorias de la capacitación que aborda la explicación de la operación de la funcionalidad en el chat institucional.   </t>
  </si>
  <si>
    <t>DICE_3.2</t>
  </si>
  <si>
    <t>Una (1) fase de implementación y pruebas de la herramienta finalizada</t>
  </si>
  <si>
    <t xml:space="preserve">Correo electronico reporte fallos funcionalidad
Memorias capacitación funcionalidad tipificado chat virtual
Memorias socialización funcionalidades chat institucional </t>
  </si>
  <si>
    <t xml:space="preserve"> DICE_4 </t>
  </si>
  <si>
    <t>Una (1) estrategia para el fortalecimiento de los medios para la divulgación de información en el proceso de rendición de cuentas y de información pública, implementada</t>
  </si>
  <si>
    <t xml:space="preserve">% de la estrategia formulada e implementada </t>
  </si>
  <si>
    <t>DICE_4.1</t>
  </si>
  <si>
    <t>Un (1) documento con la estrategia de implementación del plan de comunicación,  con la definición de las actividades, de conformidad con la el proyecto de inversión 2022.</t>
  </si>
  <si>
    <t>70%</t>
  </si>
  <si>
    <t>El porcentaje de avance de la estrategia de fortalecimiento con los medios está de conformidad con lo planeado y en concordancia con lo establecido en el proyecto de inversión. El porcentaje se estimó con base en la definición de las activiades a ejecutar en el año.</t>
  </si>
  <si>
    <t xml:space="preserve">Fortalecimiento de los medios para la divulgación de información en el proceso de rendición de cuentas y de información pública. 
Esta estrategia está alineada con el proyecto de inversión no. 2019011000147 y muestra de manera secuencial, clara y precisa, la metodología que debe seguirse para el relacionamiento con los medios de comunicación, así como la difusión de información por las redes sociales de la entidad y el protocolo previo a los viajes en comisión del director a territorio. En el marco de esta estrategia se entrega un informe de avance de las acciones ejecutadas en el año para:
1. Ruedas de prensa
2. Redes sociales 
3. Viajes en territorio </t>
  </si>
  <si>
    <t>Documentos metodológicos - DICE</t>
  </si>
  <si>
    <t>C-0401-1003-29-0-0401103-02</t>
  </si>
  <si>
    <t>FORT_DIFUSION_2022_GRUPOS_INTERES</t>
  </si>
  <si>
    <t>DICE_4.2</t>
  </si>
  <si>
    <t>Un (1) informe con la implementación de la estrategia.</t>
  </si>
  <si>
    <t xml:space="preserve">INFORME - FORTALECIMIENTO DE LOS MEDIOS PARA LA DIVULGACIÓN DE INFORMACIÓN EN EL PROCESO DE RENDICIÓN DE CUENTAS Y DE INFORMACIÓN PÚBLICA
SUB ANEXOS.
Registro de comunicados y ruedas de prensa.
calendario editorial con métricas
formato Relacionamiento con medios </t>
  </si>
  <si>
    <t xml:space="preserve"> DICE_10 </t>
  </si>
  <si>
    <t xml:space="preserve">Un (1) informe con la descripción y evidencias de la publicación de las seis (6) herramientas de visualización de datos desarrolladas en 2021 y que están pendientes por su implementación en las plataformas de la entidad. </t>
  </si>
  <si>
    <t xml:space="preserve">% del informe de implementación de las herramientas tecnológicas </t>
  </si>
  <si>
    <t>DICE_10.1</t>
  </si>
  <si>
    <t>Un (1) informe de diagnóstico: Sobre la infraestructura tecnológica que permite acceder a la información de las herramientas para la visualización de datos y la pedagogía social, así como, sobre su estado luego de la implementación en los servidores de pruebas y desarrollo.</t>
  </si>
  <si>
    <t>10%</t>
  </si>
  <si>
    <t xml:space="preserve">El porcentaje de avance del informe de las herramientas tecnológicas está por debajo de lo previsto. Teniendo en cuenta que por el acceso forzoso al sistema informático del DANE del martes 9 de noviembre a las 23:36 de 2021 y de acuerdo con los protocolos de seguridad establecidos para estos casos, se deshabilitaron los servicios informáticos de la entidad, incluida la página web.  En este sentido y con el fin de restablecer los servicios informáticos de la entidad la oficina de sistemas habilitó el servidor sitios.dane.gov.co pero acceso solo se pudo lograr hasta el día 07 de abril. A partir de esta fecha se hizo el diagnóstico para iniciar con el restablecimiento de los visores de datos. </t>
  </si>
  <si>
    <t xml:space="preserve">Se entrega el diagnóstico sobre la infraestructura tecnológica que permite acceder a la información de las herramientas para la visualización de datos y la pedagogía social.  Parcialmente se identifican las necesidades y acciones para el restablecimiento de los visores. </t>
  </si>
  <si>
    <t>diagnostico_herramientas_2021 (2)</t>
  </si>
  <si>
    <t>DICE_10.2</t>
  </si>
  <si>
    <t>Un (1) informe de ajustes: Sobre los ajustes o actualizaciones que deban realizarse sobre las herramientas para la visualización de datos y la pedagogía social.</t>
  </si>
  <si>
    <t xml:space="preserve">De conformidad con el diagnóstico y la identificación de actividades y acciones se iniciará con la habilitación de los servidores. </t>
  </si>
  <si>
    <t xml:space="preserve">Para realizar el diagnóstico sobre la infraestructura tecnológica que permite acceder a la información de las herramientas para la visualización de datos y la pedagogía social, así como, sobre su estado luego de la implementación en los servidores de pruebas y desarrollo, era necesario poder acceder al servidor donde reposa la información. 
Teniendo en cuenta que se habilitó el servidor hasta el mes de abril durante el segundo trimestre se inició con el diagnóstico, una vez terminada esta etapa se inicia con el informe de ajustes e informe de publicación. 
</t>
  </si>
  <si>
    <t>DICE_10.3</t>
  </si>
  <si>
    <t>Un (1) informe final: Sobre la disposición al público de las herramientas para la visualización de datos y la pedagogía social.</t>
  </si>
  <si>
    <t>Subdirección</t>
  </si>
  <si>
    <t>SUBDI_1</t>
  </si>
  <si>
    <t>Un (1) programa que fortalezca las capacidades de las territoriales y la relación entre el DANE Central y las sedes de la Entidad, gestionado</t>
  </si>
  <si>
    <t>Porcentaje de avance del   programa de fortalecimiento de las capacidades territoriales para el 2022</t>
  </si>
  <si>
    <t>SUBDI_1.1</t>
  </si>
  <si>
    <t>Un (1) plan de acción del programa de fortalecimiento de las capacidades territoriales para el 2022, formulado</t>
  </si>
  <si>
    <t xml:space="preserve"> $ 191.350.000 </t>
  </si>
  <si>
    <t xml:space="preserve"> $ 87.000.000 </t>
  </si>
  <si>
    <t>75%</t>
  </si>
  <si>
    <t>El porcentaje de avance del plan de fortalecimiento a territoriales está acorde con lo planeado y se inició con las propuestas de algunas actividades plasmadas en el Plan de Acción</t>
  </si>
  <si>
    <t>Terminado en el I trimestre</t>
  </si>
  <si>
    <t>Se desarrollan diferentes tqareas para la ejecución de  las actividades planteadas en la herramienta que se diseñó en el I trimestre.</t>
  </si>
  <si>
    <t>Se han realizado las diferentes tareas
 y actividades que permiten el seguimiento a las territoriales, de acuerdo con el plan realizado al inicio de la vigencia</t>
  </si>
  <si>
    <t>SUBDIR_CAPAD_2022_DP</t>
  </si>
  <si>
    <t>SUBDI_1.2</t>
  </si>
  <si>
    <t>Registro de seguimiento al plan de acción de fortalecimiento de las capacidades territoriales</t>
  </si>
  <si>
    <t>Durante el segundo semestre se logro el cierre de los siguientes hitos: Propuesta de nueva tabla de perfiles para el personal operativo, establecer los lineamientos para la definición de un plan de recolección, la digitalización de la cartilla operativa, la definición del procedimiento de recolección y acopio, los diálogos regionales y la identificación de variables para la consolidación de la información precontractual y contractual. Por último, se ha avanzado en la propuesta de mejoras a las herramientas como soporte del BPSO. Por ejemplo, con la construcción de formularios para el registro de postulantes y esquemas para el seguimiento de las mismas en línea.</t>
  </si>
  <si>
    <t>Documentos trabajando sy gestionados para la mejora de los procesos que realizan misionalmente las territoriales. Al igual que, los documentos soporte de las mejoras a las diferentes operaciones dessarrolladas a nivel nacional,</t>
  </si>
  <si>
    <t>SUBDI_2</t>
  </si>
  <si>
    <t>Dos (2) reportes de información para economía naranja y economía circular, publicados</t>
  </si>
  <si>
    <t xml:space="preserve">Número de reportes de información para economía naranja y economía circular/ Total de reportes de información para economía naranja y economía circular*100  </t>
  </si>
  <si>
    <t>SUBDI_2.1</t>
  </si>
  <si>
    <t>Cuatro (4) mesas mínimo de información para cada temática, desarrolladas</t>
  </si>
  <si>
    <t xml:space="preserve"> $ 58.650.000 </t>
  </si>
  <si>
    <t xml:space="preserve"> $ 56.000.000 </t>
  </si>
  <si>
    <t>Aun cuando no se han realizado las publicaciones, se están realizando todas las mesas de trabajo necesarias, recolección de información y demás tareas operativas para cumplir con el objetivo.</t>
  </si>
  <si>
    <t>Se han realizado hasta el momento, 4 mesas Mesa de seguimiento al comité interno economía naranja y 7 mesas de trabajo para lograr la publicación de economía circular.</t>
  </si>
  <si>
    <t>Actas y memorias de las mesas de trabajo de economía naranja y
 ciruclar.</t>
  </si>
  <si>
    <t>Se cumple con lo establecido para el II trimestre, dado que se han realizado diferentes mesas de trabajo para la publicación de los dos reportes, en las que se han hecho participes entidades externas que pueden aportar a las publicaciones.</t>
  </si>
  <si>
    <t>Se publicó el reporte de Economía Circular y para el mes de julio se realizará la publicación del reporte de economía naranja. Los dos cumpliendo el cronograma de publicación.</t>
  </si>
  <si>
    <t>SUBDI_2.2</t>
  </si>
  <si>
    <t>Una (1) producción de los indicadores de los reportes de información, acordados en la mesas</t>
  </si>
  <si>
    <t>Se programó la mesa interinstitucional realizada con las entidades del CONSEJO NACIONAL DE ECONOMÍA NARANJA el 24 de junio, de la misma forma se estuvo trabajando con las direcciones técnicas y las entidades de Mincultura y la SIC en la elaboración del VII Reporte de Economía Naranja a publicarse durante el mes de julio.
- Se publicó el V reporte de economía circular el 23 de junio. Igualmente se desarrollaron los comités y seguimientos en economía circular para revisar los compromisos del plan de trabajo, incluyendo el seguimiento al diseño del Sistema de Información de Economía Circular – SIEC. Desde el equipo de trabajo de economía circular se hizo la postulación al concurso de mejores equipos de trabajo del DANE en 2021.</t>
  </si>
  <si>
    <t>Documento - Quinto reporte Economío Circular</t>
  </si>
  <si>
    <t>FONDANE</t>
  </si>
  <si>
    <t>FONDANE_1</t>
  </si>
  <si>
    <t>Dieciocho (18) convenios y contratos interadministrativos para el sistema estadístico nacional</t>
  </si>
  <si>
    <t>Número de convenios suscritos</t>
  </si>
  <si>
    <t>FONDANE_1.1</t>
  </si>
  <si>
    <t>Diez (10) convenios para el fortalecimiento de la capacidad de producción de información estadística de las entidades del SEN</t>
  </si>
  <si>
    <t>Se cuenta con dos convenios nuevos suscritos con la Universidad del Rosario y la Alcaldía de Villavicencio, ambos para aunar esfuerzos que permitan obtener información estadísticas en temas estrategicos cómo población y aspectos migratorios.
Importante tener en cuenta que el valor de $30.000 corresponde a la asignación que tiene FONDANE, la cual es un techo que se va utilizando a medida que se suscriben convenios/contratos con diferentes entidades</t>
  </si>
  <si>
    <t>Se firmaron dos convenios con entidades nacionales para desarrollar actividades de obtención de información estadística</t>
  </si>
  <si>
    <t>DCD_ALCALDIA DE VILLAVICENCIO_CONV 2228
DIMPE_UROSARIO_2020118</t>
  </si>
  <si>
    <t>Con los convenios suscritos, las áreas responsables han adelantado las diferentes actividades programadas con base en el cronograma. Cada supervisor de convenio tiene los diferentes productos soporte del avance.</t>
  </si>
  <si>
    <t>$ 4.562.714.596</t>
  </si>
  <si>
    <t>Fortalecimiento de la capacidad de producción de información estadística del SEN. Nacional</t>
  </si>
  <si>
    <t>Servicio de información de las estadísticas de las entidades del Sistema Estadístico Nacional</t>
  </si>
  <si>
    <t>C-0401-1003-3-0-0401090-02</t>
  </si>
  <si>
    <t>CONV_CRA_2022_DSCN
CONV_UPME_2022_DSCN
CONV_VILLAVO_2022_DCD
CONV_UROSARIO_PM_2022_LO</t>
  </si>
  <si>
    <t>Número de contratos suscritos</t>
  </si>
  <si>
    <t>FONDANE_1.2</t>
  </si>
  <si>
    <t>Ocho (8) contratos interadministrativos para evaluar las entidades del SEN</t>
  </si>
  <si>
    <t>No se reporta avance</t>
  </si>
  <si>
    <t>No presenta avances</t>
  </si>
  <si>
    <t>Meta retirada</t>
  </si>
  <si>
    <t>Consolidación Marco Censal de los tres municipios del experimental.
3 BD municipios actualizados / 3 municipios del experimental</t>
  </si>
  <si>
    <t>Durante el segundo trimestre de 2022, se desarrollaron actividades preparatorias para el desarrollo de las evaluaciones de la calidad estadística, entre ellas la generación de los formatos de validación para la sensibilización de las siguientes entidades SEN: ARN, Supertransporte, Minciencias, Mincultura y Minsalud. De igual manera, se avanzó en la construcción del documento de análisis del esquema de evaluación de la calidad estadística, respecto a los costos del talento humano. </t>
  </si>
  <si>
    <r>
      <t xml:space="preserve">En el marco del esquema de evaluación y certificación de la calidad estadística, el GIT Calidad Estadística realiza vigilancia de las operaciones estadísticas certificadas incluyendo:
*El cumplimiento del plan de mejoramiento (correcciones y acciones correctivas) establecido para atender las no conformidades resultado de las evaluaciones de la calidad estadística.
*Autoevaluación anual:  reporte sobre la implementación de mejoras en la producción estadística, cambios en la organización, en la asignación de recursos, en la documentación metodológica de la operación estadística que afecten las actividades contempladas en el alcance de su certificación.
*El cumplimiento de la condición establecida por el comité para mantener la certificación (cuando aplique). Durante el segundo trimestre de la vigencia 2022 se realizó el seguimiento de la siguiente manera:
 </t>
    </r>
    <r>
      <rPr>
        <u/>
        <sz val="16"/>
        <color rgb="FF000000"/>
        <rFont val="Segoe UI Light"/>
        <family val="2"/>
      </rPr>
      <t xml:space="preserve">
Vigilancia operaciones estadísticas Entidades SEN:
Se realizó seguimiento a lasautoevaluaciones anuales para</t>
    </r>
    <r>
      <rPr>
        <sz val="16"/>
        <color rgb="FF000000"/>
        <rFont val="Segoe UI Light"/>
        <family val="2"/>
      </rPr>
      <t xml:space="preserve">  30 operaciones estadísticas
 Seguimiento al cumplimiento de plan de mejoramiento a través de la revisión de las evidencias para 5 operaciones estadísticas</t>
    </r>
    <r>
      <rPr>
        <u/>
        <sz val="16"/>
        <color rgb="FF000000"/>
        <rFont val="Segoe UI Light"/>
        <family val="2"/>
      </rPr>
      <t xml:space="preserve">
Vigilancia operaciones estadísticas Entidades SEN:
Se realizó seguimiento a las autoevaluaciones anuales para</t>
    </r>
    <r>
      <rPr>
        <sz val="16"/>
        <color rgb="FF000000"/>
        <rFont val="Segoe UI Light"/>
        <family val="2"/>
      </rPr>
      <t xml:space="preserve">  8 operaciones estadísticas
Seguimiento al cumplimiento de plan de mejoramiento a través de la revisión de las evidencias para 10 operaciones estadísticas
Seguimiento al cumplimiento de la condición establecida por el comité de certificación para 7 operaciones estadísticas</t>
    </r>
  </si>
  <si>
    <r>
      <t>Informe preliminar de evaluación impacto 2019-2021</t>
    </r>
    <r>
      <rPr>
        <sz val="16"/>
        <rFont val="Segoe UI Light"/>
        <family val="2"/>
      </rPr>
      <t xml:space="preserve">
Muestra servidores seleccionados 2022</t>
    </r>
  </si>
  <si>
    <r>
      <t>Vigilancia operaciones estadísticas Entidades SEN:
Se realizó seguimiento a lasautoevaluaciones anuales para</t>
    </r>
    <r>
      <rPr>
        <sz val="16"/>
        <color rgb="FF000000"/>
        <rFont val="Segoe UI Light"/>
        <family val="2"/>
      </rPr>
      <t xml:space="preserve">  30 operaciones estadísticas
 Seguimiento al cumplimiento de plan de mejoramiento a través de la revisión de las evidencias para 5 operaciones estadísticas</t>
    </r>
    <r>
      <rPr>
        <u/>
        <sz val="16"/>
        <color rgb="FF000000"/>
        <rFont val="Segoe UI Light"/>
        <family val="2"/>
      </rPr>
      <t xml:space="preserve">
Vigilancia operaciones estadísticas Entidades SEN:
Se realizó seguimiento a las autoevaluaciones anuales para</t>
    </r>
    <r>
      <rPr>
        <sz val="16"/>
        <color rgb="FF000000"/>
        <rFont val="Segoe UI Light"/>
        <family val="2"/>
      </rPr>
      <t xml:space="preserve">  8 operaciones estadísticas
Seguimiento al cumplimiento de plan de mejoramiento a través de la revisión de las evidencias para 10 operaciones estadísticas
Seguimiento al cumplimiento de la condición establecida por el comité de certificación para 7 operaciones estadísticas</t>
    </r>
  </si>
  <si>
    <r>
      <t>El GIT de Indicadores y Cuentas Trimestrales de Bienes y Servicios realizó la publicación del Producto Interno Bruto del primer trimestre de 2022</t>
    </r>
    <r>
      <rPr>
        <vertAlign val="superscript"/>
        <sz val="16"/>
        <color rgb="FF000000"/>
        <rFont val="Segoe UI Light"/>
        <family val="2"/>
      </rPr>
      <t>pr</t>
    </r>
    <r>
      <rPr>
        <sz val="16"/>
        <color rgb="FF000000"/>
        <rFont val="Segoe UI Light"/>
        <family val="2"/>
      </rPr>
      <t>, también se hace la revisión del año 2020</t>
    </r>
    <r>
      <rPr>
        <vertAlign val="superscript"/>
        <sz val="16"/>
        <color rgb="FF000000"/>
        <rFont val="Segoe UI Light"/>
        <family val="2"/>
      </rPr>
      <t>pr</t>
    </r>
    <r>
      <rPr>
        <sz val="16"/>
        <color rgb="FF000000"/>
        <rFont val="Segoe UI Light"/>
        <family val="2"/>
      </rPr>
      <t xml:space="preserve">, esta publicación se realiza desde dos enfoques, producción y gasto; la fecha de publicación fue el día 16 de mayo de 2022. Para cada uno de los enfoques se realizó el acopio de la información, la consolidación y síntesis de resultados se llevó a cabalidad. </t>
    </r>
  </si>
  <si>
    <t xml:space="preserve">No se reporta avance </t>
  </si>
  <si>
    <t>Dirección
GIT GEDI</t>
  </si>
  <si>
    <t>Dirección
GIT Relacionamiento</t>
  </si>
  <si>
    <t>Oficina Asesora de Planeación</t>
  </si>
  <si>
    <t>Dirección de Geoestadística</t>
  </si>
  <si>
    <t>Secretaria General</t>
  </si>
  <si>
    <t>Analítica febrero 2022
Analítica marzo 2022
Analítica abril 2022
Analítica mayo 2022
Analítica junio 2022</t>
  </si>
  <si>
    <r>
      <t xml:space="preserve">Conforme a la estrategia para el “fortalecimiento de los medios para la divulgación de información en el proceso de rendición de cuentas y de información pública”, se entrega un informe correspondiente al periodo enero – junio de 2021,  en el que se describen las acciones ejecutadas para: 
</t>
    </r>
    <r>
      <rPr>
        <b/>
        <sz val="18"/>
        <rFont val="Segoe UI Light"/>
        <family val="2"/>
      </rPr>
      <t xml:space="preserve">1. Ruedas de prensa.
</t>
    </r>
    <r>
      <rPr>
        <sz val="18"/>
        <rFont val="Segoe UI Light"/>
        <family val="2"/>
      </rPr>
      <t xml:space="preserve">Se entrega un sub – anexo denominado Registro de comunicados y ruedas de prensa, que contienela siguiente información  Fecha, Nombre de la investigación, Rueda de prensa, Comunicado de prensa, Periodo de referencia, Fecha - comité interno de la investigación, Fecha y hora - aval del comunicado por parte de la dirección técnica, Fecha y hora - Publicación de la investigación, Link transmisión rueda de prensa, Link comunicado de prensa.
</t>
    </r>
    <r>
      <rPr>
        <b/>
        <sz val="18"/>
        <rFont val="Segoe UI Light"/>
        <family val="2"/>
      </rPr>
      <t xml:space="preserve">2. Redes sociales 
</t>
    </r>
    <r>
      <rPr>
        <sz val="18"/>
        <rFont val="Segoe UI Light"/>
        <family val="2"/>
      </rPr>
      <t xml:space="preserve">Se entrega un sub – anexo denominado CALENDARIO EDITORIAL CON MÉTRICAS, que contiene la  siguiente información: Fecha publicación, Hora, Copy publicación, Enlace, Categoría contenido, Hashtags, Red Social, Tipo de contenido. Adicionalmente por red social se entrega el promedio de alcance, el promedio de interacciones y el promedio de porcentaje de engagement. 
</t>
    </r>
    <r>
      <rPr>
        <b/>
        <sz val="18"/>
        <rFont val="Segoe UI Light"/>
        <family val="2"/>
      </rPr>
      <t>3. Viajes en territorio</t>
    </r>
    <r>
      <rPr>
        <sz val="18"/>
        <rFont val="Segoe UI Light"/>
        <family val="2"/>
      </rPr>
      <t xml:space="preserve"> 
Se entrega un sub – anexo, denominado formato Relacionamiento con medios con el detalle de las reuniones.</t>
    </r>
  </si>
  <si>
    <r>
      <t xml:space="preserve">La consolidación del SETE avanzó significativamente al cierre del segundo semestre, presentando el marco ético estadístico en la jornada de reinducción del DANE e iniciando su despliegue a nivel regional, con un primer taller en la ciudad de Montería. En términos de evaluación y seguimiento, cuatro operación estadísticas fueron evaluadas éticamente y se realizó el seguimiento a las ocho operaciones evaluadas en la vigencia 2021.  Finalmente, en términos de producción de artículos, el SETE realizó su primer </t>
    </r>
    <r>
      <rPr>
        <i/>
        <sz val="18"/>
        <rFont val="Segoe UI Light"/>
        <family val="2"/>
      </rPr>
      <t>paper</t>
    </r>
    <r>
      <rPr>
        <sz val="18"/>
        <rFont val="Segoe UI Light"/>
        <family val="2"/>
      </rPr>
      <t xml:space="preserve"> sobre el diseño e implementación del SETE para el evento al que se pensaba asistir en Lituania y que por restricción presupuestal, no fue posible atender.</t>
    </r>
  </si>
  <si>
    <t>Promedio ponderado del avance de los hitos (sin acumular) 53% + 25 % de avance de la meta del trimestre anterior</t>
  </si>
  <si>
    <t>Seis (6) productos de publicación: anexo nacional, anexo departamental,  boletín, nota metodológica sobre ingresos, comunicado de prensa y presentación</t>
  </si>
  <si>
    <t>Se relaciona el cronograma e indicador de cobertura del operativo de la EMCES en el cual se realiza la ejecución y recolección de la información, al ser una operación contínua, este manual de recolección se define desde construcción y por parte de la Dirección de Recolección y acopio se realizan los ajustes pertinentes reportados en los avances de cobertura y cronograma.</t>
  </si>
  <si>
    <t>plan finalizado en el primer trimestre</t>
  </si>
  <si>
    <t>Reporte IPOCII_18072022</t>
  </si>
  <si>
    <t>Revisi_Procedimiento de rev por la direccion versión 11</t>
  </si>
  <si>
    <t>Mesa de trabajo contexto</t>
  </si>
  <si>
    <t>dos archivos de PDF (Base entrega ICES abril  2022.pdf y Base entrega ICES mayo  2022.pdf)</t>
  </si>
  <si>
    <t>SAC_DANE_Otorgamiento-9001_2022 (1); Informe Etapa 1 en pdf</t>
  </si>
  <si>
    <t>Acta con Jefe y Coordinadora Oplan; Batería de indicadores</t>
  </si>
  <si>
    <t>Documentos aprobados en pdf;procedimientos auditorías al SIGI</t>
  </si>
  <si>
    <t>Evidencia de aprobación en pdf; Manual sistema integrado de Gestión v. 14</t>
  </si>
  <si>
    <t>Un plan de implementación actualizado</t>
  </si>
  <si>
    <t>Aspectos e impactos ambientales en word; respuesta revisión del documento; Actas mesas de trabajo</t>
  </si>
  <si>
    <t xml:space="preserve">Archivo excel ISO 45001 Plan de trabajo 2021 SGSST
</t>
  </si>
  <si>
    <t>Listado de documentos SIO; Proyecto Líderes RE</t>
  </si>
  <si>
    <t>RE Indicadoes SG SST</t>
  </si>
  <si>
    <t>Activos de información subprocesos</t>
  </si>
  <si>
    <t>Informes de Auditoría</t>
  </si>
  <si>
    <t>&lt;&lt;</t>
  </si>
  <si>
    <t>No cuenta con la evidencia por ataque cibernético</t>
  </si>
  <si>
    <t>Se entregan las especificaciones de acuerdo con lo programado para el trimestre</t>
  </si>
  <si>
    <t>Durante el segundo trimestre se realizó seguimiento y realizaron campañas en coordinación el GIT de Directorio Estadístico de la DIG</t>
  </si>
  <si>
    <t>Revisión del documento por parte de Comité de Censo económico</t>
  </si>
  <si>
    <t>Acta de reunión del Comité de Administración de datos del Sistema Estadístico Nacional</t>
  </si>
  <si>
    <t>Hito terminado en el primer trimestre</t>
  </si>
  <si>
    <t xml:space="preserve">SEGUIMIENTO PRIMER SEMESTRE 2021 - TERCERA LÍNEA DE DEFENSA </t>
  </si>
  <si>
    <t xml:space="preserve">Auditor OCI </t>
  </si>
  <si>
    <t>Observaciones sobre evidencia por hito (disponibilidad, adecuación)</t>
  </si>
  <si>
    <t xml:space="preserve">Observaciones sobre la meta (avance, retrazos, recomendaciones) </t>
  </si>
  <si>
    <t xml:space="preserve">Para este periodo la OCI no hace verificación de las evidencias de este hito </t>
  </si>
  <si>
    <t xml:space="preserve">N.A. </t>
  </si>
  <si>
    <t xml:space="preserve">Para este periodo, la OCI no hace seguimiento a esta meta </t>
  </si>
  <si>
    <t>N.A.</t>
  </si>
  <si>
    <t>Se encuentran la “CARPETA 06_VERSIONES FINALES ANTEPROYECTO 2023”, reportada esta en articulación para el cumplimiento al hito con respecto a la meta, sin embargo.</t>
  </si>
  <si>
    <t>De acuerdo con los hitos planteados respecto a la meta propuesta, podemos observar que la oficina de planeación viene avanzando de manera significativa dando cumplimiento de acuerdo con los tiempos establecidos, en donde de los 5 hitos propuestos, 3 ya estan en estado terminados.</t>
  </si>
  <si>
    <t>Se encuentra  " documentos de la actualización de las fichas EBI de los proyectos de inversión 2023 para POAI realizadas" se encuentran en articulación con el cumplimiento del hito con respecto a la meta propuesta.</t>
  </si>
  <si>
    <t xml:space="preserve">Se encuentra presentación Comités Técnicos Sectoriales la cual está en articulación dando cumplimiento al Hito con Respecto a la Meta propuesta. </t>
  </si>
  <si>
    <t xml:space="preserve"> Se encuentran “ los 13 documentos con  Justificación técnico-económica proyectos de inversión 2022 de acuerdo a Decreto de Liquidación”, la cuales se articulan para dar cumplimiento al hito con respecto a la meta propuesta.</t>
  </si>
  <si>
    <t>De acuerdo con los hitos planteados respecto a la meta propuesta, podemos observar que la oficina de planeación viene avanzando de manera significativa dando cumplimiento de acuerdo con los tiempos establecidos, en donde de los 2 hitos propuestos, 1 ya esta en estado terminado y el faltante en estado de gestión.</t>
  </si>
  <si>
    <t>Se encuentra presentación ppt “ tableros preliminares del ciclo de vida de contratación”, en la cual se observa que la evidencia está articulada para dar cumplimiento al hito, con respecto a la meta propuesta.</t>
  </si>
  <si>
    <t>De acuerdo con los hitos planteados respecto a la meta propuesta, podemos observar que la oficina de sistemas viene avanzando con el fin de dar cumplimiento de acuerdo con los tiempos establecidos, en donde de los 2 hitos propuestos, 1 ya esta en estado terminado.</t>
  </si>
  <si>
    <t>De acuerdo con las evidencias reportadas se encuentran documento Word “ARQUITECTURA DE SOLUCIÓNINTERCAMBIOS DE INFORMACIÓN E INTEROPERABILIDAD, de 24 páginas” el cual está en articulación para dar cumplimiento al Hito con respecto a la meta propuesta.</t>
  </si>
  <si>
    <t>De acuerdo con los hitos planteados respecto a la meta propuesta, podemos observar que la oficina de sistemas viene avanzando con el fin de dar cumplimiento de acuerdo con los tiempos establecidos, en donde de los 5 hitos propuestos, 1 ya esta en estado terminado segun los tiempos establecidos</t>
  </si>
  <si>
    <t>De acuerdo con las evidencias reportadas se encuentran en coherencia para dar cumplimiento al Hito con respecto a la meta propuesta, sin embargo, se debe dar claridad porque existe una carpeta de III Trimestre, cuando la actividad da por culminada en el Trimestre II.</t>
  </si>
  <si>
    <t>De acuerdo con lo propuesto por la oficina de sistemas con respecto a la meta encontramos que vienen avanzando para dar cumplimiento con lo previsto en lo tiempos establecidos, sin embargo se recomienda que cuando el hito termina en un periodo no se anexe mas documentos de los reportados dado que puede ocacionar confuciones.</t>
  </si>
  <si>
    <t>Se encuentran las evidencias en conformidad para dar cumplimiento con el Hito en relación con la meta propuesta. Sin embargo, se debe dar claridad porque existe una carpeta de III Trimestre con el mismo documento, cuando la actividad da por culminada en el Trimestre II.</t>
  </si>
  <si>
    <t>Se encuentra el documentos "Informe de Restauración de los servicios Procesamiento de OOEE para las líneas de trabajo del GIT-gestión de Datos" el cual se articula con el hito respecto a meta propuesta</t>
  </si>
  <si>
    <t>Se encuentra documento Excel "Componentes_Informacion_GEIH"  el cual contiene la información articulada dando cumplimiento al hito con respecto a la meta propuesta.</t>
  </si>
  <si>
    <t>De acuerdo con los hitos porpuestos por la oficina de sistemas y dando cumplimiento a la meta, se observa que vienen avanzando de acuerdo con lo planeado en los tiempos determinados</t>
  </si>
  <si>
    <t>Se encuentran la matriz de identificación de las necesidades de capacitación y grupos de interés, para el cumplimiento del hito con respecto a la meta, sin embargo, existen varios documentos adicionales que no están mencionados en el anexo de seguimiento.</t>
  </si>
  <si>
    <t>De acuerdo con los hitos planteados respecto a la meta propuesta, podemos observar que Direcciones Territoriales viene avanzando con el fin de dar cumplimiento de acuerdo con los tiempos establecidos, en donde de los 2 hitos propuestos, 1 ya esta en estado terminado y siguen avanzando para dar por terminada la meta segun lo establecido.</t>
  </si>
  <si>
    <t>Se encontró la evidencia de acuerdo con el hito para dar cumplimiento, adicionalmente se percibe el diligenciamiento de la información asociada con la meta propuesta de acuerdo con las variables propuestas Recomendación: los documentos que se encuentran en el sharepoint deben también estar en relacionados en el anexo de seguimiento del trimestre al que corresponda.</t>
  </si>
  <si>
    <t>De acuerdo con la evidencias reportadas se observa que lleva un avance siginificativo para dar cumplimiento a la meta en los tiempos determinados.</t>
  </si>
  <si>
    <t>De acuerdo con las evidencias reportadas, se observa que la matriz de seguimiento se encuentra diligenciada con los parámetros dados para poder dar cumplimiento con la meta propuesta de acuerdo a cada hito. No obstante, se reporta que se realizaron reuniones con las áreas para validar las variables de la matriz, pero no se aprecia la evidencia de la reunión realizada. Recomendación: cada documento anexo a las evidencias deben estar descritas en el anexo de seguimiento de planes de acción según corresponda.</t>
  </si>
  <si>
    <t xml:space="preserve">Se observa el diseño del contenido a publicar  (batería de indicadores, logros, análisis), Acta con Jefe y Coordinadora Oplan, sin embargo el hito sigue en gestión puesto que no se ha actualizado para dar cumplimiento con el hito en relación a la meta propuesta. </t>
  </si>
  <si>
    <t>De acuerdo con las evidencias reportadas se determina que no se ha avanzado para dar cumplimiento con los hitos propuestos con respecto a meta en los tiempos determinados.</t>
  </si>
  <si>
    <t>Se observa que las evidencias no son coherentes con el programa propuesto de auditorías integrales, se recomienda justificar el no cumplimiento del Hito, puesto que para la fecha ya debería estar en estado terminado de acuerdo con lo propuesto.</t>
  </si>
  <si>
    <t>De acuerdo con las evidencias reportadas encontramos que se avanzo en la terminación de las auditorias internas antes del tiempo determinado dando cumplimiento con lo propuesto.</t>
  </si>
  <si>
    <t>De acuerdo con lo reportado, se puede evidenciar los informes presentados como evidencia de la auditoria interna a 15 procesos del mapa de procesos institucional en relación al cumplimiento al hito con respecto a la meta para el ii trimestre. Recomendación: Dejar todos los archivos en un mismo formato.</t>
  </si>
  <si>
    <t>Se encuentran documento diagnósticos de la actual operación y distribución de cargas operativas y administrativas en articulación con el hito respecto a la meta propuesta.  Recomendación: Se sugieren dejar los documentos en un mismo formato.</t>
  </si>
  <si>
    <t xml:space="preserve">De acuerdo con las evidencias reportadas encontramos que se viene avanzando de acuerdo con lo propuesto en los tiempos establecidos </t>
  </si>
  <si>
    <t>El documento estrategia de deslocalización de procesos operativos o administrativos, diseñada con prueba piloto no son contundentes con lo propuesto en el Hito para dar cumplimiento a la meta propuesta.</t>
  </si>
  <si>
    <t>Se encuentra documento ppt de la estructura de la narrativa como evidencia reportada la cual esta en articulación con el hito para el cumplimiento de la meta.</t>
  </si>
  <si>
    <t>De acuerdo con lo reportado y los hitos propuestos para dar cumplimiento encontramos que se viene avanzando, sin embargo, no se encuentra visibles los dcumnetos repsortados en el hito 4.4, se recomienta verificar que se este llevando a cabo lo que se plantea.</t>
  </si>
  <si>
    <t>Se encuentra documento ppt de la estructura para la narrativa, no obstante no se encuentra el Correo socialización Narrativa Territorial reportado para dar cumplimiento al hito con respecto a la meta.</t>
  </si>
  <si>
    <t>Según lo reportado se ecnuentra correo donde se evidencia la socialización dando cumplimiento cumplimiento al Hito con respecto a la meta.</t>
  </si>
  <si>
    <t>Se encuentra el documento “Relatos territoriales”, sin emabargo se recomienda revisar y dejar el documento visible para poder dar por terminado el hito dando cumplimiento a la meta propuesta.</t>
  </si>
  <si>
    <t>Se encontra plan de acción del programa de fortalecimiento de las capacidades territoriales para el 2022, formulado, el cual esta en articulación dando cumplomiento al hito respecto a la meta propuesta.</t>
  </si>
  <si>
    <t>De acuerdo con lo reportado y los hitos propuestos para dar cumplimiento encontramos que se viene avanzando de acuerdo a lo planeado en los tiempos determinados.</t>
  </si>
  <si>
    <r>
      <t>Se evidencia el logro de: "</t>
    </r>
    <r>
      <rPr>
        <i/>
        <sz val="18"/>
        <color theme="1"/>
        <rFont val="Segoe UI"/>
        <family val="2"/>
      </rPr>
      <t>Cinco (5) productos de publicación: anexo nacional, anexo departamental, boletín, comunicado de prensa y presentación</t>
    </r>
    <r>
      <rPr>
        <sz val="18"/>
        <color theme="1"/>
        <rFont val="Segoe UI"/>
        <family val="2"/>
      </rPr>
      <t xml:space="preserve">"  en: https://www.dane.gov.co/index.php/estadisticas-por-tema/pobreza-y-condiciones-de-vida/pobreza-multidimensional </t>
    </r>
  </si>
  <si>
    <t>Grupo Interno de Trabajo (GIT )Pobreza, subordinado al despacho de la Dirección responde por 2 metas del PAI 2022. Se registra 88% de avance real de la 1a meta: "Un (1) Índice de Pobreza Multidimensional, publicado", a través de sus 2 hitos, el 1° terminado: Cinco (5) productos de publicación: anexo nacional, anexo departamental, boletín, comunicado de prensa y presentación;  y el 2°: Cinco (5) productos de publicación de indicadores del Índice de Pobreza Multidimensional (IPM): un boletín nacional, un boletín departamental, dos infografías del IPM,  presentaciones con enfoque diferencial , registra avance del 60% en el 1er semestre 2022.</t>
  </si>
  <si>
    <r>
      <t>Se evidencia el logro de: "</t>
    </r>
    <r>
      <rPr>
        <i/>
        <sz val="18"/>
        <color theme="1"/>
        <rFont val="Segoe UI"/>
        <family val="2"/>
      </rPr>
      <t>Seis (6) productos de publicación: anexo nacional, anexo departamental,  boletín, nota metodológica sobre ingresos, comunicado de prensa y presentación</t>
    </r>
    <r>
      <rPr>
        <sz val="18"/>
        <color theme="1"/>
        <rFont val="Segoe UI"/>
        <family val="2"/>
      </rPr>
      <t>"  en: https://www.dane.gov.co/index.php/estadisticas-por-tema/pobreza-y-condiciones-de-vida/pobreza-monetaria</t>
    </r>
  </si>
  <si>
    <t>Grupo Interno de Trabajo (GIT )Pobreza, subordinado al despacho de la Dirección responde por 2 metas del PAI 2022. Se registra 84% avance real de la 2a meta: "Un (1) Índice de Pobreza Monetaria, publicado ", a través de sus 2 hitos, el 1° terminado y el 2° registra avance del 20% durante el 1er semestre 2022.</t>
  </si>
  <si>
    <t>Grupo Interno de Trabajo (GIT ) Enfoque Diferencial e Interseccional (GEDI), subordinado al despacho de la Dirección responde por 3 metas del PAI 2022. Se registra 38% avance real de la 1a meta: "Cuatro (4) documentos editoriales para divulgar estadísticas con enfoque diferencial e interseccional", a través de sus 3 hitos: el 1° terminado en el 1er trimestre 2022: Una (1) nota estadística sobre poder de negociación al interior del hogar con perspectiva de género, partiendo de las nuevas preguntas del formulario ENUT; el 2° terminado con un la Nota Estadística Brecha Salarial de género evidenciada; y del 3° se evidencian 2 Notas Estadísticas sobre Población Migante Venezolana en Colombia 2a edición y Propiedad Rural en Colombia perspetiva de género; aunque no se registra avance.</t>
  </si>
  <si>
    <t>Se evidencia una "Nota Estadística, Brecha salarial de género en Colombia" en el repositorio destinado poara el efecto.</t>
  </si>
  <si>
    <t>Se evidencia Matriz Seguimiento Indicadores 2022 (identificados en la columna AB de Barómetro Actualizado Julio)</t>
  </si>
  <si>
    <t>Grupo Interno de Trabajo (GIT ) Indicadores de los Objetivos de Desarrollo Sostenible - ODS para el seguimiento de Agenda 2030 (ODS), subordinado al despacho de la Dirección responde por 5 metas del PAI 2022: Se registra 49% avance real de la 1a meta: "Diez (10) indicadores ODS para realizar medición y seguimiento de la Agenda 2030 con fuentes y métodos tradicionales producido", a través de sus 3 hitos: el 1° terminado : Diez (10) barómetros de seguimiento de la producción de ODS revisados; el 2° Diez (10) Indicadores ODS de medición conforme a los criterios del marco de Reporte Global producidos con 50% de avance ; y del 3° se evidencia Solicitud inclusión de indicadoresODSen el marco de seguimiento nacional del que se registra 20% de avance.</t>
  </si>
  <si>
    <t>Se dispone la evidencia: "Indicadores Fuentes alternativas 2022" el 1° y 2° trimestre 2022 en el repositorio designado para el efecto; aunque difieren del hito esperado: "Tres (3) barómetros de seguimiento de la producción de ODS revisados"</t>
  </si>
  <si>
    <t>Grupo Interno de Trabajo (GIT ) Indicadores de los Objetivos de Desarrollo Sostenible - ODS para el seguimiento de Agenda 2030 (ODS), subordinado al despacho de la Dirección responde por 5 metas del PAI 2022: la 2a: "Tres (3) indicadores ODS para realizar medición y seguimiento de la Agenda 2030 con métodos y fuentes alternativas producido" registra 44% avance real a través de sus 4 hitos: el 1° terminado: Tres (3) barómetros de seguimiento de la producción de ODS revisados; el 2° Tres (3) Indicadores ODS de medición conforme a los criterios del marco de Reporte Global producidos con 50% de avance; y el 3° "Un (1) documento de solicitud formal al DNP para la inclusión de indicadores producidos al Marco de Seguimiento Nacional de los ODS elaborado" registra 20% de avance. Y del 4° no se reporte de avance.</t>
  </si>
  <si>
    <t>Grupo Interno de Trabajo (GIT ) ICenso Económico (CE), subordinado al despacho de la Dirección responde por 4 metas del PAI 2022. La 1a meta "Un (1) Marco Censal con la información para el Censo Económico actualizado" registra 61% avance real a través de sus 3 hitos: el 1° con 70% de avance de: Un (1) Directorio actualizado de sectores; el 2° Un (1) Marco Censal para las pruebas experimentales complementarias, se registra como terminado; y el 3° "Una (1) Base de datos geográfica y alfanumérica actualizada del Marco Censal finalizado." registra 40% de avance; aunque disponen carpetas y archivos en el respositorio asignado sin precisarse su adecuación con el resultado esperado de cada hito.</t>
  </si>
  <si>
    <t>Se dispone evidencia en el repositorio designado del 2° hito esperado.</t>
  </si>
  <si>
    <t>Grupo Interno de Trabajo (GIT ) ICenso Económico (CE), subordinado al despacho de la Dirección responde por 4 metas del PAI 2022. La 3a meta: "Una (1) prueba piloto para poner en práctica los instrumentos y herramientas construidas para los operativos del sector transporte, construcción, gobierno, financiero y servicios públicos domiciliarios dentro del Censo Económico." registra 24% de avance real mediante 19 hitos, de los cuales se registra la terminación del hito 13 en el 1er semestre 2022.</t>
  </si>
  <si>
    <t>Se dispone el archivo: "Directorio muestra prueba piloto 14.05.2022" del 2° trimestre 2022, como evidencia de terminación del hito13: "Directorio especializado de Fuentes de los Sectores gobierno, financiero y servicios públicos domiciliarios", aportando 7% a la metaCE_3</t>
  </si>
  <si>
    <t>La Dirección de Regulación, Planeación, Estandarización y Normalización (DIRPEN) responde por 12 metas del PAI 2022. La 3a meta: "Un (1) programa de Fortalecimiento de RRAA implementado" reporta 15% de avance real en el 1er semestre 2022 ejecutada mediante 5 hitos, de los cuales el 3° "Un (1) informe de seguimiento de diagnósticos de RRAA realizado en periodos anteriores.", se registra terminado,aunque es imprecisa su adecuación con la evidencia dispuesta en el repositorio asignado.</t>
  </si>
  <si>
    <t>Se disponen 4 archivos referidos a un análisis descriptivo de población víctimas del conflicto, en el repositorios destinado para el efecto; como evidencia del hito3.3: "Un (1) informe de seguimiento de diagnósticos de RRAA realizado en periodos anteriores.", el cual se registra terminado, es imprecisa su adecuación con el resultado esperado.</t>
  </si>
  <si>
    <t>La Dirección de Regulación, Planeación, Estandarización y Normalización (DIRPEN) responde por 12 metas del PAI 2022. La 4a meta: "Veintidos (22) evaluaciones de la calidad estadística para identificar el grado de cumplimiento de los atributos de calidad por parte de las operaciones estadísticas, ejecutadas" registra 14% de avance real, con 6 hitos.  Este 3er hito: "Nueve (9) formatos de validación para la sensibilización de las entidades SEN" se registra Terminado.</t>
  </si>
  <si>
    <t>Se disponen archivosFormato de validación proceso de sensibilización- PECE_DANE 6  de las entidades ICFES, INVEMAR, SUPERFINANACIERA, SUPERTRANSPORTE, SUPERSERVICIOS, ARN. MINCIENCIAS, MINCULTURA, MINSALUD y MINTRANSPORTE, en el 1er semestre 2022, en el repositorio asignado, como evidencia de su terminación.</t>
  </si>
  <si>
    <t>Se dispone un documemnto titulado "Marco de aseguramiento de la calidad estadística del Sistema Estadístico Nacional de ColombiaVersión 1.0Junio-2022", en el repositorio asigando para el efecto, como evidencia de elaboración del hito1.</t>
  </si>
  <si>
    <t>La Dirección de Regulación, Planeación, Estandarización y Normalización (DIRPEN) responde por 12 metas del PAI 2022. La 5a meta: "Un (1) Marco de aseguramiento de la calidad y sus instrumentos, que contribuyen a la gestión de la calidad estadística, implementados" registra 42% de avance real, con 5 hitos.  Este 1er hito: "Un (1) documento del Marco de Aseguramiento de la Calidad para Colombia oficializado" se registra Terminado.</t>
  </si>
  <si>
    <t>Se dispone de la evidencia anunciada en el repositorio establecido para el efecto, como evdenncia del 1er hito con 95% de avance.</t>
  </si>
  <si>
    <t>La Dirección de Regulación, Planeación, Estandarización y Normalización (DIRPEN) responde por 12 metas del PAI 2022. La Meta 13: "Cuatro (4) acciones de optimización del aprovechamiento de registros administrativos en el SEN ejecutadas." registra 72% de avance real, con 4 hitos, el 4° terminado en el 1er semestre 2022 y los demás en gestión con avance registrado del 95%, 50% y 60%, respectivamente.</t>
  </si>
  <si>
    <t>Se evidencia Un Comité de Administración de Datos conformado y en operación (Resolución 0451 de 2020 de DANE-FONDANE)</t>
  </si>
  <si>
    <t>La Dirección de Regulación, Planeación, Estandarización y Normalización (DIRPEN) responde por 12 metas del PAI 2022. La Meta15: "Dos (2) acciones de implementación de la Política de Gobierno de Registros Administrativos y Fuentes Alternativas ejecutadas." registra 58% de avance real, con 2 hitos, el 2° terminado en el 1er semestre 2022 y el 1°en gestión con avance registrado del 40%.</t>
  </si>
  <si>
    <t>Se dispone un archivoi excel titulado "Propuesta Plan de Trabajo CAD 2021_2022" en el repositorio destiunado para el efecto, como evidencia del hito15.2: "Un (1) Plan de Acción de la Política de Gobierno de Registros Administrativos y Fuentes Alternativas implementado"</t>
  </si>
  <si>
    <t>Se dispone un archivo Excel titulado "17.1 Consolidado Planes de Proyecto viables a ejecutar en 2022 -hito 1 meta 17 del PAI" en el repositorio destinado para el efecto; como evidencia del Hito17.1: "Un (1) Consolidado de Planes de Proyecto formulados definiendo el alcance y otros elementos de los proyectos de desarrollo a partir del Plan Estratégico de Desarrollo de Capacidades realizado por OPLAN"</t>
  </si>
  <si>
    <t>La Dirección de Regulación, Planeación, Estandarización y Normalización (DIRPEN) responde por 12 metas del PAI 2022. La Meta17: "Un  (1) Plan Operativo de Desarrollo de Capacidades e Innovación implementado." registra 75% de avance real, con 4 hitos, 1° y 2° terminados en el 1er semestre 2022 y los demás 1°en gestión con avance registrado del 60% y  40% respectivamente.</t>
  </si>
  <si>
    <t>Se dispone archivo Excel titulado "17.2 Plan Operativo de desarrollo de Capacidades e Innovación Proyectos GCI hito 2 meta 17 del PAI", en el repositorio asignado para el efecto; como evidencia del hito 17.2: Un (1) Plan Operativo de Desarrollo de Capacidades e Innovación (a partir del Plan de Proyecto para cada proyecto de desarrollo de capacidades e innovación) a partir del Formato Plan de Proyecto.</t>
  </si>
  <si>
    <t>Se disponen 4 archivos relativos al Índice de Capacidad Estadística Territorial (ICET) de los entes territoriales del país, aunque no se puede acceder a su contenido, como evidencia del1er hito9.1: "Un (1) Índice de capacidad estadística territorial 2020 publicado" que se reporta terminado.</t>
  </si>
  <si>
    <t>La Dirección de Regulación, Planeación, Estandarización y Normalización (DIRPEN) responde por 6 metas del Plan Operativo (PO) 2022. La Meta9: "Un (1) Índice para medir la Capacidad Estadística Territorial calculado ." se ejecuta mediante 2 hitos y registra 48% de avance real en el 1er semestre 2022, el 1er hito9.1: "Un (1) Índice de capacidad estadística territorial 2020 publicado",de los entes territoriales del país se reporta terminado.</t>
  </si>
  <si>
    <t>La Dirección de Regulación, Planeación, Estandarización y Normalización (DIRPEN) responde por 6 metas del Plan Operativo (PO) 2022. La Meta10: "Un (1) Programa de Fortalecimiento Estadístico Territorial implementado." se ejecuta mediante 4 hitos y registra 45% de avance real en el 1er semestre 2022 al reportar terminados sus hitos 2 y 4 en ese periodo.</t>
  </si>
  <si>
    <t>Se dispone un docuemento tiulado "INFORME DE GESTIÓN 2019 -2022. 
PROGRAMA DE FORTALECIMIENTO ESTADÍSTICO Julio de 2022" en el repositorio asignado para el efecto como evidencia del hito10.4: "Un (1) Informe de gestión y resultados del Programa de Fortalecimiento Estadístico Territorial (PFET) con recomendaciones y lecciones aprendidas."</t>
  </si>
  <si>
    <t>La Dirección de Censos y Demografía (DCD) responde por 11 metas del Plan Operativo (PO) 2022. La MetaDCD20: "Un (1) conjunto de proyecciones de población, hogares, e indicadores sociodemográficos desagregados para la ciudad de Villavicencio, producido." se ejecuta mediante 4 hitos y registra 80% de avance real en el 1er semestre 2022 al reportar terminado su 3er hito20.3: "Dos (2) cuadros de salida con los cálculos de indicadores sociodemográficos según desagregación territorial por comunas, corregimientos y zonas de alto riesgo", en ese periodo.</t>
  </si>
  <si>
    <t>Se dispone el Excel titulado "DÉFICIT HABITACIONA - NBI" en el repositorio designado, como evidencia de las hito20.3: "Dos (2) cuadros de salida con los cálculos de indicadores sociodemográficos según desagregación territorial por comunas, corregimientos y zonas de alto riesgo", que se reporta terminado en el 1er semestre 2022.</t>
  </si>
  <si>
    <t xml:space="preserve">Se dispone pdf de un pantallazo de publicación de "Estadístivas Vitales: Información IV trimestre 2021pr  acumulado 2021pr y año corrido 2022pr", en el repositorio designado como evidencia del hito22.1: "Cifras definitivas de nacimiento 2020 y preliminar 2021, cifras preliminar 2020 y 2021 de defunciones fetales y no fetal." </t>
  </si>
  <si>
    <t>La Dirección de Censos y Demografía (DCD) responde por 11 metas del Plan Operativo (PO) 2022. La MetaDCD22: "Una (1) base de datos con información estadística de nacimientos y defunciones a nivel nacional para el registro de hechos vitales en Colombia, producida." se ejecutó mediante 2 hitos y registra 100% de avance real en el 1er semestre 2022 al reportar terminados sus hitos 22.1 y 22.2 en ese periodo con la misma evidencia.</t>
  </si>
  <si>
    <t xml:space="preserve">Se dispone pdf de un pantallazo de publicación de "Estadístivas Vitales: Información IV trimestre 2021pr  acumulado 2021pr y año corrido 2022pr", en el repositorio designado como evidencia del hito22.2: "Cifras definitivas defunciones fetales y no fetales 2020." </t>
  </si>
  <si>
    <t>Se dispone un docuemento tiulado "ANÁLISIS GENERAL RESULTADOS DE LA IMPLEMENTACIÓN DE LA POLÍTICA “GESTIÓN DE LA INFORMACIÓN ESTADÍSTICA” VIGENCIA 2021, de Agosto 2022 en el respostorio asignado, como evidencia del  al hito10.2: "Un (1) Informe de análisis sobre los resultados de la medición de la Política", que se reporta terminado.</t>
  </si>
  <si>
    <t>Observación: Se observa archivo Excel con el plan de trabajo liquidación… que contiene el plan de trabajo de la liquidación de convenios y contratos interadministrativos con 14 actividades del período 01/02/2022 al 29/04/2022 con los respectivos responsables. Se sugiere incluir en el plan de trabajo los convenios y contratos interadministrativos de la vigencia 2021 y 2022.</t>
  </si>
  <si>
    <t xml:space="preserve">Se observa que la meta prevista presenta articulación con los hitos previstos toda vez que para cumplir con la meta de acompañamiento jurídico a los supervisores para la gestión de la liquidación de los convenios y contratos interadministrativos suscritos por la entidad hasta la vigencia 2020 se define un plan de trabajo y un informe final del resultado del proceso de acompañamiento jurídico. </t>
  </si>
  <si>
    <t xml:space="preserve">Para este período la OCI no hace verificación de las evidencias de este hito </t>
  </si>
  <si>
    <t xml:space="preserve">Se observa archivo pdf con el plan de trabajo PPDA… que contiene el plan de trabajo del período 28/02/2022 al 29/12/2023 con los respectivos responsables, divulgación y fecha de ejecución.
Se observa la presentación de comité de conciliación de marzo 2022  primera sesión ordinaria. </t>
  </si>
  <si>
    <t>Se observa que la meta prevista presenta articulación con los hitos previstos toda vez que para cumplir con la meta de proceso de socialización a la entidad de la política de prevención del daño antijurídico 2022 – 2023, así como la Defensa jurídica de la entidad, es realizada con un plan de trabajo, proceso de socialización a la entidad de la política de prevención del daño antijurídico 2022 – 2023, así como la Defensa jurídica de la entidad e informe final del resultado de Socialización.  Por lo anterior, se recomienda revisar la definición de la meta y sus hitos.</t>
  </si>
  <si>
    <t>Se observa la presentación de la mesa de trabajo sobre la política de prevención del daño antijurídico y la grabación de la misma del 28/04/2022 con duración de 56:33 minutos.</t>
  </si>
  <si>
    <t xml:space="preserve">Se observa Un (1) plan de trabajo elaborado Meta sistema información OAJ.xls para definir las funcionalidades del aplicativo web para la gestión de procesos contractuales de convenios y contratos, así como para el seguimiento de la defensa judicial de la entidad que contiene 8 actividades, con fechas de inicio y finalización y responsables con fecha inicial al 28/03/2022 y 24/06/2022. Se recomienda incluir los responsables de elaboración, revisión, aprobación y fechas. </t>
  </si>
  <si>
    <t>Se recomienda revisar el alcance de la meta  OAJ_5 con relación a los hitos previstos, debido a que estos están orientados al plan de trabajo y un requerimiento funcional finalizado, lo que puede quedarse corto ante la implementación de un aplicativo web, de la gestión de los procesos contractuales de convenios y contratos interadministrativos de la entidad.</t>
  </si>
  <si>
    <t>Se observa el archivo en pdf acta de reunión de la revisión del borrador del manual de supervisión y contratación. Sin embargo, no se diligencia el campo denominación de los cargos de los participantes, ni se diligencia el campo de anexos.  Se recomienda revisar el contenido del acta debido que no presenta el documento en Word el campo de compromisos al comparar el archivo en pdf, creando confusión al lector e incertidumbre en las evidencias. 
Se observa el archivo ULTIMA VERSION 22 - 11-2021 DIAGNÓSTICO MANUAL DE CONTRATACION.doc en el cual se hace el diagnóstico del manual de contratación y de supervisión e interventoría mencionan los apartes motivo de actualización.
Se observa el documento Word manual de contratación.doc en borrador. Sin embargo, se recomienda incluir en el documento aspectos como contenido, políticas, se evidencia que no contiene información necesaria para el proceso de contratación al compararlo con el documento de la versión (liquidación vía judicial, no se incluye la elaboración de plan anual de adquisiciones, ni el seguimiento del mismo,  revisar la numeración por ejemplo se pasa del numeral 11 al 13, relacionan los responsables de revisión y aprobación ( nombres completos, cargos y fechas).
Se observa el correo de Yuri Liliana Sánchez García- Asesora de la Secretaria General sobre la finalización de los manuales de contratación y de supervisión en el mes de abril y posterior finalización de febrero 28/2022. 
Se sugiere aportar las evidencias en pdf.</t>
  </si>
  <si>
    <t xml:space="preserve">Se observan los archivos:
•	Archivo de procesamiento EDI 2021 V2.xls en el cual se presentan las variables medidas del clima organizacional para las 7 dependencias en las vigencias 2020 y 2021 y un promedio de 8,24.
•	Presentación Indicador Clima Laboral - EDI 2021.pptt
</t>
  </si>
  <si>
    <t xml:space="preserve">Se observa la articulación de la meta  SG_GH_1con los hitos toda vez que  establece un informe de la medición del clima laboral,  un cronograma de actividades para el fortalecimiento de las variables del clima laboral  y un informe de la ejecución de las mismas.  </t>
  </si>
  <si>
    <t>Se observa que la meta SG_CP_5.1 esta parcialmente articulada con los hitos toda vez que no se considera la formación para adquirir los cambios significativos y su evaluación pre y post para establecer la necesidades de refuerzos y oportunidades de mejora. Por lo anterior, se recomienda revisión la definición de la meta y sus hitos.</t>
  </si>
  <si>
    <t xml:space="preserve">Se observan los siguientes archivos:
30-03-2022 DC MANUAL DE SUPERVISION (1)
ACTA DE REUNIÓN 31 DE MARZO 2022
Correo designación del elaboración del manual de contratación y supervisión
ULTIMA VERSION 22 - 11-2021 DIAGNÓSTICO MANUAL DE CONTRATACION
VF ACTA DE REUNIÓN 31 DE MARZO 2022 (1) (1)
Se observa el documento manual de supervisión y el acta de reunión 31 de marzo 2022. Sin embargo se observan debilidades en la redacción del acta que soporta el avance del manual de supervisión en aspectos como en el orden del día no se incluye el manual de supervisión e interventoría, los compromisos no incluye la aprobación y socialización del manual de supervisión e interventoría, no se diligencia el campo de denominación de los cargos de las asistentes que firman el acta. 
Se sugiere no aportar el documento Word debido a que es diferente en los compromisos al acta en pdf lo que genera confusión para el lector e incertidumbre en lo reportado, es decir los compromisos de documento es Word son solo uno y en pdf dos.
Se observan los siguientes archivos:
DC Borrador Manual de Supervisión e Interventoría DANE  - FONDANE V2
Correo_ Delegación 17062022 (1)
Se observa el documento Word DC Borrador Manual de Supervisión e Interventoría DANE  - FONDANE V2. Sin embargo, se recomienda revisar aspectos de forma como: incluir la paginación del documento, alineación por ejemplo en la página 6, ajustar palabra en color azul sin numeración como: adición, prorroga, aclaración, cesión del contrato, suspensión del contrato y terminación anticipada y liquidación del contrato, otras modificaciones entre otros.
    </t>
  </si>
  <si>
    <t>Se evidencia que la meta SG_CP_6 esta parcialmente articulada toda vez que se menciona un manual de supervisión en los hitos y no incluye la interventoría, no se considera la capacitación de los cambios significativos del manual de supervisión e interventoría, ni la evaluación antes y después de la formación para realizar refuerzos que se requieran para afianzar la comprensión de las sesiones Por lo anterior, se recomienda revisar la meta y sus hitos.</t>
  </si>
  <si>
    <t>Se observan los archivos: base de datos forms – identificación de necesidades de capacitación yo socialización en temas contractuales.xls donde se relaciona información de necesidades de capacitación; correo identificación de necesidades en pdf del 07/03/2022 de la Secretaria General y se identifica cronograma preliminar de capacitación y o socialización del GIT área de Gestión de Compras Públicas; formulario para la identificación de necesidades,
Sin embargo, se recomienda incluir un documento que precise la metodología de la investigación, conclusiones y recomendaciones y agregar en el cronograma preliminar el año de vigencia, las instancias de elaboración, revisión y aprobación y campo de observaciones- Así mismo,  se registran tres números 17, 9 y 19 pero no se precisan las convecciones para facilitar la comprensión del lector.</t>
  </si>
  <si>
    <t>Se recomienda revisar la definición de la meta SG_CP_7 con el fin de asegurar la articulación con los hitos previstos debido a que no considera la capacitación para afianzar los  conocimientos en contratación pública.</t>
  </si>
  <si>
    <t xml:space="preserve">Se observan los correos: correo cronograma de capacitación GIT Compras públicas – plan de accion.pdf; cronograma de capacitaciones propuesto por el equipo de compras públicas GIT de 07/04/2022 del asesor de la Secretaria General Yuri Sánchez Gracia y el Cronograma de capacitaciones GIT Compras Públicas 28/04/2022 09:08 pm con las fechas confirmadas para desarrollar las capacitaciones de la Secretaria General Yuri Sánchez Gracia. Sin embargo, se recomienda en el cronograma de capacitación y o socialización de compras incluir responsables de elaboración, revisión y aprobación (nombres, apellidos y cargos) y fechas. </t>
  </si>
  <si>
    <t>Se observan los archivos:
RECURSOS INFRAESTRUCTURA 2022.ppt
MATRIZ NECESIDADES INFRAESTRUCTURA 2022 vf 04_02_2022.xls
Correo_ Olga Mercedes Gómez Marulanda - aprob Plan Infra (2).pdf
Acta aprobación Matriz Necesidades de Infraestructura 2022F (1).pdf
En el archivo matriz se relacionan 146 necesidades y se adjunta el Acta aprobación Matriz Necesidades de Infraestructura 2022F.pdf. Sin embargo, se recomienda incluir en el archivo Excel de matriz de necesidades quien es responsable de elaboración, revisión y aprobación (nombres y apellidos y cargos) y fechas y en el acta del 25/01/2022 se identifica que: “ La Coordinadora   GIT   Infraestructura   aclaró   que   los   recursos   para   los mantenimientos  recurrentes que  están  definidos  como  prioridad  alta, ya  fueron  dispuestos  a  las territoriales  para  que  iniciarán  los  procesos  de  contratación”. No obstante, dentro de los compromisos de acta se manifiesta: “Proponer Plan de Infraestructura de la vigencia 2022 para la aprobación del Director, teniendo en cuenta los recursos presupuestales asignados y la prioridad de los mantenimiento recurrentes” en enero 29.</t>
  </si>
  <si>
    <t>Se observa articulación parcial entre la meta SG_ADMIN_9 y los hitos previstos toda vez que no se considera la socialización del plan de infraestructura, ni de los seguimientos, Por lo anterior se recomienda revisar la meta y sus hitos.</t>
  </si>
  <si>
    <t xml:space="preserve">Se observan tres archivos: Presentación Plan de Infraestructura (recursos asignados 2022) (1).xls; Acta aprobación Plan de Infraestructura 2022.pdf y Correo_ Olga Mercedes Gómez Marulanda - aprob Plan Infra (1).pdf en el cual se presenta al director el plan de infraestructura. Sin embargo, se recomienda revisar el diligenciamiento de las actas debido a que el acta revisión recursos de infraestructura (plan de infraestructura 2022) no contiene el campo de los nombres, apellidos y cargos de los asistentes que firman el acta, ni se diligencia el campo de compromisos. </t>
  </si>
  <si>
    <t>Se observa el Cronograma para la implementación del sistema de gestión ambiental elaborado. Sin embargo, se recomienda adjuntar el acta firmada con el cronograma para la implementación del sistema de gestión ambiental que evidencie su estado y/o los correos relacionados.</t>
  </si>
  <si>
    <t>Se observa articulación parcial entre la meta SG_ADMIN_10 y los hitos previstos, toda vez que no se considera la socialización del cronograma para la implementación del sistema de gestión ambiental, ni de los informes de avance. Por lo anterior, se recomienda revisar la definición de la meta y sus hitos.</t>
  </si>
  <si>
    <t>Se anexa correo de Mariela Ruiz Jerez Contratista sobre la gestión de la valoración 1999 y otra valoración de 25/03/2022, archivo Excel VALORACION 1999 OK_Consolidado con el resumen valoración TRD- transferencias primarias año 1999 con 20 unidades productoras y el archivo Excel Unificación valoración TRD 2015_Consolidado con 21 dependencias. Sin embargo, se recomienda aportar acta de la valoración.</t>
  </si>
  <si>
    <t>Se recomienda revisar la definición de la meta SG_GDO_11 con los hitos previstos para asegurar su articulación con base de datos del inventario de archivo central consolidado con la valoración según las TRD vigentes, el plan de trabajo deTRD elaborados y una base de datos del inventario del archivo central con la aplicación de la TRD convalidadas FUID actualizado.</t>
  </si>
  <si>
    <t xml:space="preserve">Se observan los correos:
SG_GDO_11.2_Plan de trabajo archivo central Aplicación TRD.xls
SG_GDO_11.2_ Plan de trabajo Archivo Central_25042022.pdf
Se evidencia plan de trabajo archivo central. Sin embargo, se recomienda aportar acta con el estado de la valoración e incluir en el plan de trabajo el cargo de los responsables de ejecución, un campo de observaciones y mes de julio que no esta escrito.
</t>
  </si>
  <si>
    <t xml:space="preserve">
Observación: Se observa un documento diseño clasificación de operaciones estadísticas en pdf con 5 páginas el cual cumple con el hito previsto</t>
  </si>
  <si>
    <t>Se recomienda revisar el alcance de la meta  DICE_1 con relación a los hitos previstos, debido a que están orientados a la documentación y no a la puesta en marcha de la funcionalidad definida en la meta.</t>
  </si>
  <si>
    <t>Se anexa un documento estrategia para el fortalecimiento de los medios para la divulgación de información en el proceso de rendición de cuentas y de información pública de 14 hojas de marzo 2022. Se recomienda incluir los responsables de elaboración, revisión, aprobación y fechas.</t>
  </si>
  <si>
    <t xml:space="preserve">Al revisar la articulación de la meta  DICE_4 con los hitos previstos se evidencia la articulación toda vez que se formula la implementación de la estrategia y se establece un inforne de la misma.  </t>
  </si>
  <si>
    <t xml:space="preserve">Para este período la OCI no hace verificación de las evidencias de este hito. </t>
  </si>
  <si>
    <t>Se observa el documento diagnóstico herramientas 2021 de julio 2022 que contiene 6 páginas. Sin embargo, se recomienda ampliar la información del numeral 1.4 Visor Wayuú e incluir las abreviaturas del documento como SDMX, SIPSA y CHC para claridad del lector y un numeral de conclusiones y recomendaciones del diagnóstico.</t>
  </si>
  <si>
    <t>Al revisar la meta y los hitos previstos están articulados, toda vez que se estable un diagnóstico, unos ajustes e informe final para las herramientas para la visualización de datos y la pedagogía social, así como, sobre su estado luego de la implementación en los servidores de pruebas y desarrollo.  Por lo anterior, se recomienda revisar la definición de la meta y sus hitos.</t>
  </si>
  <si>
    <t>Se observa correo electrónico con asunto Habilitación servidores aplicación - DICE de Freddy Mina Grueso - Profesional Especializado grado 15 Git - Información, Sistemas y Tecnologías para la Difusión Estadística con fecha de 13/04/2022 12:03 p.m. que detalla la situación de los aplicativos e indica que “A la fecha no se puede entregar un informe de ajuste debido al alto impacto que esto requiere (buscar códigos fuentes, información técnica, cargar en ambientes de pruebas y validar su estado)”. Por lo anterior, la evidencia aportada no es suficiente para dar cumplimiento al hito 10-2 . Se recomienda incluir nuevas evidencias.</t>
  </si>
  <si>
    <t>Se observa que la meta esta parcialmente articulada toda vez que no se establece la evaluación de los planes ejecutados. Por lo anterior, se recomienda que se revise la definición de la meta y sus hitos.</t>
  </si>
  <si>
    <t>Se observa el archivo 01_Aprobaciòn PMAS – 2022  donde se evidencia el plan aprobado, revisado y firmado con las fechas respectivas que cumple con el hito previsto</t>
  </si>
  <si>
    <t xml:space="preserve">Para este periodo enero - junio 2022, la OCI evidenció las matrices de identificación de necesidades de información estadística para la caracterización de grupos de interés del DANE. </t>
  </si>
  <si>
    <t>Frente a la meta relacionada con "Una (1) producción de información estadística sobre temáticas de seguridad y convivencia ciudadana para obtener datos relacionados con victimización, denuncia, percepción de seguridad, convivencia y necesidades jurídicas actualizada" de evidenció con corte a 30 de junio de 2022, la gestión de los Hitos 5,1 y 5,2 no obstante frente al Hito 5.2,  se reporta en gestión dado que con corte a junio 30, se encontraba pendiente el desarrollo del aplicativo de recolección y las pruebas al mismo, y respectp al hito 5,3  no se ha iniciado y su verificación se realizará para cierre 2022.</t>
  </si>
  <si>
    <t>Para el periodo enero-junio 2022 la OCI evidenció soportes de Materiales,  documentos presentación para el proceso de aprendizaje de Encuesta de Convivencia y Seguridad Ciudadana-ECSC 2022. Carpeta "ECSC_Materiales aula virtual"</t>
  </si>
  <si>
    <t>Para este periodo la OCI no hace verificación de las evidencias de este hito  en razón a que  el procesamiento de la información finalizado se encuentra programado para diciembre 2022.</t>
  </si>
  <si>
    <t xml:space="preserve">Hito cumplido en I trimestre 2022, se aporta  protocolo de selección de muestra de Encuesta de micronegocios -Tematica comercio de fecha enero 2022. </t>
  </si>
  <si>
    <t>Frente a la meta relacionada se evidenció con corte a 30 de junio de 2022, la  finalización del Hito 8,1 y la gestión del hito 8.2  este ultimo se encuentra programado para cumplirse en diciembre  2022.</t>
  </si>
  <si>
    <t>Frente a este hito se evidenció con corte a 30  de junio de 2022 que se ha realizado  el procesamiento y análisis de la base de datos del I trimestre de 2022: Base de datos, productos de publicación, del cual se aportaron evidencias mostrando gestión en el hito programado.</t>
  </si>
  <si>
    <t>Se evidenció formulario de encuesta de visitantes internacionales formulario no residentes 2022 MODO AÉREO PRUEBA PILOTO 2022.</t>
  </si>
  <si>
    <t>Se evidenció cumplimiento de la meta por cuanto se aportaron  soportes de la construcción, validación y entrega de formularios de recolección de la prueba piloto EVI 2022 así como la generación  de base de datos a procesar mediante la cual  se presentaron los resultados de la prueba piloto.</t>
  </si>
  <si>
    <t>Se evidenciaron documentos excel quer contienen resultados de la prueba piloto EVI modo aéreo y marítimo.</t>
  </si>
  <si>
    <t>Se evidenció gestión en el hito respecto a la a revisión del documento metodológico por parte de grupo temático,, no obstante se encuentra pendiente la revisión de pares para versión definitiva.
Teniendo en cuenta que la fecha de finalización se encontraba programada para el 30/06/2022, y que a la fecha no se  cuenta con la versión definitiva del documento metodoógico, se recomienda adelantar las gestiones necesarias para finalizar el hito dado el retraso presentado.</t>
  </si>
  <si>
    <t xml:space="preserve">Se evidenció que el GIT de Mercado Laboral realizó la revisión por parte del equipo temático del documento metodológico que incorpora las mejoras definidas en el rediseño de la operación estadística. Así mismo se evidenciaron Boletines  Técnicos de la Gran Encuesta Integrada de Hogares (GEIH) Mayo2022. </t>
  </si>
  <si>
    <t>Se evidenció formulario de recolección  GIH de vigencia 2022 establecido para la operación estadística.</t>
  </si>
  <si>
    <t>Se evidenció documento  de detección y análisis de requerimientos elaborado en primer trimestre 2022 dando cumplimiento al hito establecido.</t>
  </si>
  <si>
    <t>Se evidenció cumplimiento de la meta relacionada con el rediseño de la medición de precio de leche en SIPSA con corte a 30 de junio de 2022.</t>
  </si>
  <si>
    <t>Se evidenció  DOCUMENTO DE REDISEÑO SISTEMA DE INFORMACIÓN DE PRECIOS Y ABASTECIMIENTO DEL SECTOR AGROPECUARIO COMPONENTE PRECIO DE LECHE CRUDA EN FINCA (SIPSA_L) de mayo de 2022</t>
  </si>
  <si>
    <t xml:space="preserve">Se evidenciaron soportes de base consolidada de recuperación histórica de información de los municipios de la ampliación de cobertura, insumo  para el  análisis y generación de cuadros de resultados, asi mismo para II trimestre se aportaron evidencias de "Cronograma 2022 ELIC_meta_PAI_ampliación-cobertura_20220331"
Evidencias de base integrada final: "Correo_Entrega_Base_Ampliacion_20220629"; "histelic para revisión 2019-2021 (sep)_Descripción";"REPORTE DE ESTADO DE LICENCIAS DE MESES ANTERIORES CORTE 26 DE ABRIL". Información que compone el procesamiento de base. Y con corte 30 de junio se evidencio la publicaciòn de Anexos 302 municipios
Serie empalmada 2003-2022
Serie tipo base por municipios 2005-2022
Series históricas - 302 municipios 2015 - 2022 en el enlace : https://www.dane.gov.co/index.php/estadisticas-por-tema/construccion/licencias-de-construccion/historicos-elic </t>
  </si>
  <si>
    <t>Se evidencia publicación de ampliación de cobertura en ELIC dando cumplimiento a la meta establecida por el proceso.</t>
  </si>
  <si>
    <t>Se evidencian soportes de gestión frente a la documentación de Plan General, Documento Metodológico y Ficha Metodológica  los cuales estan en flujo de revisión en ISOLUCION, pendientes de aprobación por parte de la Dirección Técnica de DIMPE. Se recomienda adelantar las gestiones necesarias para finalización del flujo y asegurar el cumplimiento del hito por cuanto se encontraba programado para el 30/06/2022.</t>
  </si>
  <si>
    <t xml:space="preserve">Con corte a 30 de junio se evidenció gestión te los hitos 16.1, 16,2 y 16,3, observando terminados los hitos 16.2 y 16,3, respecto al hito 16,1 se recomienda tomar medidas que dinamicen la revisión y aprobación de la documentación actualizada y cargada en  el aplicativo ISOLUCIÓN, con el fin de asegurar  su cumplimidento, lo anterior teniendo en cuenta que el hito estaba programado para finalizar el 30/06/2022. </t>
  </si>
  <si>
    <t>Se evidenciaron soportes de procesamiento de información finalizado disponibles en el enlace https://www.dane.gov.co/index.php/estadisticas-por-tema/construccion/indicador-de-mezcla-asfaltica</t>
  </si>
  <si>
    <t>Se evidenciaron soportes de análisis para la publicación de información el 31 de mayo el cual se consolidó en la publicación del 31 de mayo y los meses siguientes. La información procesada desde dicha fecha fue durante el II trimestre corte enero, febrero, marzo y abril del 2022 se encuentra disponible en la pagina-web:
https://www.dane.gov.co/index.php/estadisticas-por-tema/construccion/indicador-de-mezcla-asfaltica</t>
  </si>
  <si>
    <t>Se evidenció diagnóstico planeado, asi como soportes de presentaciones que contienen la correlacion entre los subcapítulos del CEED vs. ICOCED. Asi mismo se observan  actas de mesas de trabajo con los equipos  de trabajo y asesoras de la Dirección General: "Acta Subcapítulos CEED_20220613" y "Acta Subcapítulos CEED_20220610". Dando cumplimiento al hito propuesto.</t>
  </si>
  <si>
    <t>Se observó cumplimiento del hito 17,1, no obstante dados los resultados de su ejecución, se requiere adelantar la aplicación de sondeo  a las obras para determinar cuales subcapitulos  pueden ser incluidos en la metodologia de la operación para implemetarse en la CEED  correspondiente a los coeficientes de incidencia identificados en el rediseño del ICCV, dado lo anterior, el hito 17,3 presenta retraso en su inicio dado que, segun lo informado por el proceso depende de los resultados que se obtengan del sondeo, el manual sera definido una vez se  cuenta con el analisis de resultados correspondiente, se recomienda adelantar las gestiones necesarias para asegurar su cumplimiento</t>
  </si>
  <si>
    <t>No se reporta avance, en razón a aque el diagnóstico generado arrojo la necesidad de sondeo  a las obras para identificar cuales subcapítulos son susceptibles de incluirse, para su posterior implementación en el CEED. 
El manual sera definido una vez se obtengan los resultados  y análisis correspondientes del sondeo. Este hito se encontraba programado para ejecutarse el 30 de junio de 2022, se recomienda adelantar las gestiones necesarias para asegurar su cumplimiento.</t>
  </si>
  <si>
    <t>Se aporto documento manual de diligenciamiento, sin embargo el soporte aportado no contiene datos de aprobación y revisión, y en ISOLUCION se observó disponible el MANUAL DE DILIGENCIAMIENTO FINANCIACIÓN DE VIVIENDA  de fecha Sep/2019 versión 2. Se recomienda adelantar las gestiones necesarias para asegurar el uso de documentación actualizada.</t>
  </si>
  <si>
    <t>Se evidenció documento manual de diligenciamiento e instrumento de recolección actualizado, sin embargo el soporte aportado no contiene datos de aprobación y revisión, y en ISOLUCION se observó disponible el MANUAL DE DILIGENCIAMIENTO FINANCIACIÓN DE VIVIENDA  de fecha Sep/2019 versión 2. Se recomienda adelantar las gestiones necesarias para asegurar el uso de documentación actualizada.</t>
  </si>
  <si>
    <t>Respecto al hito relacionado con propuesta tecnico-economica elaborada, no se reportó avance en su lugar se informaron gestiones asociadas  a la liquidación del convenio convenio 1048 (030) del 2021, del cual con corte a 30nde junio se observó, informe final y gestiones de reintegros.</t>
  </si>
  <si>
    <t>No se evidencia cumplimiento del hito 19.1,  el cual estaba programado para finalizar el 30/06/2022, se recomienda adelantar las acciones necesarias tendientes al cumplimiento de la actividad establecida.</t>
  </si>
  <si>
    <t>Se evidenció cumplimiento del hito en 1er trimestre 2022, observando como soporte  una matriz de identificación de necesidades de información estadística para la caracterización de grupos de interés del DANE diligenciada.</t>
  </si>
  <si>
    <t>De acuerdo con los hitos establecidos se evidenciò cumpliminto del hito 35,1, respecto a los hitos ,35,2, y 35,3 se aportó como evidencia documento borrador de metodologia del Índice de Costos de la Construcción de Edificaciones - ICOCED, no se evidencia documento con flujo de revisiòn y aprobación definitiva en ISOLUCION, sin embargo, se reporto su cumplimiento en primer trimestre, por lo anterior se recomienda tomar medias que permitan evidenciar el cumplimiento de los hitos y asegurar el uso de documentación revisada, aprobada y actualizada.</t>
  </si>
  <si>
    <t>Se evidencio en 1er trimestre, documento borrador de metodologia del Índice de Costos de la Construcción de Edificaciones - ICOCED, sin embargo el documento no presenta flujo de aprobación y/o revisión. Se recomienda revisar con el fin de asegurar que la evidencia aportada corresponda a un documento aprobado y adoptado formalmente en la entidad.</t>
  </si>
  <si>
    <t>Se evidencia documento de borrador de metodologia de  Índice de Costos de la Construcción de Edificaciones - ICOCED, sin embargo,. elñ soporte no corresponde a documento contentivo del desarrollo de requerimientos, ajustes y pruebas de componentes del proceso estadístico para la operación actualizado. Así mismo, dado que no es evidencia  que el documento aportado corresponda a un documento aprobado y adoptado formalmente en la entidad, se recomienda fortalecer los controles de vificación y reporte con el fin de asegurar que las evidencias aportadas guarden consistencia con las actividades desarrolladas. Así como fortalecer la descripción de avance registrada en cada hito, con el fin de asegurar claridad frente al resporte generado.</t>
  </si>
  <si>
    <t>Hito cumplido en I trimestre 2022, se aporta  documento PLAN PARA RECOLECCIÓN DE NUEVO INSTRUMENTO FIVI enero 2022.</t>
  </si>
  <si>
    <t>Se evidenció gestión y ejecución de los hitos  2,1 y 2,2  contribuyendo al cumpliento de la meta correspondiente a base de datos de la temática en financiación de vivienda mediante la cual permita la verificación de la recolección de las nuevas variables de caracterización, terminada.</t>
  </si>
  <si>
    <t xml:space="preserve">Se evidenció  cumplimiento del Hito programado relacionado con base de datos recolectada y finalizada, de lo cual se aportaron  las que se generaron en abril y mayo (01BASE FIVI_ABRIL _2022.xlsx
01BASE FIVI_MAYO _2022.xlsx) </t>
  </si>
  <si>
    <t>Para primer trimestre, se evidenció documento cronograma  operativo de ENCUESTA DE LEVANTAMIENTO DE DIRECTORIO EMCES,   en el cual se realiza la programación de la ejecución y recolección de la información,  de igual manera se aporta correo electrónico del 19/04/2022,  en donde se remite cobertura  con corte del 18 de abril del operativo de rescate de EMCES desarrollado desde DANE Central.</t>
  </si>
  <si>
    <t xml:space="preserve">Se evidenció cumplimiento del hito 3,1 durante el primer trimestre de 2022 de acuerdo con las evidencias aportadas se recomienda definir mecanismos de control que permitan validar el seguimiento al plan propuesto. </t>
  </si>
  <si>
    <t>Se evidenciaron soportes de hito finalizado en primer trimestre 2022, no obstante los cronogramas establecidos no pueden ser verificados por error en  archivo, sin embargo se verificaron bases de datos consolidada y recolectadas.</t>
  </si>
  <si>
    <t xml:space="preserve">Se evidenció la ejecución de los hitos 4,1, 4,2 y 4,3 de acuerdo con las actividades establecidas, de los cuales se aportaron documentos que permitieron evidenciar su gestión. </t>
  </si>
  <si>
    <t>Se evidenció cumplimiento del hito, para primer trimestrem el proceso aportó Base de información recolectada maritima y aereo.</t>
  </si>
  <si>
    <t>Se evidenció cumplimiento del hito para primer trimestre el proceso aportó  Base de información depurada martiima y aerea.</t>
  </si>
  <si>
    <t>Se evidenció que para primer trimestre se aportó cronograma establecido de manera trimestral,  no obstante no se observa información suficiente que permita validar que lo programado se encuentra finalizado, se recomienda fortalecer los controles respecto al seguimiento y registro de información que da cuento del cumplimiento de los hitos definidos para la vigencia.</t>
  </si>
  <si>
    <t xml:space="preserve">Se evidenció documento word  de especificaciones del Sistema de Monitoreo y Control - SMC el cual no contiene flujo de aprobación que permita validar que corresponde al documento definitivo. </t>
  </si>
  <si>
    <t xml:space="preserve">Respecto al hito 9,1 se evidenció documento word  de especificaciones del Sistema de Monitoreo y Control - SMC el cual no contiene flujo de aprobación que permita validar que corresponde al documento definitivo, se recomienda fortalecer el autocontrol frente a la disposición de soportes acordes al producto final esperado. </t>
  </si>
  <si>
    <t xml:space="preserve">Respecto al hito 10,1 se evidenció documento de Generalidades y estructura del equipo de la Unidad Analítica de vigencia 2022, no obstante,  no se observa flujo de revisión y aprobación que permita validar que corresponde a un documento definitivo. </t>
  </si>
  <si>
    <t xml:space="preserve">Con corte a 30  de junio se evidenciaron documentos como evidencia de la ejecución de los hitos 10,1 y 10,2 correspondiente a  Generalidades y estructura del equipo de la Unidad Analítica de vigencia 2022 y  "Estructuración de las líneas de investigación", no obstante,  no se observa flujo de revisión y aprobación que permita validar que corresponde a un documento definitivo.  e recomienda fortalecer el autocontrol frente a la disposición de soportes acordes al producto final esperado que cuente con flujos de aprobación o registro que permita validar que corresponde a un documento formalmente aprobado y apliado por el proceso. </t>
  </si>
  <si>
    <t xml:space="preserve">Respecto al hito 10,2 la DRA aporta documento denominado "Estructuración de las líneas de investigación", no obstante,  no se observa flujo de revisión y aprobación que permita validar que corresponde a un documento definitivo. </t>
  </si>
  <si>
    <t>Frente al hito 11,1 se observó Un (1) documento excel que contiene inventario de documentos para el proceso de actualización, traslado, anulación e inactivación. Lo anterior evidencia cumplimiento del lo programado</t>
  </si>
  <si>
    <t>Se evidenció cumplimiento del hito 11,1 del cuals e obtubo evidencia verificable respecto al inventario de documentos para el proceso de actualización, traslado, anulación e inactivación.</t>
  </si>
  <si>
    <t xml:space="preserve">Para primer trimestre, respecto al Hito 25,1 se evidenció cronograma de actividades de la fase de construcción de la CSB finalizado, </t>
  </si>
  <si>
    <t xml:space="preserve">Con corte a 30 de junio de 2022 se evidenciaron soportes de ejecución de los hitos 25,1 y 25,2 contribuyendo asi al desarrollo de la meta definida respecto a  la generación de un (1) documento consolidado de la fase de construcción de la Cuenta Satélite de Bioeconomía (CSB) para desarrollar y probar los instrumentos y procesos especificados en el diseño, finalizado. </t>
  </si>
  <si>
    <t>Para primer trimestre 2022 se evidenciaron soportes de modelo funcional de la Cuenta Satélite de Bioeconomía -CSB  de marzo de 2022</t>
  </si>
  <si>
    <t>Para primer trimestre 2022 se evidenció cronograma de actividades de la fase de construcción de la CSECI finalizado. Dando cumplimiento al hito programado.</t>
  </si>
  <si>
    <t xml:space="preserve">Con corte a 30 de junio de 2022, se evidenció cumplimiento de los hitos 26,1 y 26,2 durante el primer trimestre de 2022, contribuyendo así a la ejecución de la meta relacionada con "documento consolidado de la fase de construcción de la Cuenta Satélite de Economía Circular (CSECI) para desarrollar y probar los instrumentos y procesos especificados en el diseño, finalizado". </t>
  </si>
  <si>
    <t xml:space="preserve">Se evidenció con corte a primer trimestre de 2022, documento denominado " Descripción Modelo Funcional Cuenta Satélite de Economía CircularCSECI", cuyo objetivo es "Describir el modelo funcional de la Cuenta Satélite de Economía Circular(CSECI), en correspondenciacon  los  lineamientos  internos  y  los  referentes  internacionales  aplicables  para  la  producción  de información estadística", de acuerdo con lo anterior se observó cumplimiento al hito establecido. 
</t>
  </si>
  <si>
    <t>Se evidenció con corte a primer trimestre de 2022, documento denominado " Cronograma Plan de trabajo-Cuenta Satélite del Deporte (CSD) Bogotá", Dando cumplimiento al hito establecido.</t>
  </si>
  <si>
    <t>Con corte al 30 de junio de 2022., se observó cumplimiento de los hitos 27,1 y 27,2, lo cual contribuye a la meta relacioinada con la creación de una cuenta satelite del Deporte de Bogotá (CSDB) finalizado. Se evidencia consistencia en los hitos y actividades establecidas.</t>
  </si>
  <si>
    <t xml:space="preserve">Se evidenció un (1) documento metodológico de la CSDB finalizado, el mencionado docmumento no registra flujo de revisión y aprobación. </t>
  </si>
  <si>
    <t>Con corte a 30 de junio de 2022, se observó cumplimiento del hito, lo cual se verifico a través del cronograma de  y plan de trabajo con sus multmples actividades de la CSD finalizado.</t>
  </si>
  <si>
    <t>Con corte a 30 de junio de 2022, se observaron soportes correspondientes a  Diagrama de Contexto,  Diagrama de Nivel Cero, Diagrama de Nivel Uno y Diagrama Jerarquico los cuales hacen parte de la estructrural del modelo funcional definido en el hito 30,1, no obstante, no se evidencia documento que contenga el modelo funcional consolidado para la medición de la economía digital en Colombia, versión preliminar finalizado.</t>
  </si>
  <si>
    <t xml:space="preserve">Con corte a 30 de junio se evidenciaron gestiones respecto a la generación de instrumentos cómo Diagrama de Contexto,  Diagrama de Nivel Cero, Diagrama de Nivel Uno y Diagrama Jerarquico los cuales hacen parte de la estructrura del modelo funcional definido en el hito 30,1, no obstante, no se evidencia documento que contenga el modelo funcional consolidado para la medición de la economía digital en Colombia, versión preliminar finalizado. Dado que el plazo para finalizar la actividad era el 30/06/2022, se recomienda adelantar las gestiones tendientes a finalizar y documentar el modelo funcional requerido. </t>
  </si>
  <si>
    <t>Con corte a 30 de junio de 2022, se observó cumplimiento del hito 31,1, dado que se evidenció documento excel denominado "cronograma  de publicación MIP" en el cual se registraron las activiades respecto al Procesamiento de la información, Proceso de cálculo y aseguramiento del resultadoy  Difusión, para el desarrollo de un visor de datos (dashboard) de las publicacione de la matriz insumo producto, tablero 2022.</t>
  </si>
  <si>
    <t xml:space="preserve">Con corte a 30 de junio de 2022 se evidenció la ejecución de los hitos 30,1 y 30,2 de los cuales se obtuvo evidencia verificable respecto a los entregables y avances reportados. </t>
  </si>
  <si>
    <t>Con corte a 30 de junio de 2022, se se observó cumplimiento del hito 31,2, ddado que se aportaron soportes correspondientes archivo de trabajo del diseño (mockup) y  soportes de pruebas de escritorio para la visualización del funcionamiento del visor, respecto los resultados de la MIP</t>
  </si>
  <si>
    <t xml:space="preserve">Se observo para primer y segundo trimestre documento de lineamientos para los indicadores ITAED (Indicador trimestral de actividad económica departamental) en Colombia, dando cumplimiento al hito programado. </t>
  </si>
  <si>
    <t>Se evidenció con corte a 30 de junio la generación el cumplimiento del hito 32,1, correspondiente a lineamientos para pel ITAED, información requerida para la generación de Un piloto de cálculos y resultados preliminares de los indicadores trimestrales de actividad económica por departamentos.</t>
  </si>
  <si>
    <t>De acuerdo con los plazos establecidos durante primer trimestre 2022, se observo documento excel contentivo de base de datos con información acopiada para el cálculo de los subsectores del sector financiero para los años 2014-2020 provisional, finalizado. lo anterior evidencia cumplimiento del hito establecido.</t>
  </si>
  <si>
    <t>De acuerdo con los plazos establecidos durante primer trimestre 2022, se observo documento excel contentivo de base de datos con información acopiada para el cálculo de los subsectores del sector financiero para los años 2014-2020 provisional, finalizado. la información contenida evidencia cumplimiento del hito establecido.</t>
  </si>
  <si>
    <t>Con corte al 30/06/2022, se observó la generación del documento denominado " 
anexo de publicación con el cálculo de los subsectores del sector financiero para los años 2014-2020 provisional, finalizado" lo anterior denota cumplimiento del hito establecido.</t>
  </si>
  <si>
    <t>Con corte a 30 de junio de 2022, se observó cronograma de diseño de las cuentas de balance no financieras, dando cumpliento al hito establecido.</t>
  </si>
  <si>
    <t>Se evidencia el cumplimiento de los hitos 36,1 y 36,2, lo cual contribuye a la ejecución de la meta propuesta respecto al diseño de las cuentas de balance no financieras, para completar el Sistema de Cuentas Nacionales en Colombia, finalizado.</t>
  </si>
  <si>
    <t>Se observó que durante el primer y segundo trimestre documento de plan general,   en donde esta registrado el diseño de las cuentas de balance no financieras, con el  fin de iniciar el proceso para completar el Sistema de Cuentas Nacionales en Colombia.</t>
  </si>
  <si>
    <t>Se evidenció para segundo trimestre 2022,  el documento  en formato word del mes de junio de 2022, correspondiente al diagnóstico de la desagregación de actividades para la publicación del Indicador de Seguimiento a la Economía - ISE.</t>
  </si>
  <si>
    <t>Con corte a 30 de junio, se aportaron evidencias que  el  cumplimiento del hito 39,1 en el que se evidenció documento establecido de acuerdo con  los plazos contribuyendo de este modo a la eficaz ejecución de la meta establecida.</t>
  </si>
  <si>
    <t>Con corte a 30 de junio de 2022, se evidenció como soporte documento excel denominado base de datos con información acopiada de estadística básica por departamento a nivel trimestral. Lo anterior denota cumplimiento del hito establecido.</t>
  </si>
  <si>
    <t xml:space="preserve">Con corte a 30 de junio de 2022, respecto al hito 41,1 se evidenció cumplimiento del hito y consistencia respecto a la meta establecida, se recomienda tomar medidas de autocontrol para asegurar su efectiva implementación. </t>
  </si>
  <si>
    <t xml:space="preserve">Se evidencia avance de la meta según lo reportado </t>
  </si>
  <si>
    <t>Hito finalizado en primer trimestre 2022 se evidenció la generación de na base de datos con información acopiada para la CSTIC (documento formato excel)</t>
  </si>
  <si>
    <t>Se evidenció que para  la meta establecida se definieron 3 hitos los cuales fueron ejecutados en primer trimestre 2022, los cuales contribuyeron ala ejecución de la meta  frente a la publicación de la Cuenta Satélite de las Tecnologías de la Información y las Comunicaciones (CSTIC), resultados que fueron consolidados en el boletin tecnico  emitido.</t>
  </si>
  <si>
    <t>Se observó hito finalizado en primer trimestre 2022, del cuals e aporto como evidencia documento excel contentivo de cuadros procesamiento de la información acopiada para la CSTIC.</t>
  </si>
  <si>
    <t>Se observó hito finalizado en primer trimestre 2022, del cual se aporto como evidencia documento PDF correspondiente a Boletín Técnico Cuenta Satélite de las Tecnologías de la Información y las Comunicaciones (CSTIC)  y documentos excel anexo con indicadores de la CSTI.</t>
  </si>
  <si>
    <t>Se evidenció para I trimestre de 2022 soporte de base de datos con información acopiada para la CST (documento excel).  Dando cumplimiento al hito establecido.</t>
  </si>
  <si>
    <t xml:space="preserve">Se evidenció que para  la meta establecida se definieron 3 hitos los cuales fueron ejecutados en primer y segundo trimestre 2022, que contribuyeron a la ejecución de la meta  frente a la  publicación Cuenta Satélite de Turismo (CST), finalizada, se observa boletin de mayo de 2022, el cual esta disponible en el enlace: https://www.dane.gov.co/index.php/estadisticas-por-tema/cuentas-nacionales/cuentas-satelite/cuentas-economicas-cuenta-satelite-de-turismo-cst/cuenta-satelite-de-turismo-cst-historicos </t>
  </si>
  <si>
    <t>Se evidención la finalizaci{on del   hito  frente al procesamiento de las bases de datos de la EGIT, Migración Colombia y Gran Encuesta Integrada de Hogares, para obtener los resultados del gasto interno, los flujos de personas y los ocupados y trabajos equivalentes a tiempo completo. Se observaron documentos excel de trabajo asociados a este hito.</t>
  </si>
  <si>
    <t>Se evidenció para II trimestre de 2022 soporte de generaci{on de Boletín TécnicoCuenta satélite de turismo(CST)2020 provisional y 2021 preliminar. Dando cumplimiento al hito establecido.</t>
  </si>
  <si>
    <t xml:space="preserve">Con corte a mayo  de 2022 se evidencia la finalización del hito relacionado con el acopio de base de datos de GEIH, de lo enunciado se aporto base de datos con información acopiada  formato excel consolidada. </t>
  </si>
  <si>
    <t xml:space="preserve">Se evidenció el cumplimiento de los hitos 4,1 y 4,2 de acuerdo con la programación de  hitos establecida, se evidenciaron soportes que permitiron validar la gestione fectuada  teniente al cumplimiento de la meta establecida frente a la la Cuenta Satélite de Economía del Cuidado (CSEC) </t>
  </si>
  <si>
    <t>Se evidenció documento de trabajo que consolida la valoración económica del Trabajo Doméstico y de Cuidado no Remunerado (TDCNR) e indicadores de contexto 
2021 , formato excel, mediante el cual se observó el cumplimiento del hito 4,2.</t>
  </si>
  <si>
    <t xml:space="preserve">Se evidenció  ejecución del hito para primer y segundo trimestre 2022, del cual se aportó Directorio Encuesta Anual de Servicios - EAS  2019 - 2020 y  dos documentos en formato excel de bases '- BASE2021_M05_PROY18
- BASE2020_M05_PROY18. </t>
  </si>
  <si>
    <t>Se evidenció con corte a 30 de junio el cumplimiento de los hitos 5,1 y 5,2, evidenciando gestión respecto a la meta establecida de la "Cuenta Satélite de Cultura y Economía Naranja_CSCEN"</t>
  </si>
  <si>
    <t>Para primer y segundo trimestre se evidenció  archivo de consolidación de resultados de las cuentas de producción y generación del ingreso, los balances oferta utilización, ocupados y trabajos equivalentes a tiempo completo de la CSCEN denominado "Cuenta Satélite de Cultura y Economía Naranja_CSCEN"</t>
  </si>
  <si>
    <t>Se observaron evidencias de base de datos  con información acopiada para la Cuenta Satélite de la Agroindustria de la Caña de Azúcar (CSACA), del cual se aporto documento en formato excel consolidado.</t>
  </si>
  <si>
    <t>Se evidenció con corte a 30 de junio el cumplimiento del hito 6,1 evidenciando gestión respecto a la meta establecida de la "Cuenta satélite de la Agroindustria de la Caña de Azúcar (CSACA)"</t>
  </si>
  <si>
    <t>Se evidenció con corte a 30 de junio de 2022, ejecución del hito 9,1  respecto a la generación de base de datos de la Cuenta Satélite de la Agroindustria del Ganado Porcino en la cual se observaron datos de la Encuesta de sacrificio de ganado ESAG y EAM.</t>
  </si>
  <si>
    <t>Se evidenció con corte a 30 de junio el cumplimiento del hito 9,1 evidenciando gestión respecto a la meta establecida de la "Cuenta Satélite de la Agroindustria del Ganado Porcino"</t>
  </si>
  <si>
    <t>Con corte a primer trimestre 2022, se evidenciaron soportes de bases de datos información acopiada y procesada de PRODUCTIVIDAD TOTAL DE LOS FACTORES AÑO BASE 2015, dando cumplimiento al hito establecido.</t>
  </si>
  <si>
    <t>Se evidenció el cumplimiento de los hitos 12,1, 12,2 y 12,3 de acuerdo con la programación establecida, se evidenciaron soportes que permitiron validar la gestion y ejecución de la meta establecida frente a la lPRODUCTIVIDAD TOTAL DE LOS FACTORES.</t>
  </si>
  <si>
    <t>Se evidencio con corte a 30 de junio de 2022, el desarrollo de documento PDF del esquema metodologico de PRODUCTIVIDAD TOTAL DE LOS FACTORES AÑO BASE 2015, en el mes de marzo de 2022, el documento no presenta fujo de aprobación y revisió se recomiend fortalecer los controles de verificación y disposición de soportes que permitan validar que el documento aportado surtio el flujo de validación necesario.</t>
  </si>
  <si>
    <t>Con corte a mayo  de 2022 se evidencia la finalización del hito relacionado con Boletín Técnico Productividad  el cual contiene los Factores 2021 a Marzo2022, de lo enunciado se aporto documento PDF de Boletin técnico .</t>
  </si>
  <si>
    <t xml:space="preserve">Con corte a 30 de junio de 2022, se evidenciaron bases de datos con la información acopiada y procesada de acvuerdo con el hito establecido se observa su ejecución y  cumplimiento. </t>
  </si>
  <si>
    <t>Se evidenció con corte a 30 de junio el cumplimiento del hito 13,1 evidenciando gestión respecto a la meta establecida de la "publicación de la matriz utilización desagregada en productos nacionales e importados para los años 2019 definitivo y 2020 provisional"</t>
  </si>
  <si>
    <t xml:space="preserve">Con corte a 30 de junio de 2022, se evidenció cumplimiento del hito establecido en relación con base de datos con la información acopiada y procesada para la matriz de trabajo, de la cual se aporto documento excel denominado base_mt_2021. De acuerdo con lo anterior se observa su ejecución y  cumplimiento. </t>
  </si>
  <si>
    <t xml:space="preserve">Se observó y obtuvo evidencia quer permitió validar el cumplimiento y ejecución de los hitos 14,1, 14,2 y 14,3,  por lo anterior se concluye cumplimiento de la meta establecida correspondiente a publicación de la matriz de trabajo para el año 2021, culminada la cual pudo consultarse en el enlace https://www.dane.gov.co/files/investigaciones/pib/especiales/BP_Matriz_empleo_2020-2021p.pdf </t>
  </si>
  <si>
    <t>Con corte a 30 de junio de 2022, se observó cumplimiento del hito 14,2, relacionado con la generación de Matriz de Trabajo correspondiente al año 2021.</t>
  </si>
  <si>
    <t>Se evidenció con corte a 30 de junio de 2022, ejecución y cumplimiento del hito 14,3  respecto a la generación de boletín tecnico que presentara los resultados de la matriz de trabajo para 2020 y 2021 provisional y se adjunto matriz efectuada.</t>
  </si>
  <si>
    <t xml:space="preserve">Se observó y obtuvo evidencia que permitió validar el cumplimiento y ejecución de los hitos 15,1, 15,2 y 15,3,  por lo anterior se concluye cumplimiento de la meta establecida correspondiente a la publicación de las cuentas anuales de bienes y servicios para los años 2019 definitivo y 2020 provisional,  los documentos en mencion se encuetran disponibles en el enlace https://www.dane.gov.co/files/investigaciones/pib/especiales/BP_Matriz_empleo_2020-2021p.pdf </t>
  </si>
  <si>
    <t>Se evidenció con corte a primer trimestre, la generación del Boletín Técnico Cuentas nacionales anuales  2020 provisional de fecha 15 de febrero de 2022,  con sus respectivos anexos, dando cumplimiento al hito establecido.</t>
  </si>
  <si>
    <t>Se evidenció con corte a  primer trimestre base de datos de datos estadísticos del PIB por departamentos año 2019 y 2020 provisional y valor agregado por municipios año 2019 dando cumplimiento al hito programado.</t>
  </si>
  <si>
    <t>Se observó y obtuvo evidencia que permitió validar el cumplimiento y ejecución de los hitos 17,1, 17,2 y 17,3,  por lo anterior se concluye cumplimiento de la meta establecida correspondiente a la publicación Producto Interno Bruto por departamentos año 2019 definitivo y 2020 provisional. Valor agregado por municipios años 2019 definitivo y 2020 provisional se encuetran disponibles en el enlace: https://www.dane.gov.co/index.php/estadisticas-por-tema/cuentas-nacionales/cuentas-nacionales-departamentales</t>
  </si>
  <si>
    <t>Con corrte a primer trimestre se evidenciaron 4 archivos en excel contentivos de  analisis de cuentas  departamentales, municipales  y sus consolidados (2 archivos de excel) soportes que evidencian el cumplimiento del hito programad.</t>
  </si>
  <si>
    <t>Se evidenció con corte a primer trimestre boletín técnico de Cuentas departamentales - Producto Interno Bruto por departamento 2020 provisional, dando cumplimiento al hito programado.</t>
  </si>
  <si>
    <t>Se evidenció con corte a 30 d ejunio de 2022, el cumplimiento del hito 18,1,  del cual se evidenció documento excel de acopio de estadística básica por actividades económicas por departamentos año 2021.</t>
  </si>
  <si>
    <t>Se observó y obtuvo evidencia que permitió validar el cumplimiento y ejecución de los hitos 18,1, 18,2 y 18,3,  por lo anterior se concluye cumplimiento de la meta establecida correspondiente a la publicación del Producto Interno Bruto por departamentos año 2021 preliminar se encuetran disponibles en el enlace: https://www.dane.gov.co/index.php/estadisticas-por-tema/cuentas-nacionales/cuentas-nacionales-departamentales#:~:text=Para%202021pr%2C%20el%20PIB,de%20millones%20de%20pesos%2C%20respectivamente.</t>
  </si>
  <si>
    <t>Con corte a 30 de junio de 2022, se evidenció documento excel, archivo  contentivo de Síntesis y análisis PIB por departamentos, dando cumplimiento al hito establecido.</t>
  </si>
  <si>
    <t>Se evidencio con corte a 30 de junio de 2022, se realizó el documento boletín técnico y anexos estadísticos de publicación,  el cual se encuentra disponible en el enlace: https://www.dane.gov.co/index.php/estadisticas-por-tema/cuentas-nacionales/cuentas-nacionales-departamentales#:~:text=Para%202021pr%2C%20el%20PIB,de%20millones%20de%20pesos%2C%20respectivamente.</t>
  </si>
  <si>
    <t>Con corte a primer trimestre 2022, se evidenció documento excel  de base de datos con información acopiada para las cuentas por sector institucional, dando cumplimiento al hito establecido.</t>
  </si>
  <si>
    <t>Se observó y obtuvo evidencia que permitió validar el cumplimiento y ejecución de los hitos 20,1, 20,2 y 20,3,  por lo anterior se concluye cumplimiento de la meta establecida correspondiente a la publicación  las cuentas anuales por sector institucional para los años 2019 def y 2020 provisional, disponibles en el enlace: https://www.dane.gov.co/index.php/estadisticas-por-tema/cuentas-nacionales/cuentas-nacionales-anuales</t>
  </si>
  <si>
    <t>Se evidenció cumplimiento del hito en primer trimestre de 2022, del cual se aportó documento excel que consolida el procesamiento y síntesis, para las cuentas por sector institucional, dando cumplimiento al hito programado.</t>
  </si>
  <si>
    <t>Con corte a primer trimestre de 2022 se evidenció la generación del boletín técnico
de cuentas nacionales anuales de fecha 15 de febrero de  2022, con sus repectivos anexos (formatos excel) , dando cumplimiento a lo programado. El mencionado boletin tambien se encuentra publicado en el enlace: https://www.dane.gov.co/files/investigaciones/boletines/pib/cuentas-nal-anuales/bol-cuentas-nal-anuales-2020provisional.pdf</t>
  </si>
  <si>
    <t xml:space="preserve">Se aporta con corte a primer trimestre documento word denominado Manual de diligenciamiento y las especificaciones requeridas para el operativo de campo, correspondiente a la recolección de información del año 2021, versión 18. No obstante al consultar en ISOLUCIÓN, la última versión disponible del manual publicada es la aprobada el  07 de abrirl de 2021, así mismo para II trimestre se aporta documento PDF sin versionamiento. Dado lo anterior no es posible validar el cumplimiento del hito por cuanto el soporte adjunto no corresponde a una versión  que se encuentre vigente y aprobada en ISOLUCIÓN. </t>
  </si>
  <si>
    <t xml:space="preserve">No se evidencia cumplimiento del hito 27,1 por cuanto la versión de  documento que se aporta en formarto word no corresponde a una versión de manual disponible en ISOLICIÓN. Se recomienda  adelantar las gestiones necesarias para asegurar el uso de documentación actualizada y aprobada por el líder del proceso. </t>
  </si>
  <si>
    <t>Se evidenció con corte a 30 de junio de 2022, soportes de mesas de trabajo y documentos excel  de procesamientos de información requeridos para la publicación del Boletín TécnicoEncuesta Ambiental Industrial(EAI)2020.</t>
  </si>
  <si>
    <t>Se evidenció con corte a 30 de junio de 2022, cumplimiento del hito relacionado con la publicación de  resultados de la Encuesta Ambiental Industrial(EAI)2020, del cual se aportaron soportes como anexos y boletín técnico publicado, el cual además se validó, se encuentra publicado  en el enlace: https://www.dane.gov.co/index.php/estadisticas-por-tema/ambientales/encuesta-ambiental-industrial-eai</t>
  </si>
  <si>
    <t xml:space="preserve">Se evidencio con corte a 30 de junio la ejecución del hito programado, del cual se verificaron soportes que dan cuenta de la producción de información estadística periódica para la medición de la dinámica del sector constructor. </t>
  </si>
  <si>
    <t>Se evidenció con corte a 30 de junio de 2022, que se realizaron actividades de procesamiento y analisis de los resultados de las encuestas a los usuarios externos de las OOEE de construcción, así cómo la presentación de los resultados, de los cuales se aportaron listados  de mesas de trabajo, soportes de ajuste de documentos,soportes excel de  procesamiento de bases,  soportes de boletines y, crítica y análisis de información realizados.  Dando cumplimiento al hito establecido.</t>
  </si>
  <si>
    <t>Se observó y obtuvo evidencia que permitió validar el cumplimiento y ejecución de los hitos  39,2 , 39,3 y 39,4,  por lo anterior se concluye cumplimiento de la meta establecida correspondiente a la producción de información estadística sobre cultura política para obtener datos relacionados con democracia, capital social y el insumo para los indicadores ODS 16.b.1 - 16.5.1 - 16.7.2 , disponibles en el enlace: https://www.dane.gov.co/index.php/estadisticas-por-tema/cultura/cultura-politica-encuesta</t>
  </si>
  <si>
    <t xml:space="preserve">Se evidenció con corte a primer trimestre  Pantallazo evidencia del hito No. DIMPE_39.2correspondiente  a la Bases de datos ECP 2021,  del cual por reserva no se adjunta base de datos. Sin embargo, dado la calidad de evaluador de controles y de verificación de evidencias de las OCI con el soporte aportadono es posible determinar que la actividad programada se ejecutara dentro de los plazos establecidos, se recomienda establecer de manera racional herramientas que permitan validar el cumplimiento de las actividades programadas. </t>
  </si>
  <si>
    <t>Se aporto con corte a primer trimestre  soportes asociados a matrices de excel de procesamiento de capital social, elecciones,  percepción acuerdo de paz,  percepción de corrupción, servicio al ciudadano, democracia y capital social, evidenciando cumplimimientodel hito programado.</t>
  </si>
  <si>
    <t>Con corte a 30 de junio de 2022, se evidenciaron soportes de proceso de análisis de consistencia y contexto, de los cuales se aportaron  Cuadros de resultados para la temática de pobreza y condiciones de vida y Boletines técnicos de la temática pobreza y condiciones de vida.</t>
  </si>
  <si>
    <t>Se evidencio con corte a 30 de junio la realización de cronograma de la  Encuesta de Sacrificio de Ganado recolectada del cual se aporto documento excel con programación realizada. Lo anterior da cuenta del cumplimiento del hito.</t>
  </si>
  <si>
    <t>Se evidencio con corte a 30 de junio la realización de cronograma del Sistema de Información de Precios del Sector Agropecuario - SIPSA, el cual se aporto documento excel con programación realizada. Lo anterior da cuenta del cumplimiento del hito.</t>
  </si>
  <si>
    <t>Se evidencio con corte a 30 de junio la realización de cronograma de exportaciones e importaciones, el cual se aporto en formato excel Lo anterior da cuenta del cumplimiento del hito.</t>
  </si>
  <si>
    <t>Se evidencio con corte a 30 de junio la realización de cronograma de Zonas Francas, el cual se aporto en formato excel Lo anterior da cuenta del cumplimiento del hito.</t>
  </si>
  <si>
    <t>Se evidencio con corte a 30 de junio la realización de cronograma de Encuesta Anual de Comercio, el cual se aporto en formato excel Lo anterior da cuenta del cumplimiento del hito.</t>
  </si>
  <si>
    <t>Se evidencio con corte a 30 de junio la realización de cronograma de Encuesta Mensual de Comercio, el cual se aporto en formato excel Lo anterior da cuenta del cumplimiento del hito.</t>
  </si>
  <si>
    <t>Se evidencio con corte a 30 de junio la realización de cronograma definido para  el Precio de Venta al Público de Cigarrillos y Tabaco, el cual se aporto en formato excel Lo anterior da cuenta del cumplimiento del hito.</t>
  </si>
  <si>
    <t>Se evidencio con corte a 30 de junio la realización de cronograma definido para  el Precio de Venta al Público de Cigarrillos y Tabaco, el cual se aporto en formato excel Lo anterior da cuenta del cumplimiento del hito</t>
  </si>
  <si>
    <t>Se evidencio con corte a 30 de junio la realización de cronograma definido para  Muestra Trimestral de Comercio Exterior Servicios, el cual se aporto en formato excel Lo anterior da cuenta del cumplimiento del hito.</t>
  </si>
  <si>
    <t>Se evidencio con corte a 30 de junio la realización de cronograma definido para la Encuesta Anual de Servicios (circular &amp; módulo ambiental), el cual se aporto en formato excel. Lo anterior da cuenta del cumplimiento del hito.</t>
  </si>
  <si>
    <t>Se evidencio con corte a 30 de junio la realización de cronograma definido para la Encuesta Anual de Servicios (circular &amp; módulo ambiental), el cual se aporto en formato excel Lo anterior da cuenta del cumplimiento del hito.</t>
  </si>
  <si>
    <t>Se evidencio con corte a 30 de junio la realización de cronograma definido para la Encuesta Mensual de Servicios, el cual se aporto en formato excel. Lo anterior da cuenta del cumplimiento del hito.</t>
  </si>
  <si>
    <t>Se evidencio con corte a 30 de junio la realización de cronograma definido para la Encuesta Mensual de Alojamiento, el cual se aporto en formato excel. Lo anterior da cuenta del cumplimiento del hito.</t>
  </si>
  <si>
    <t>Se evidencio con corte a 30 de junio la realización de cronograma definido para la Encuesta de Trasporte Urbano de pasajeros, el cual se aporto en formato excel. Lo anterior da cuenta del cumplimiento del hito.</t>
  </si>
  <si>
    <t>Se evidencio con corte a 30 de junio la realización de cronograma definido para la Encuesta de Gasto de Interno de Turismo, el cual se aporto en formato excel. Lo anterior da cuenta del cumplimiento del hito.</t>
  </si>
  <si>
    <t>Se evidencio con corte a 30 de junio la realización de cronograma definido para la Encuesta de Pulso Social, el cual se aporto en formato excel. Lo anterior da cuenta del cumplimiento del hito.</t>
  </si>
  <si>
    <t>Se evidencio con corte a 30 de junio la realización de cronograma definido para Micronegocios_ Rural_Urbano, el cual se aporto en formato excel. Lo anterior da cuenta del cumplimiento del hito.</t>
  </si>
  <si>
    <t>Se evidencio con corte a 30 de junio la realización de cronograma definido para  la Gran Encuesta Integrada de Hogares - Urbana, el cual se aporto en formato excel. Lo anterior da cuenta del cumplimiento del hito.</t>
  </si>
  <si>
    <t>Se evidencio con corte a 30 de junio la realización de cronograma definido para  la  Gran Encuesta Integrada de Hogares-nuevos-, el cual se aporto en formato excel. Lo anterior da cuenta del cumplimiento del hito.</t>
  </si>
  <si>
    <t>Se evidencio con corte a 30 de junio la realización de cronograma definido para  la   Gran Encuesta Integrada de Hogares - Buenaventura, el cual se aporto en formato excel. Lo anterior da cuenta del cumplimiento del hito.</t>
  </si>
  <si>
    <t>Se evidencio con corte a 30 de junio la realización de cronograma definido para  la  Gran Encuesta Integrada de Hogares - Paralelo, el cual se aporto en formato excel. Lo anterior da cuenta del cumplimiento del hito.</t>
  </si>
  <si>
    <t>Se evidencio con corte a 30 de junio la realización de cronograma definido para  operativo proyecto transversal, el cual se aporto en formato excel. Lo anterior da cuenta del cumplimiento del hito.</t>
  </si>
  <si>
    <t>Se evidencio con corte a 30 de junio la realización de cronograma definido para Censo de Edificaciones- Infraestructura, el cual se aporto en formato excel. Lo anterior da cuenta del cumplimiento del hito.</t>
  </si>
  <si>
    <t>Se evidencio con corte a 30 de junio la realización de cronograma definido para el  Indicador de Producción de Obras Civiles, el cual se aporto en formato excel. Lo anterior da cuenta del cumplimiento del hito.</t>
  </si>
  <si>
    <t>Se evidencio con corte a 30 de junio la realización de cronograma definido para el  Indicador de Mezcla Asfáltica -IMA-, el cual se aporto en formato excel. Lo anterior da cuenta del cumplimiento del hito.</t>
  </si>
  <si>
    <t>Se evidencio con corte a 30 de junio la realización de cronograma definido para Licencias de la construcción-, el cual se aporto en formato excel. Lo anterior da cuenta del cumplimiento del hito.</t>
  </si>
  <si>
    <t>Se evidencio con corte a 30 de junio la realización de cronograma definido para Índice de Costos de la Construcción  -ICOCIV e ICCV -, el cual se aporto en formato excel. Lo anterior da cuenta del cumplimiento del hito.</t>
  </si>
  <si>
    <t>Se evidencio con corte a 30 de junio la realización de cronograma definido de Precios de Venta al Público de Licores, Vinos, Aperitivos y Similares-, el cual se aporto en formato excel. Lo anterior da cuenta del cumplimiento del hito.</t>
  </si>
  <si>
    <t>Se evidencio con corte a 30 de junio la realización de cronograma definido de Índice de Precios al Consumidor, el cual se aporto en formato excel. Lo anterior da cuenta del cumplimiento del hito.</t>
  </si>
  <si>
    <t>Se evidencio con corte a 30 de junio la realización de cronograma definido de Índice de Precios del Productor, el cual se aporto en formato excel. Lo anterior da cuenta del cumplimiento del hito.</t>
  </si>
  <si>
    <t>Se evidencio con corte a 30 de junio la realización de cronograma definido de Programa de Paridad de Poder Adquisitivo, el cual se aporto en formato excel. Lo anterior da cuenta del cumplimiento del hito.</t>
  </si>
  <si>
    <t>Se evidencio con corte a 30 de junio la realización de cronograma definido de Índice de Costos de la Educación Superior, el cual se aporto en formato excel. Lo anterior da cuenta del cumplimiento del hito.</t>
  </si>
  <si>
    <t>Se evidencio con corte a 30 de junio la realización de cronograma definido de Índice de costos del transporte de carga por carretera, el cual se aporto en formato excel. Lo anterior da cuenta del cumplimiento del hito.</t>
  </si>
  <si>
    <t>Se evidencio con corte a 30 de junio la realización de cronograma definido deEstadísticas de Cemento Gris , el cual se aporto en formato excel. Lo anterior da cuenta del cumplimiento del hito.</t>
  </si>
  <si>
    <t xml:space="preserve">Se evidencio con corte a 30 de junio la realización de cronograma definido deEstadísticas de Cemento Gris , el cual se aporto en formato excel. Lo anterior da cuenta del cumplimiento del hito. </t>
  </si>
  <si>
    <t>Se evidencio con corte a 30 de junio la realización de cronograma definido de Estadísticas de Concreto, el cual se aporto en formato excel. Lo anterior da cuenta del cumplimiento del hito.</t>
  </si>
  <si>
    <t>Se evidencio con corte a 30 de junio la realización de cronograma definido de Encuesta Mensual Manufacturera con Enfoque Territorial, el cual se aporto en formato excel. Lo anterior da cuenta del cumplimiento del hito.</t>
  </si>
  <si>
    <t xml:space="preserve">Se evidencio con corte a 30 de junio la realización de cronograma definido de Encuesta Mensual Manufacturera con Enfoque Territorial, el cual se aporto en formato excel. Lo anterior da cuenta del cumplimiento del hito. </t>
  </si>
  <si>
    <t>Se evidencio con corte a 30 de junio la realización de cronograma definido de Encuesta de Pulso Empresarial, el cual se aporto en formato excel. Lo anterior da cuenta del cumplimiento del hito.</t>
  </si>
  <si>
    <t xml:space="preserve"> Se evidencio con corte a 30 de junio la realización de cronograma definido de Encuesta de Pulso Empresarial, el cual se aporto en formato excel. Lo anterior da cuenta del cumplimiento del hito.</t>
  </si>
  <si>
    <t>No se aportan evidencias de cumplimiento del hito</t>
  </si>
  <si>
    <t>Hito no cumplido ( sin evidencias para su validación)</t>
  </si>
  <si>
    <t>Se evidencio con corte a 30 de junio la realización de cronograma definido de financiación de vivienda y cartera hipotecaría, el cual se aporto en formato excel. Lo anterior da cuenta del cumplimiento del hito.</t>
  </si>
  <si>
    <t xml:space="preserve">Se observa los archivos: 20220408 -1 FICHA PARA FORMULACIÓN DE PROYECTOS.xls y 20220407 PROYECTO DE INVERSIÓN DE 2023-2026.doc con el diligenciamiento de la metodología MGA WEB de proyectos del DNP para el proyecto y la definición del mismo. No obstante, las evidencias adjuntas no son suficientes para dar cumplimiento a la meta programada debido a que no están definidos los indicadores de medición, ni el seguimiento del proyecto, a pesar de que el producto es una “matriz de seguimiento finalizada”. 
</t>
  </si>
  <si>
    <t xml:space="preserve">Angie Lorena Murcia Currea </t>
  </si>
  <si>
    <t>Viviana Marcela Marin Olmos</t>
  </si>
  <si>
    <t>Dilsa Lucía Bermudez Betancourt</t>
  </si>
  <si>
    <t xml:space="preserve">Armando Sánchez Guevara </t>
  </si>
  <si>
    <t>De acuerdo a la respuesta dada por la dependencia a partir del informe preliminar, se concluye:
Se observan los archivos: Cronograma consolidado Clima Laboral 2022.xls.
Se recomienda incluir los responsables de elaboración, revisión, aprobación (nombres, apellidos y cargos) y fechas del cronograma y el acta del estado del mismo.</t>
  </si>
  <si>
    <t xml:space="preserve">De acuerdo a la respuesta dada por la dependencia a partir del informe preliminar, se concluye:
Se recomienda revisar la  meta debido a que en la formulación de la misma no se define una meta global para el proceso que articule sino 5 metas por separado.
</t>
  </si>
  <si>
    <t>De acuerdo a la respuesta dada por la dependencia a partir del informe preliminar, se concluye:
-El archivo Respuestas evaluación de impacto III cuatrimestre 2021.xls con 9 evaluaciones de impacto y 12 preguntas de 2021 realizadas en el período del 18 de octubre al 21 de febrero de 2022.
- La Presentación de la evaluación de la vigencia 2019 al 2022 en el archivo Informe preliminar evaluación de impacto 2019-2021.ppt. 
- El archivo Muestra servidores seleccionados 2022.xls con 161 servidores de la vigencia 2022. 
Por lo anterior, se evidencia que los soportes aportador dan cumplimiento del hito. 
Se sugiere indagar con los siguientes funcionarios que realizaron calificaciones de impacto de 1, 2 y 3 para identificar debilidades, oportunidades de mejora y lograr lecciones aprendidas en las capacitaciones dadas.  
AREA DE LOGISTICA Y PRODUCCION DE INFORMACION		Jose Luis sanabria	Excel Básico - SENA	2	1	2	3	3	3	1	3	2	3	4	4	NO	
DIRECCIÓN DE METODOLOGÍA Y PRODUCCIÓN ESTADÍSTICA		Harold Abril	R nivel principiante - Universidad Nacional	2	2	3	2	2	2	3	3	2	2	2	2	NO</t>
  </si>
  <si>
    <t xml:space="preserve">De acuerdo a la respuesta dada por la dependencia a partir del informe preliminar, se concluye:
Se observa que la meta esta parcialmente articulada toda vez que se define el hito "Una  (1) aplicación del formato de evaluación de impacto de los cursos realizados en el último cuatrimestre de 2021 para complementar los insumos, implementada" para el período 2021 pero la meta considera un período mayor de 2019 al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</si>
</sst>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_ * #,##0.00_ ;_ * \-#,##0.00_ ;_ * &quot;-&quot;??_ ;_ @_ "/>
    <numFmt numFmtId="165" formatCode="dd/mm/yyyy;@"/>
    <numFmt numFmtId="166" formatCode="_-[$$-409]* #,##0.00_ ;_-[$$-409]* \-#,##0.00\ ;_-[$$-409]* &quot;-&quot;??_ ;_-@_ "/>
    <numFmt numFmtId="167" formatCode="_-&quot;$&quot;\ * #,##0_-;\-&quot;$&quot;\ * #,##0_-;_-&quot;$&quot;\ * &quot;-&quot;??_-;_-@_-"/>
    <numFmt numFmtId="168" formatCode="d/m/yyyy"/>
    <numFmt numFmtId="169" formatCode="_-[$$-409]* #,##0_ ;_-[$$-409]* \-#,##0\ ;_-[$$-409]* &quot;-&quot;??_ ;_-@_ "/>
    <numFmt numFmtId="170" formatCode="_-[$$-240A]\ * #,##0.00_-;\-[$$-240A]\ * #,##0.00_-;_-[$$-240A]\ * &quot;-&quot;??_-;_-@_-"/>
    <numFmt numFmtId="171" formatCode="_-[$$-240A]\ * #,##0_-;\-[$$-240A]\ * #,##0_-;_-[$$-240A]\ * &quot;-&quot;??_-;_-@_-"/>
    <numFmt numFmtId="172" formatCode="_-[$$-240A]\ * #,##0_-;\-[$$-240A]\ * #,##0_-;_-[$$-240A]\ * &quot;-&quot;_-;_-@_-"/>
    <numFmt numFmtId="173" formatCode="_-* #,##0.00\ &quot;€&quot;_-;\-* #,##0.00\ &quot;€&quot;_-;_-* &quot;-&quot;??\ &quot;€&quot;_-;_-@_-"/>
  </numFmts>
  <fonts count="57" x14ac:knownFonts="1">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0"/>
      <color theme="1"/>
      <name val="Calibri"/>
      <family val="2"/>
      <scheme val="minor"/>
    </font>
    <font>
      <u/>
      <sz val="12"/>
      <color theme="10"/>
      <name val="Calibri"/>
      <family val="2"/>
      <scheme val="minor"/>
    </font>
    <font>
      <sz val="12"/>
      <color theme="1"/>
      <name val="Segoe UI"/>
      <family val="2"/>
    </font>
    <font>
      <b/>
      <sz val="22"/>
      <color theme="1"/>
      <name val="Segoe UI"/>
      <family val="2"/>
    </font>
    <font>
      <sz val="14"/>
      <color theme="1"/>
      <name val="Segoe UI"/>
      <family val="2"/>
    </font>
    <font>
      <sz val="14"/>
      <color theme="1"/>
      <name val="Calibri"/>
      <family val="2"/>
      <scheme val="minor"/>
    </font>
    <font>
      <sz val="14"/>
      <name val="Segoe UI Light"/>
      <family val="2"/>
    </font>
    <font>
      <u/>
      <sz val="11"/>
      <color theme="10"/>
      <name val="Calibri"/>
      <family val="2"/>
      <scheme val="minor"/>
    </font>
    <font>
      <b/>
      <sz val="16"/>
      <color theme="0"/>
      <name val="Segoe UI"/>
      <family val="2"/>
    </font>
    <font>
      <sz val="18"/>
      <name val="Segoe UI Light"/>
      <family val="2"/>
    </font>
    <font>
      <b/>
      <sz val="20"/>
      <color theme="0"/>
      <name val="Segoe UI"/>
      <family val="2"/>
    </font>
    <font>
      <sz val="16"/>
      <color theme="1"/>
      <name val="Segoe UI"/>
      <family val="2"/>
    </font>
    <font>
      <b/>
      <sz val="16"/>
      <color rgb="FFBF0D4E"/>
      <name val="Segoe UI"/>
      <family val="2"/>
    </font>
    <font>
      <b/>
      <sz val="16"/>
      <color theme="8" tint="-0.499984740745262"/>
      <name val="Segoe UI"/>
      <family val="2"/>
    </font>
    <font>
      <b/>
      <sz val="16"/>
      <color theme="1"/>
      <name val="Segoe UI"/>
      <family val="2"/>
    </font>
    <font>
      <sz val="14"/>
      <color theme="1"/>
      <name val="Segoe UI Light"/>
      <family val="2"/>
    </font>
    <font>
      <b/>
      <sz val="18"/>
      <color rgb="FFBF0D4E"/>
      <name val="Segoe UI"/>
      <family val="2"/>
    </font>
    <font>
      <b/>
      <sz val="18"/>
      <color theme="1"/>
      <name val="Segoe UI"/>
      <family val="2"/>
    </font>
    <font>
      <b/>
      <sz val="18"/>
      <color theme="8" tint="-0.499984740745262"/>
      <name val="Segoe UI"/>
      <family val="2"/>
    </font>
    <font>
      <sz val="18"/>
      <color theme="1"/>
      <name val="Segoe UI"/>
      <family val="2"/>
    </font>
    <font>
      <b/>
      <sz val="18"/>
      <color theme="0"/>
      <name val="Segoe UI"/>
      <family val="2"/>
    </font>
    <font>
      <sz val="18"/>
      <color theme="1"/>
      <name val="Calibri"/>
      <family val="2"/>
      <scheme val="minor"/>
    </font>
    <font>
      <sz val="18"/>
      <color theme="1"/>
      <name val="Segoe UI"/>
      <family val="2"/>
    </font>
    <font>
      <sz val="14"/>
      <color rgb="FF000000"/>
      <name val="Segoe UI Light"/>
      <family val="2"/>
    </font>
    <font>
      <sz val="16"/>
      <color rgb="FF000000"/>
      <name val="Segoe UI Light"/>
      <family val="2"/>
    </font>
    <font>
      <sz val="16"/>
      <color theme="1"/>
      <name val="Segoe UI Light"/>
      <family val="2"/>
    </font>
    <font>
      <sz val="16"/>
      <name val="Segoe UI Light"/>
      <family val="2"/>
    </font>
    <font>
      <sz val="16"/>
      <color rgb="FF444444"/>
      <name val="Segoe UI Light"/>
      <family val="2"/>
    </font>
    <font>
      <b/>
      <sz val="20"/>
      <color rgb="FF000000"/>
      <name val="Segoe UI"/>
      <family val="2"/>
    </font>
    <font>
      <b/>
      <sz val="20"/>
      <color theme="1"/>
      <name val="Segoe UI"/>
      <family val="2"/>
    </font>
    <font>
      <b/>
      <sz val="20"/>
      <name val="Segoe UI"/>
      <family val="2"/>
    </font>
    <font>
      <sz val="20"/>
      <color theme="1"/>
      <name val="Segoe UI"/>
      <family val="2"/>
    </font>
    <font>
      <b/>
      <sz val="20"/>
      <color theme="1"/>
      <name val="Calibri"/>
      <family val="2"/>
      <scheme val="minor"/>
    </font>
    <font>
      <u/>
      <sz val="16"/>
      <color rgb="FF000000"/>
      <name val="Segoe UI Light"/>
      <family val="2"/>
    </font>
    <font>
      <u/>
      <sz val="16"/>
      <color theme="10"/>
      <name val="Segoe UI Light"/>
      <family val="2"/>
    </font>
    <font>
      <sz val="16"/>
      <color theme="1"/>
      <name val="Segoe UI"/>
      <family val="2"/>
    </font>
    <font>
      <sz val="16"/>
      <color theme="1"/>
      <name val="Calibri"/>
      <family val="2"/>
      <scheme val="minor"/>
    </font>
    <font>
      <vertAlign val="superscript"/>
      <sz val="16"/>
      <color rgb="FF000000"/>
      <name val="Segoe UI Light"/>
      <family val="2"/>
    </font>
    <font>
      <b/>
      <sz val="16"/>
      <color theme="1"/>
      <name val="Segoe UI"/>
      <family val="2"/>
    </font>
    <font>
      <b/>
      <sz val="16"/>
      <color theme="1" tint="4.9989318521683403E-2"/>
      <name val="Segoe UI"/>
      <family val="2"/>
    </font>
    <font>
      <b/>
      <sz val="28"/>
      <color theme="1"/>
      <name val="Segoe UI"/>
      <family val="2"/>
    </font>
    <font>
      <b/>
      <sz val="36"/>
      <color theme="1"/>
      <name val="Segoe UI"/>
      <family val="2"/>
    </font>
    <font>
      <b/>
      <sz val="48"/>
      <color theme="1"/>
      <name val="Segoe UI"/>
      <family val="2"/>
    </font>
    <font>
      <b/>
      <sz val="18"/>
      <name val="Segoe UI Light"/>
      <family val="2"/>
    </font>
    <font>
      <b/>
      <sz val="36"/>
      <name val="Segoe UI"/>
      <family val="2"/>
    </font>
    <font>
      <sz val="20"/>
      <color theme="1"/>
      <name val="Calibri"/>
      <family val="2"/>
      <scheme val="minor"/>
    </font>
    <font>
      <u/>
      <sz val="18"/>
      <name val="Segoe UI Light"/>
      <family val="2"/>
    </font>
    <font>
      <i/>
      <sz val="18"/>
      <name val="Segoe UI Light"/>
      <family val="2"/>
    </font>
    <font>
      <b/>
      <sz val="48"/>
      <color theme="1"/>
      <name val="Segoe UI"/>
      <family val="2"/>
    </font>
    <font>
      <sz val="14"/>
      <color theme="0"/>
      <name val="Segoe UI"/>
      <family val="2"/>
    </font>
    <font>
      <i/>
      <sz val="18"/>
      <color theme="1"/>
      <name val="Segoe UI"/>
      <family val="2"/>
    </font>
    <font>
      <sz val="18"/>
      <name val="Segoe UI"/>
      <family val="2"/>
    </font>
    <font>
      <sz val="18"/>
      <color theme="0"/>
      <name val="Segoe UI"/>
      <family val="2"/>
    </font>
  </fonts>
  <fills count="27">
    <fill>
      <patternFill patternType="none"/>
    </fill>
    <fill>
      <patternFill patternType="gray125"/>
    </fill>
    <fill>
      <patternFill patternType="solid">
        <fgColor theme="0"/>
        <bgColor indexed="64"/>
      </patternFill>
    </fill>
    <fill>
      <patternFill patternType="solid">
        <fgColor theme="3" tint="0.79998168889431442"/>
        <bgColor rgb="FF000000"/>
      </patternFill>
    </fill>
    <fill>
      <patternFill patternType="solid">
        <fgColor theme="0" tint="-4.9989318521683403E-2"/>
        <bgColor rgb="FF000000"/>
      </patternFill>
    </fill>
    <fill>
      <patternFill patternType="solid">
        <fgColor theme="3" tint="0.79998168889431442"/>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8" tint="-0.249977111117893"/>
        <bgColor rgb="FF000000"/>
      </patternFill>
    </fill>
    <fill>
      <patternFill patternType="solid">
        <fgColor theme="0" tint="-0.499984740745262"/>
        <bgColor indexed="64"/>
      </patternFill>
    </fill>
    <fill>
      <patternFill patternType="solid">
        <fgColor theme="0"/>
        <bgColor rgb="FF000000"/>
      </patternFill>
    </fill>
    <fill>
      <patternFill patternType="solid">
        <fgColor theme="0"/>
        <bgColor rgb="FFF2F2F2"/>
      </patternFill>
    </fill>
    <fill>
      <patternFill patternType="solid">
        <fgColor rgb="FFFFFFFF"/>
        <bgColor rgb="FFF2F2F2"/>
      </patternFill>
    </fill>
    <fill>
      <patternFill patternType="solid">
        <fgColor theme="8" tint="0.79998168889431442"/>
        <bgColor rgb="FF000000"/>
      </patternFill>
    </fill>
    <fill>
      <patternFill patternType="solid">
        <fgColor theme="4" tint="0.79998168889431442"/>
        <bgColor rgb="FF000000"/>
      </patternFill>
    </fill>
    <fill>
      <patternFill patternType="solid">
        <fgColor rgb="FFBF0D4E"/>
        <bgColor rgb="FF000000"/>
      </patternFill>
    </fill>
    <fill>
      <patternFill patternType="solid">
        <fgColor rgb="FFFFDFE8"/>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002060"/>
        <bgColor rgb="FF000000"/>
      </patternFill>
    </fill>
    <fill>
      <patternFill patternType="solid">
        <fgColor theme="0" tint="-4.9989318521683403E-2"/>
        <bgColor rgb="FFF2F2F2"/>
      </patternFill>
    </fill>
    <fill>
      <patternFill patternType="solid">
        <fgColor theme="0" tint="-4.9989318521683403E-2"/>
        <bgColor rgb="FFEFEFEF"/>
      </patternFill>
    </fill>
    <fill>
      <patternFill patternType="solid">
        <fgColor rgb="FF8E002F"/>
        <bgColor rgb="FF000000"/>
      </patternFill>
    </fill>
    <fill>
      <patternFill patternType="solid">
        <fgColor rgb="FFFFE1EB"/>
        <bgColor indexed="64"/>
      </patternFill>
    </fill>
  </fills>
  <borders count="139">
    <border>
      <left/>
      <right/>
      <top/>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hair">
        <color auto="1"/>
      </left>
      <right style="hair">
        <color auto="1"/>
      </right>
      <top style="hair">
        <color auto="1"/>
      </top>
      <bottom/>
      <diagonal/>
    </border>
    <border>
      <left/>
      <right style="hair">
        <color theme="0"/>
      </right>
      <top style="hair">
        <color theme="0"/>
      </top>
      <bottom/>
      <diagonal/>
    </border>
    <border>
      <left style="hair">
        <color theme="0"/>
      </left>
      <right style="hair">
        <color theme="0"/>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auto="1"/>
      </right>
      <top/>
      <bottom/>
      <diagonal/>
    </border>
    <border>
      <left style="hair">
        <color auto="1"/>
      </left>
      <right style="hair">
        <color auto="1"/>
      </right>
      <top style="dotted">
        <color rgb="FF000000"/>
      </top>
      <bottom/>
      <diagonal/>
    </border>
    <border>
      <left style="hair">
        <color auto="1"/>
      </left>
      <right style="hair">
        <color theme="1"/>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theme="1"/>
      </left>
      <right style="hair">
        <color theme="1"/>
      </right>
      <top/>
      <bottom style="hair">
        <color theme="1"/>
      </bottom>
      <diagonal/>
    </border>
    <border>
      <left style="hair">
        <color auto="1"/>
      </left>
      <right/>
      <top/>
      <bottom style="hair">
        <color auto="1"/>
      </bottom>
      <diagonal/>
    </border>
    <border>
      <left style="hair">
        <color rgb="FF000000"/>
      </left>
      <right style="hair">
        <color rgb="FF000000"/>
      </right>
      <top/>
      <bottom/>
      <diagonal/>
    </border>
    <border>
      <left/>
      <right style="hair">
        <color rgb="FF000000"/>
      </right>
      <top/>
      <bottom style="hair">
        <color rgb="FF000000"/>
      </bottom>
      <diagonal/>
    </border>
    <border>
      <left style="hair">
        <color theme="1"/>
      </left>
      <right style="hair">
        <color theme="1"/>
      </right>
      <top style="dotted">
        <color rgb="FF000000"/>
      </top>
      <bottom/>
      <diagonal/>
    </border>
    <border>
      <left style="hair">
        <color theme="1"/>
      </left>
      <right/>
      <top style="dotted">
        <color rgb="FF000000"/>
      </top>
      <bottom/>
      <diagonal/>
    </border>
    <border>
      <left/>
      <right style="hair">
        <color theme="1"/>
      </right>
      <top style="dotted">
        <color rgb="FF000000"/>
      </top>
      <bottom/>
      <diagonal/>
    </border>
    <border>
      <left style="hair">
        <color theme="1"/>
      </left>
      <right style="hair">
        <color theme="1"/>
      </right>
      <top style="hair">
        <color theme="1"/>
      </top>
      <bottom style="hair">
        <color theme="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theme="1"/>
      </left>
      <right style="hair">
        <color theme="1"/>
      </right>
      <top/>
      <bottom/>
      <diagonal/>
    </border>
    <border>
      <left style="hair">
        <color theme="1"/>
      </left>
      <right/>
      <top/>
      <bottom/>
      <diagonal/>
    </border>
    <border>
      <left/>
      <right style="hair">
        <color theme="1"/>
      </right>
      <top/>
      <bottom/>
      <diagonal/>
    </border>
    <border>
      <left style="hair">
        <color indexed="64"/>
      </left>
      <right style="hair">
        <color indexed="64"/>
      </right>
      <top/>
      <bottom style="hair">
        <color rgb="FF000000"/>
      </bottom>
      <diagonal/>
    </border>
    <border>
      <left style="hair">
        <color auto="1"/>
      </left>
      <right style="hair">
        <color theme="1"/>
      </right>
      <top/>
      <bottom style="hair">
        <color rgb="FF000000"/>
      </bottom>
      <diagonal/>
    </border>
    <border>
      <left style="hair">
        <color rgb="FF000000"/>
      </left>
      <right style="hair">
        <color rgb="FF000000"/>
      </right>
      <top/>
      <bottom style="hair">
        <color rgb="FF000000"/>
      </bottom>
      <diagonal/>
    </border>
    <border>
      <left style="hair">
        <color theme="1"/>
      </left>
      <right/>
      <top/>
      <bottom style="hair">
        <color theme="1"/>
      </bottom>
      <diagonal/>
    </border>
    <border>
      <left/>
      <right style="hair">
        <color theme="1"/>
      </right>
      <top/>
      <bottom style="hair">
        <color theme="1"/>
      </bottom>
      <diagonal/>
    </border>
    <border>
      <left style="hair">
        <color theme="1"/>
      </left>
      <right style="hair">
        <color theme="1"/>
      </right>
      <top/>
      <bottom style="hair">
        <color rgb="FF000000"/>
      </bottom>
      <diagonal/>
    </border>
    <border>
      <left style="hair">
        <color auto="1"/>
      </left>
      <right style="hair">
        <color indexed="64"/>
      </right>
      <top style="hair">
        <color rgb="FF000000"/>
      </top>
      <bottom/>
      <diagonal/>
    </border>
    <border>
      <left style="hair">
        <color auto="1"/>
      </left>
      <right style="hair">
        <color theme="1"/>
      </right>
      <top style="hair">
        <color rgb="FF000000"/>
      </top>
      <bottom/>
      <diagonal/>
    </border>
    <border>
      <left style="hair">
        <color theme="1"/>
      </left>
      <right style="hair">
        <color theme="1"/>
      </right>
      <top style="hair">
        <color theme="1"/>
      </top>
      <bottom/>
      <diagonal/>
    </border>
    <border>
      <left style="hair">
        <color theme="1"/>
      </left>
      <right/>
      <top style="hair">
        <color theme="1"/>
      </top>
      <bottom/>
      <diagonal/>
    </border>
    <border>
      <left style="hair">
        <color rgb="FF000000"/>
      </left>
      <right style="hair">
        <color rgb="FF000000"/>
      </right>
      <top style="hair">
        <color rgb="FF000000"/>
      </top>
      <bottom style="hair">
        <color rgb="FF000000"/>
      </bottom>
      <diagonal/>
    </border>
    <border>
      <left style="hair">
        <color theme="1"/>
      </left>
      <right style="hair">
        <color theme="1"/>
      </right>
      <top/>
      <bottom style="hair">
        <color auto="1"/>
      </bottom>
      <diagonal/>
    </border>
    <border>
      <left/>
      <right style="hair">
        <color rgb="FF000000"/>
      </right>
      <top style="hair">
        <color rgb="FF000000"/>
      </top>
      <bottom style="hair">
        <color rgb="FF000000"/>
      </bottom>
      <diagonal/>
    </border>
    <border>
      <left style="hair">
        <color auto="1"/>
      </left>
      <right style="hair">
        <color theme="1"/>
      </right>
      <top style="hair">
        <color auto="1"/>
      </top>
      <bottom/>
      <diagonal/>
    </border>
    <border>
      <left style="hair">
        <color theme="1"/>
      </left>
      <right style="hair">
        <color theme="1"/>
      </right>
      <top style="hair">
        <color rgb="FF000000"/>
      </top>
      <bottom/>
      <diagonal/>
    </border>
    <border>
      <left style="hair">
        <color theme="1"/>
      </left>
      <right style="hair">
        <color rgb="FF000000"/>
      </right>
      <top style="hair">
        <color theme="1"/>
      </top>
      <bottom/>
      <diagonal/>
    </border>
    <border>
      <left style="hair">
        <color auto="1"/>
      </left>
      <right style="hair">
        <color theme="1"/>
      </right>
      <top style="hair">
        <color theme="1"/>
      </top>
      <bottom/>
      <diagonal/>
    </border>
    <border>
      <left style="hair">
        <color theme="1"/>
      </left>
      <right style="hair">
        <color rgb="FF000000"/>
      </right>
      <top/>
      <bottom/>
      <diagonal/>
    </border>
    <border>
      <left style="hair">
        <color auto="1"/>
      </left>
      <right style="hair">
        <color theme="1"/>
      </right>
      <top/>
      <bottom style="hair">
        <color auto="1"/>
      </bottom>
      <diagonal/>
    </border>
    <border>
      <left style="hair">
        <color theme="1"/>
      </left>
      <right style="hair">
        <color rgb="FF000000"/>
      </right>
      <top/>
      <bottom style="hair">
        <color theme="1"/>
      </bottom>
      <diagonal/>
    </border>
    <border>
      <left style="hair">
        <color auto="1"/>
      </left>
      <right style="hair">
        <color theme="1"/>
      </right>
      <top/>
      <bottom style="hair">
        <color theme="1"/>
      </bottom>
      <diagonal/>
    </border>
    <border>
      <left style="hair">
        <color auto="1"/>
      </left>
      <right/>
      <top style="hair">
        <color auto="1"/>
      </top>
      <bottom/>
      <diagonal/>
    </border>
    <border>
      <left style="hair">
        <color auto="1"/>
      </left>
      <right/>
      <top/>
      <bottom/>
      <diagonal/>
    </border>
    <border>
      <left style="hair">
        <color auto="1"/>
      </left>
      <right/>
      <top/>
      <bottom style="hair">
        <color rgb="FF000000"/>
      </bottom>
      <diagonal/>
    </border>
    <border>
      <left/>
      <right/>
      <top/>
      <bottom style="hair">
        <color theme="1"/>
      </bottom>
      <diagonal/>
    </border>
    <border>
      <left/>
      <right/>
      <top/>
      <bottom style="hair">
        <color auto="1"/>
      </bottom>
      <diagonal/>
    </border>
    <border>
      <left/>
      <right style="hair">
        <color rgb="FF000000"/>
      </right>
      <top/>
      <bottom/>
      <diagonal/>
    </border>
    <border>
      <left style="hair">
        <color theme="1"/>
      </left>
      <right style="hair">
        <color auto="1"/>
      </right>
      <top style="hair">
        <color auto="1"/>
      </top>
      <bottom/>
      <diagonal/>
    </border>
    <border>
      <left style="hair">
        <color theme="1"/>
      </left>
      <right style="hair">
        <color auto="1"/>
      </right>
      <top/>
      <bottom/>
      <diagonal/>
    </border>
    <border>
      <left style="hair">
        <color theme="1"/>
      </left>
      <right style="hair">
        <color auto="1"/>
      </right>
      <top/>
      <bottom style="hair">
        <color auto="1"/>
      </bottom>
      <diagonal/>
    </border>
    <border>
      <left style="dashed">
        <color rgb="FF000000"/>
      </left>
      <right style="dashed">
        <color rgb="FF000000"/>
      </right>
      <top style="dashed">
        <color rgb="FF000000"/>
      </top>
      <bottom/>
      <diagonal/>
    </border>
    <border>
      <left/>
      <right style="hair">
        <color theme="1"/>
      </right>
      <top style="hair">
        <color theme="1"/>
      </top>
      <bottom/>
      <diagonal/>
    </border>
    <border>
      <left style="dashed">
        <color rgb="FF000000"/>
      </left>
      <right style="hair">
        <color theme="1"/>
      </right>
      <top style="dashed">
        <color rgb="FF000000"/>
      </top>
      <bottom style="dashed">
        <color rgb="FF000000"/>
      </bottom>
      <diagonal/>
    </border>
    <border>
      <left style="hair">
        <color theme="1"/>
      </left>
      <right style="dashed">
        <color rgb="FF000000"/>
      </right>
      <top style="dashed">
        <color rgb="FF000000"/>
      </top>
      <bottom style="dashed">
        <color rgb="FF000000"/>
      </bottom>
      <diagonal/>
    </border>
    <border>
      <left style="dashed">
        <color rgb="FF000000"/>
      </left>
      <right style="dashed">
        <color rgb="FF000000"/>
      </right>
      <top/>
      <bottom style="dashed">
        <color rgb="FF000000"/>
      </bottom>
      <diagonal/>
    </border>
    <border>
      <left style="hair">
        <color rgb="FF000000"/>
      </left>
      <right style="hair">
        <color indexed="64"/>
      </right>
      <top style="hair">
        <color rgb="FF000000"/>
      </top>
      <bottom/>
      <diagonal/>
    </border>
    <border>
      <left style="hair">
        <color rgb="FF000000"/>
      </left>
      <right style="hair">
        <color indexed="64"/>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indexed="64"/>
      </right>
      <top/>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right style="dotted">
        <color rgb="FF000000"/>
      </right>
      <top/>
      <bottom style="dotted">
        <color rgb="FF000000"/>
      </bottom>
      <diagonal/>
    </border>
    <border>
      <left style="hair">
        <color theme="1"/>
      </left>
      <right style="hair">
        <color theme="1"/>
      </right>
      <top style="hair">
        <color auto="1"/>
      </top>
      <bottom/>
      <diagonal/>
    </border>
    <border>
      <left style="hair">
        <color theme="1"/>
      </left>
      <right style="hair">
        <color rgb="FF000000"/>
      </right>
      <top style="dotted">
        <color rgb="FF000000"/>
      </top>
      <bottom/>
      <diagonal/>
    </border>
    <border>
      <left style="hair">
        <color theme="1"/>
      </left>
      <right style="hair">
        <color rgb="FF000000"/>
      </right>
      <top/>
      <bottom style="hair">
        <color rgb="FF000000"/>
      </bottom>
      <diagonal/>
    </border>
    <border>
      <left style="hair">
        <color theme="1"/>
      </left>
      <right style="hair">
        <color rgb="FF000000"/>
      </right>
      <top style="hair">
        <color rgb="FF000000"/>
      </top>
      <bottom/>
      <diagonal/>
    </border>
    <border>
      <left style="hair">
        <color rgb="FF000000"/>
      </left>
      <right/>
      <top/>
      <bottom/>
      <diagonal/>
    </border>
    <border>
      <left style="hair">
        <color rgb="FF000000"/>
      </left>
      <right/>
      <top/>
      <bottom style="hair">
        <color rgb="FF000000"/>
      </bottom>
      <diagonal/>
    </border>
    <border>
      <left style="hair">
        <color theme="1"/>
      </left>
      <right style="hair">
        <color auto="1"/>
      </right>
      <top/>
      <bottom style="hair">
        <color theme="1"/>
      </bottom>
      <diagonal/>
    </border>
    <border>
      <left/>
      <right/>
      <top/>
      <bottom style="hair">
        <color rgb="FF000000"/>
      </bottom>
      <diagonal/>
    </border>
    <border>
      <left style="hair">
        <color theme="1"/>
      </left>
      <right/>
      <top style="hair">
        <color theme="1"/>
      </top>
      <bottom style="hair">
        <color theme="1"/>
      </bottom>
      <diagonal/>
    </border>
    <border>
      <left style="hair">
        <color auto="1"/>
      </left>
      <right style="hair">
        <color auto="1"/>
      </right>
      <top style="hair">
        <color theme="1"/>
      </top>
      <bottom/>
      <diagonal/>
    </border>
    <border>
      <left/>
      <right style="hair">
        <color rgb="FF000000"/>
      </right>
      <top style="hair">
        <color rgb="FF000000"/>
      </top>
      <bottom/>
      <diagonal/>
    </border>
    <border>
      <left/>
      <right style="hair">
        <color theme="1"/>
      </right>
      <top style="hair">
        <color theme="1"/>
      </top>
      <bottom style="hair">
        <color theme="1"/>
      </bottom>
      <diagonal/>
    </border>
    <border>
      <left style="hair">
        <color rgb="FF000000"/>
      </left>
      <right/>
      <top style="hair">
        <color rgb="FF000000"/>
      </top>
      <bottom style="hair">
        <color rgb="FF000000"/>
      </bottom>
      <diagonal/>
    </border>
    <border>
      <left style="dashed">
        <color rgb="FF000000"/>
      </left>
      <right/>
      <top style="dashed">
        <color rgb="FF000000"/>
      </top>
      <bottom style="dashed">
        <color rgb="FF000000"/>
      </bottom>
      <diagonal/>
    </border>
    <border>
      <left style="hair">
        <color auto="1"/>
      </left>
      <right style="hair">
        <color auto="1"/>
      </right>
      <top/>
      <bottom style="hair">
        <color theme="1"/>
      </bottom>
      <diagonal/>
    </border>
    <border>
      <left/>
      <right/>
      <top/>
      <bottom style="dotted">
        <color rgb="FF000000"/>
      </bottom>
      <diagonal/>
    </border>
    <border>
      <left style="hair">
        <color theme="1"/>
      </left>
      <right style="hair">
        <color theme="1"/>
      </right>
      <top/>
      <bottom style="dotted">
        <color rgb="FF000000"/>
      </bottom>
      <diagonal/>
    </border>
    <border>
      <left style="hair">
        <color theme="1"/>
      </left>
      <right style="hair">
        <color auto="1"/>
      </right>
      <top style="dotted">
        <color rgb="FF000000"/>
      </top>
      <bottom/>
      <diagonal/>
    </border>
    <border>
      <left style="hair">
        <color theme="1"/>
      </left>
      <right style="hair">
        <color indexed="64"/>
      </right>
      <top/>
      <bottom style="hair">
        <color rgb="FF000000"/>
      </bottom>
      <diagonal/>
    </border>
    <border>
      <left style="hair">
        <color theme="1"/>
      </left>
      <right style="hair">
        <color indexed="64"/>
      </right>
      <top style="hair">
        <color rgb="FF000000"/>
      </top>
      <bottom/>
      <diagonal/>
    </border>
    <border>
      <left style="hair">
        <color rgb="FF000000"/>
      </left>
      <right style="hair">
        <color auto="1"/>
      </right>
      <top style="hair">
        <color auto="1"/>
      </top>
      <bottom/>
      <diagonal/>
    </border>
    <border>
      <left/>
      <right/>
      <top style="hair">
        <color auto="1"/>
      </top>
      <bottom style="hair">
        <color auto="1"/>
      </bottom>
      <diagonal/>
    </border>
    <border>
      <left/>
      <right style="hair">
        <color auto="1"/>
      </right>
      <top/>
      <bottom/>
      <diagonal/>
    </border>
    <border>
      <left/>
      <right/>
      <top style="hair">
        <color rgb="FF000000"/>
      </top>
      <bottom style="hair">
        <color rgb="FF000000"/>
      </bottom>
      <diagonal/>
    </border>
    <border>
      <left style="hair">
        <color theme="1"/>
      </left>
      <right/>
      <top style="hair">
        <color auto="1"/>
      </top>
      <bottom/>
      <diagonal/>
    </border>
    <border>
      <left style="hair">
        <color theme="1"/>
      </left>
      <right style="hair">
        <color auto="1"/>
      </right>
      <top style="hair">
        <color theme="1"/>
      </top>
      <bottom/>
      <diagonal/>
    </border>
    <border>
      <left/>
      <right style="hair">
        <color indexed="64"/>
      </right>
      <top/>
      <bottom style="hair">
        <color rgb="FF000000"/>
      </bottom>
      <diagonal/>
    </border>
    <border>
      <left style="hair">
        <color indexed="64"/>
      </left>
      <right style="hair">
        <color rgb="FF000000"/>
      </right>
      <top style="hair">
        <color indexed="64"/>
      </top>
      <bottom/>
      <diagonal/>
    </border>
    <border>
      <left style="hair">
        <color indexed="64"/>
      </left>
      <right style="hair">
        <color rgb="FF000000"/>
      </right>
      <top/>
      <bottom/>
      <diagonal/>
    </border>
    <border>
      <left style="hair">
        <color auto="1"/>
      </left>
      <right style="hair">
        <color rgb="FF000000"/>
      </right>
      <top/>
      <bottom style="hair">
        <color auto="1"/>
      </bottom>
      <diagonal/>
    </border>
    <border>
      <left style="hair">
        <color rgb="FF000000"/>
      </left>
      <right/>
      <top style="hair">
        <color rgb="FF000000"/>
      </top>
      <bottom/>
      <diagonal/>
    </border>
    <border>
      <left style="hair">
        <color theme="1"/>
      </left>
      <right style="hair">
        <color rgb="FF000000"/>
      </right>
      <top style="hair">
        <color auto="1"/>
      </top>
      <bottom/>
      <diagonal/>
    </border>
    <border>
      <left style="hair">
        <color auto="1"/>
      </left>
      <right/>
      <top style="hair">
        <color theme="1"/>
      </top>
      <bottom/>
      <diagonal/>
    </border>
    <border>
      <left style="hair">
        <color auto="1"/>
      </left>
      <right/>
      <top style="hair">
        <color rgb="FF000000"/>
      </top>
      <bottom/>
      <diagonal/>
    </border>
    <border>
      <left style="dotted">
        <color rgb="FF000000"/>
      </left>
      <right style="dotted">
        <color rgb="FF000000"/>
      </right>
      <top style="hair">
        <color theme="1"/>
      </top>
      <bottom/>
      <diagonal/>
    </border>
    <border>
      <left style="dotted">
        <color rgb="FF000000"/>
      </left>
      <right style="hair">
        <color auto="1"/>
      </right>
      <top style="hair">
        <color theme="1"/>
      </top>
      <bottom/>
      <diagonal/>
    </border>
    <border>
      <left style="dotted">
        <color rgb="FF000000"/>
      </left>
      <right style="hair">
        <color auto="1"/>
      </right>
      <top/>
      <bottom style="hair">
        <color auto="1"/>
      </bottom>
      <diagonal/>
    </border>
    <border>
      <left style="hair">
        <color indexed="64"/>
      </left>
      <right style="hair">
        <color rgb="FF000000"/>
      </right>
      <top/>
      <bottom style="hair">
        <color rgb="FF000000"/>
      </bottom>
      <diagonal/>
    </border>
    <border>
      <left style="dotted">
        <color rgb="FF000000"/>
      </left>
      <right style="hair">
        <color auto="1"/>
      </right>
      <top style="hair">
        <color auto="1"/>
      </top>
      <bottom/>
      <diagonal/>
    </border>
    <border>
      <left style="hair">
        <color indexed="64"/>
      </left>
      <right style="hair">
        <color rgb="FF000000"/>
      </right>
      <top style="hair">
        <color rgb="FF000000"/>
      </top>
      <bottom/>
      <diagonal/>
    </border>
    <border>
      <left style="dotted">
        <color rgb="FF000000"/>
      </left>
      <right style="hair">
        <color auto="1"/>
      </right>
      <top/>
      <bottom/>
      <diagonal/>
    </border>
    <border>
      <left style="hair">
        <color rgb="FF000000"/>
      </left>
      <right style="hair">
        <color theme="1"/>
      </right>
      <top style="hair">
        <color auto="1"/>
      </top>
      <bottom/>
      <diagonal/>
    </border>
    <border>
      <left style="hair">
        <color rgb="FF000000"/>
      </left>
      <right style="hair">
        <color theme="1"/>
      </right>
      <top/>
      <bottom/>
      <diagonal/>
    </border>
    <border>
      <left style="hair">
        <color rgb="FF000000"/>
      </left>
      <right style="hair">
        <color theme="1"/>
      </right>
      <top/>
      <bottom style="hair">
        <color theme="1"/>
      </bottom>
      <diagonal/>
    </border>
    <border>
      <left style="hair">
        <color rgb="FF000000"/>
      </left>
      <right style="hair">
        <color theme="1"/>
      </right>
      <top style="hair">
        <color theme="1"/>
      </top>
      <bottom/>
      <diagonal/>
    </border>
    <border>
      <left style="hair">
        <color theme="1"/>
      </left>
      <right/>
      <top style="hair">
        <color rgb="FF000000"/>
      </top>
      <bottom/>
      <diagonal/>
    </border>
    <border>
      <left/>
      <right/>
      <top style="hair">
        <color theme="1"/>
      </top>
      <bottom/>
      <diagonal/>
    </border>
    <border>
      <left style="hair">
        <color theme="1"/>
      </left>
      <right/>
      <top/>
      <bottom style="hair">
        <color rgb="FF000000"/>
      </bottom>
      <diagonal/>
    </border>
    <border>
      <left/>
      <right style="hair">
        <color theme="1"/>
      </right>
      <top/>
      <bottom style="hair">
        <color auto="1"/>
      </bottom>
      <diagonal/>
    </border>
    <border>
      <left style="hair">
        <color auto="1"/>
      </left>
      <right style="hair">
        <color auto="1"/>
      </right>
      <top/>
      <bottom style="dotted">
        <color rgb="FF000000"/>
      </bottom>
      <diagonal/>
    </border>
    <border>
      <left/>
      <right style="hair">
        <color auto="1"/>
      </right>
      <top style="hair">
        <color auto="1"/>
      </top>
      <bottom/>
      <diagonal/>
    </border>
    <border>
      <left style="hair">
        <color theme="1"/>
      </left>
      <right/>
      <top/>
      <bottom style="hair">
        <color auto="1"/>
      </bottom>
      <diagonal/>
    </border>
    <border>
      <left/>
      <right style="hair">
        <color indexed="64"/>
      </right>
      <top style="hair">
        <color rgb="FF000000"/>
      </top>
      <bottom/>
      <diagonal/>
    </border>
    <border>
      <left/>
      <right style="hair">
        <color theme="1"/>
      </right>
      <top style="hair">
        <color auto="1"/>
      </top>
      <bottom/>
      <diagonal/>
    </border>
    <border>
      <left/>
      <right style="dotted">
        <color rgb="FF000000"/>
      </right>
      <top style="dotted">
        <color rgb="FF000000"/>
      </top>
      <bottom/>
      <diagonal/>
    </border>
    <border>
      <left/>
      <right style="dotted">
        <color rgb="FF000000"/>
      </right>
      <top/>
      <bottom/>
      <diagonal/>
    </border>
    <border>
      <left/>
      <right style="hair">
        <color theme="1"/>
      </right>
      <top style="hair">
        <color theme="1"/>
      </top>
      <bottom style="thin">
        <color rgb="FF000000"/>
      </bottom>
      <diagonal/>
    </border>
    <border>
      <left/>
      <right style="hair">
        <color theme="1"/>
      </right>
      <top/>
      <bottom style="dotted">
        <color rgb="FF000000"/>
      </bottom>
      <diagonal/>
    </border>
    <border>
      <left/>
      <right style="hair">
        <color theme="1"/>
      </right>
      <top style="hair">
        <color rgb="FF000000"/>
      </top>
      <bottom/>
      <diagonal/>
    </border>
    <border>
      <left/>
      <right/>
      <top style="hair">
        <color auto="1"/>
      </top>
      <bottom/>
      <diagonal/>
    </border>
    <border>
      <left style="hair">
        <color auto="1"/>
      </left>
      <right/>
      <top/>
      <bottom style="dotted">
        <color rgb="FF000000"/>
      </bottom>
      <diagonal/>
    </border>
    <border>
      <left/>
      <right/>
      <top style="hair">
        <color rgb="FF000000"/>
      </top>
      <bottom/>
      <diagonal/>
    </border>
    <border>
      <left style="hair">
        <color theme="0"/>
      </left>
      <right/>
      <top style="hair">
        <color theme="0"/>
      </top>
      <bottom/>
      <diagonal/>
    </border>
    <border>
      <left/>
      <right/>
      <top style="hair">
        <color theme="1"/>
      </top>
      <bottom style="hair">
        <color theme="1"/>
      </bottom>
      <diagonal/>
    </border>
    <border>
      <left/>
      <right/>
      <top style="dotted">
        <color rgb="FF000000"/>
      </top>
      <bottom/>
      <diagonal/>
    </border>
    <border>
      <left style="hair">
        <color theme="1"/>
      </left>
      <right style="hair">
        <color auto="1"/>
      </right>
      <top/>
      <bottom style="dotted">
        <color rgb="FF00000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18">
    <xf numFmtId="0" fontId="0" fillId="0" borderId="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0" fontId="5" fillId="0" borderId="0" applyNumberFormat="0" applyFill="0" applyBorder="0" applyAlignment="0" applyProtection="0"/>
    <xf numFmtId="0" fontId="1" fillId="0" borderId="0"/>
    <xf numFmtId="0" fontId="2" fillId="0" borderId="0"/>
    <xf numFmtId="164" fontId="3"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 fillId="0" borderId="0"/>
    <xf numFmtId="0" fontId="11" fillId="0" borderId="0" applyNumberFormat="0" applyFill="0" applyBorder="0" applyAlignment="0" applyProtection="0"/>
    <xf numFmtId="0" fontId="1" fillId="0" borderId="0"/>
    <xf numFmtId="9" fontId="1" fillId="0" borderId="0" applyFont="0" applyFill="0" applyBorder="0" applyAlignment="0" applyProtection="0"/>
  </cellStyleXfs>
  <cellXfs count="2097">
    <xf numFmtId="0" fontId="0" fillId="0" borderId="0" xfId="0"/>
    <xf numFmtId="0" fontId="0" fillId="2" borderId="0" xfId="0" applyFill="1"/>
    <xf numFmtId="0" fontId="4" fillId="2" borderId="0" xfId="0" applyFont="1" applyFill="1"/>
    <xf numFmtId="0" fontId="6" fillId="0" borderId="0" xfId="0" applyFont="1" applyProtection="1">
      <protection locked="0"/>
    </xf>
    <xf numFmtId="0" fontId="0" fillId="8" borderId="0" xfId="0" applyFill="1"/>
    <xf numFmtId="0" fontId="6" fillId="0" borderId="0" xfId="10" applyFont="1" applyProtection="1">
      <protection locked="0"/>
    </xf>
    <xf numFmtId="0" fontId="2" fillId="0" borderId="0" xfId="10"/>
    <xf numFmtId="0" fontId="2" fillId="2" borderId="0" xfId="10" applyFill="1"/>
    <xf numFmtId="0" fontId="4" fillId="2" borderId="0" xfId="10" applyFont="1" applyFill="1"/>
    <xf numFmtId="42" fontId="10" fillId="0" borderId="0" xfId="10" applyNumberFormat="1" applyFont="1" applyFill="1" applyBorder="1" applyAlignment="1" applyProtection="1">
      <alignment horizontal="center" vertical="center" wrapText="1"/>
      <protection locked="0"/>
    </xf>
    <xf numFmtId="42" fontId="10" fillId="0" borderId="0" xfId="12" applyFont="1" applyFill="1" applyBorder="1" applyAlignment="1" applyProtection="1">
      <alignment horizontal="center" vertical="center" wrapText="1"/>
      <protection locked="0"/>
    </xf>
    <xf numFmtId="42" fontId="10" fillId="0" borderId="0" xfId="12" applyFont="1" applyFill="1" applyBorder="1" applyAlignment="1">
      <alignment horizontal="center" vertical="center"/>
    </xf>
    <xf numFmtId="42" fontId="10" fillId="0" borderId="0" xfId="12" applyFont="1" applyFill="1" applyBorder="1" applyAlignment="1">
      <alignment vertical="center"/>
    </xf>
    <xf numFmtId="42" fontId="10" fillId="0" borderId="0" xfId="12" applyFont="1" applyFill="1" applyBorder="1" applyAlignment="1">
      <alignment horizontal="center" vertical="center" wrapText="1"/>
    </xf>
    <xf numFmtId="42" fontId="10" fillId="0" borderId="0" xfId="6" applyNumberFormat="1" applyFont="1" applyFill="1" applyBorder="1" applyAlignment="1" applyProtection="1">
      <alignment horizontal="center" vertical="center" wrapText="1"/>
      <protection locked="0"/>
    </xf>
    <xf numFmtId="49" fontId="13" fillId="0" borderId="20" xfId="6" applyNumberFormat="1" applyFont="1" applyBorder="1" applyAlignment="1" applyProtection="1">
      <alignment horizontal="center" vertical="center" wrapText="1"/>
      <protection locked="0"/>
    </xf>
    <xf numFmtId="49" fontId="13" fillId="6" borderId="21" xfId="6" applyNumberFormat="1" applyFont="1" applyFill="1" applyBorder="1" applyAlignment="1" applyProtection="1">
      <alignment horizontal="center" vertical="center" wrapText="1"/>
      <protection locked="0"/>
    </xf>
    <xf numFmtId="0" fontId="0" fillId="2" borderId="0" xfId="0" applyFill="1" applyAlignment="1">
      <alignment horizontal="center"/>
    </xf>
    <xf numFmtId="42" fontId="8" fillId="0" borderId="0" xfId="3" applyFont="1" applyFill="1" applyBorder="1" applyAlignment="1" applyProtection="1">
      <alignment horizontal="center" vertical="center" wrapText="1"/>
      <protection locked="0"/>
    </xf>
    <xf numFmtId="42" fontId="8" fillId="0" borderId="0" xfId="0" applyNumberFormat="1" applyFont="1" applyFill="1" applyBorder="1" applyAlignment="1" applyProtection="1">
      <alignment horizontal="center" vertical="center" wrapText="1"/>
      <protection locked="0"/>
    </xf>
    <xf numFmtId="42" fontId="8" fillId="0" borderId="0" xfId="0" applyNumberFormat="1" applyFont="1" applyFill="1" applyBorder="1" applyAlignment="1">
      <alignment horizontal="center" vertical="center" wrapText="1"/>
    </xf>
    <xf numFmtId="42" fontId="9" fillId="0" borderId="0" xfId="3" applyFont="1" applyFill="1" applyBorder="1" applyAlignment="1">
      <alignment horizontal="center" vertical="center" wrapText="1"/>
    </xf>
    <xf numFmtId="42" fontId="8" fillId="0" borderId="0" xfId="0" applyNumberFormat="1" applyFont="1" applyFill="1" applyBorder="1" applyAlignment="1" applyProtection="1">
      <alignment horizontal="right" vertical="center" wrapText="1"/>
      <protection locked="0"/>
    </xf>
    <xf numFmtId="42" fontId="8" fillId="0" borderId="0" xfId="3" applyFont="1" applyFill="1" applyBorder="1" applyAlignment="1">
      <alignment horizontal="center" vertical="center" wrapText="1"/>
    </xf>
    <xf numFmtId="0" fontId="0" fillId="0" borderId="0" xfId="0" applyFill="1" applyBorder="1"/>
    <xf numFmtId="0" fontId="6" fillId="0" borderId="0" xfId="0" applyFont="1" applyAlignment="1" applyProtection="1">
      <alignment vertical="center" textRotation="90"/>
      <protection locked="0"/>
    </xf>
    <xf numFmtId="0" fontId="0" fillId="2" borderId="0" xfId="0" applyFill="1" applyAlignment="1">
      <alignment vertical="center"/>
    </xf>
    <xf numFmtId="0" fontId="15" fillId="2" borderId="0" xfId="0" applyFont="1" applyFill="1"/>
    <xf numFmtId="0" fontId="12" fillId="0" borderId="0" xfId="0" applyFont="1" applyFill="1" applyBorder="1" applyAlignment="1">
      <alignment horizontal="center" vertical="center"/>
    </xf>
    <xf numFmtId="0" fontId="16" fillId="18" borderId="7" xfId="0" applyFont="1" applyFill="1" applyBorder="1" applyAlignment="1" applyProtection="1">
      <alignment horizontal="center" vertical="center" wrapText="1"/>
      <protection locked="0"/>
    </xf>
    <xf numFmtId="0" fontId="17" fillId="15" borderId="7" xfId="14" applyFont="1" applyFill="1" applyBorder="1" applyAlignment="1" applyProtection="1">
      <alignment horizontal="center" vertical="center" wrapText="1"/>
      <protection locked="0"/>
    </xf>
    <xf numFmtId="0" fontId="18" fillId="20" borderId="7" xfId="0" applyFont="1" applyFill="1" applyBorder="1" applyAlignment="1">
      <alignment horizontal="center" vertical="center"/>
    </xf>
    <xf numFmtId="0" fontId="18" fillId="0" borderId="0" xfId="0" applyFont="1" applyFill="1" applyBorder="1" applyAlignment="1">
      <alignment horizontal="center" vertical="center"/>
    </xf>
    <xf numFmtId="0" fontId="12" fillId="22" borderId="7" xfId="0" applyFont="1" applyFill="1" applyBorder="1" applyAlignment="1" applyProtection="1">
      <alignment horizontal="center" vertical="center" wrapText="1"/>
      <protection locked="0" hidden="1"/>
    </xf>
    <xf numFmtId="0" fontId="19" fillId="0" borderId="20" xfId="0" applyFont="1" applyBorder="1" applyAlignment="1">
      <alignment horizontal="center" vertical="center" wrapText="1"/>
    </xf>
    <xf numFmtId="0" fontId="19" fillId="0" borderId="20"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textRotation="90" wrapText="1"/>
      <protection locked="0"/>
    </xf>
    <xf numFmtId="0" fontId="18" fillId="0" borderId="20" xfId="0" applyFont="1" applyBorder="1" applyAlignment="1" applyProtection="1">
      <alignment horizontal="center" vertical="center" textRotation="90" wrapText="1"/>
      <protection locked="0"/>
    </xf>
    <xf numFmtId="164" fontId="18" fillId="0" borderId="13" xfId="5" applyFont="1" applyFill="1" applyBorder="1" applyAlignment="1" applyProtection="1">
      <alignment horizontal="center" vertical="center" textRotation="90" wrapText="1"/>
      <protection locked="0"/>
    </xf>
    <xf numFmtId="164" fontId="18" fillId="0" borderId="20" xfId="5" applyFont="1" applyFill="1" applyBorder="1" applyAlignment="1" applyProtection="1">
      <alignment horizontal="center" vertical="center" textRotation="90" wrapText="1"/>
      <protection locked="0"/>
    </xf>
    <xf numFmtId="0" fontId="21" fillId="0" borderId="11" xfId="0" applyFont="1" applyBorder="1" applyAlignment="1" applyProtection="1">
      <alignment horizontal="center" vertical="center" textRotation="90" wrapText="1"/>
      <protection locked="0"/>
    </xf>
    <xf numFmtId="0" fontId="21" fillId="0" borderId="0" xfId="0" applyFont="1" applyAlignment="1" applyProtection="1">
      <alignment textRotation="255"/>
      <protection locked="0"/>
    </xf>
    <xf numFmtId="0" fontId="24" fillId="22" borderId="7" xfId="0" applyFont="1" applyFill="1" applyBorder="1" applyAlignment="1" applyProtection="1">
      <alignment horizontal="center" vertical="center" wrapText="1"/>
      <protection locked="0" hidden="1"/>
    </xf>
    <xf numFmtId="0" fontId="28" fillId="0" borderId="16" xfId="0" applyFont="1" applyBorder="1" applyAlignment="1">
      <alignment horizontal="center" vertical="center" wrapText="1"/>
    </xf>
    <xf numFmtId="0" fontId="28" fillId="6" borderId="16" xfId="0" applyFont="1" applyFill="1" applyBorder="1" applyAlignment="1">
      <alignment horizontal="center" vertical="center" wrapText="1"/>
    </xf>
    <xf numFmtId="9" fontId="33" fillId="19" borderId="13" xfId="6" applyNumberFormat="1" applyFont="1" applyFill="1" applyBorder="1" applyAlignment="1" applyProtection="1">
      <alignment horizontal="center" vertical="center" wrapText="1"/>
      <protection locked="0"/>
    </xf>
    <xf numFmtId="9" fontId="33" fillId="19" borderId="20" xfId="6" applyNumberFormat="1" applyFont="1" applyFill="1" applyBorder="1" applyAlignment="1" applyProtection="1">
      <alignment horizontal="center" vertical="center" wrapText="1"/>
      <protection locked="0"/>
    </xf>
    <xf numFmtId="0" fontId="35" fillId="0" borderId="0" xfId="0" applyFont="1" applyProtection="1">
      <protection locked="0"/>
    </xf>
    <xf numFmtId="0" fontId="14" fillId="22" borderId="7" xfId="0" applyFont="1" applyFill="1" applyBorder="1" applyAlignment="1" applyProtection="1">
      <alignment horizontal="center" vertical="center" wrapText="1"/>
      <protection locked="0" hidden="1"/>
    </xf>
    <xf numFmtId="9" fontId="32" fillId="15" borderId="16" xfId="0" applyNumberFormat="1" applyFont="1" applyFill="1" applyBorder="1" applyAlignment="1">
      <alignment horizontal="center" vertical="center"/>
    </xf>
    <xf numFmtId="9" fontId="32" fillId="15" borderId="39" xfId="0" applyNumberFormat="1" applyFont="1" applyFill="1" applyBorder="1" applyAlignment="1">
      <alignment horizontal="center" vertical="center"/>
    </xf>
    <xf numFmtId="9" fontId="32" fillId="15" borderId="39" xfId="0" applyNumberFormat="1" applyFont="1" applyFill="1" applyBorder="1" applyAlignment="1">
      <alignment horizontal="center" vertical="center" wrapText="1"/>
    </xf>
    <xf numFmtId="9" fontId="32" fillId="15" borderId="16" xfId="0" applyNumberFormat="1" applyFont="1" applyFill="1" applyBorder="1" applyAlignment="1">
      <alignment horizontal="center" vertical="center" wrapText="1"/>
    </xf>
    <xf numFmtId="9" fontId="33" fillId="19" borderId="20" xfId="4" applyFont="1" applyFill="1" applyBorder="1" applyAlignment="1">
      <alignment horizontal="center" vertical="center"/>
    </xf>
    <xf numFmtId="9" fontId="33" fillId="19" borderId="20" xfId="0" applyNumberFormat="1" applyFont="1" applyFill="1" applyBorder="1" applyAlignment="1">
      <alignment horizontal="center" vertical="center"/>
    </xf>
    <xf numFmtId="9" fontId="32" fillId="19" borderId="16" xfId="0" applyNumberFormat="1" applyFont="1" applyFill="1" applyBorder="1" applyAlignment="1">
      <alignment horizontal="center" vertical="center" wrapText="1"/>
    </xf>
    <xf numFmtId="9" fontId="33" fillId="19" borderId="11" xfId="0" applyNumberFormat="1" applyFont="1" applyFill="1" applyBorder="1" applyAlignment="1">
      <alignment horizontal="center" vertical="center" wrapText="1"/>
    </xf>
    <xf numFmtId="9" fontId="33" fillId="19" borderId="11" xfId="0" applyNumberFormat="1" applyFont="1" applyFill="1" applyBorder="1" applyAlignment="1">
      <alignment horizontal="center" vertical="center"/>
    </xf>
    <xf numFmtId="9" fontId="33" fillId="19" borderId="21" xfId="0" applyNumberFormat="1" applyFont="1" applyFill="1" applyBorder="1" applyAlignment="1">
      <alignment horizontal="center" vertical="center"/>
    </xf>
    <xf numFmtId="9" fontId="33" fillId="19" borderId="23" xfId="0" applyNumberFormat="1" applyFont="1" applyFill="1" applyBorder="1" applyAlignment="1">
      <alignment horizontal="center" vertical="center"/>
    </xf>
    <xf numFmtId="9" fontId="32" fillId="15" borderId="37" xfId="0" applyNumberFormat="1" applyFont="1" applyFill="1" applyBorder="1" applyAlignment="1">
      <alignment horizontal="center" vertical="center"/>
    </xf>
    <xf numFmtId="9" fontId="32" fillId="15" borderId="29" xfId="0" applyNumberFormat="1" applyFont="1" applyFill="1" applyBorder="1" applyAlignment="1">
      <alignment horizontal="center" vertical="center"/>
    </xf>
    <xf numFmtId="9" fontId="32" fillId="15" borderId="15" xfId="0" applyNumberFormat="1" applyFont="1" applyFill="1" applyBorder="1" applyAlignment="1">
      <alignment horizontal="center" vertical="center"/>
    </xf>
    <xf numFmtId="9" fontId="32" fillId="15" borderId="2" xfId="0" applyNumberFormat="1" applyFont="1" applyFill="1" applyBorder="1" applyAlignment="1">
      <alignment horizontal="center" vertical="center"/>
    </xf>
    <xf numFmtId="9" fontId="32" fillId="15" borderId="69" xfId="0" applyNumberFormat="1" applyFont="1" applyFill="1" applyBorder="1" applyAlignment="1">
      <alignment horizontal="center" vertical="center"/>
    </xf>
    <xf numFmtId="9" fontId="32" fillId="15" borderId="3" xfId="0" applyNumberFormat="1" applyFont="1" applyFill="1" applyBorder="1" applyAlignment="1">
      <alignment horizontal="center" vertical="center"/>
    </xf>
    <xf numFmtId="9" fontId="32" fillId="15" borderId="68" xfId="0" applyNumberFormat="1" applyFont="1" applyFill="1" applyBorder="1" applyAlignment="1">
      <alignment horizontal="center" vertical="center"/>
    </xf>
    <xf numFmtId="9" fontId="32" fillId="19" borderId="16" xfId="0" applyNumberFormat="1" applyFont="1" applyFill="1" applyBorder="1" applyAlignment="1">
      <alignment horizontal="center" vertical="center"/>
    </xf>
    <xf numFmtId="9" fontId="32" fillId="19" borderId="37" xfId="0" applyNumberFormat="1" applyFont="1" applyFill="1" applyBorder="1" applyAlignment="1">
      <alignment horizontal="center" vertical="center"/>
    </xf>
    <xf numFmtId="9" fontId="32" fillId="19" borderId="29" xfId="0" applyNumberFormat="1" applyFont="1" applyFill="1" applyBorder="1" applyAlignment="1">
      <alignment horizontal="center" vertical="center"/>
    </xf>
    <xf numFmtId="9" fontId="32" fillId="19" borderId="29" xfId="0" applyNumberFormat="1" applyFont="1" applyFill="1" applyBorder="1" applyAlignment="1">
      <alignment horizontal="center" vertical="center" wrapText="1"/>
    </xf>
    <xf numFmtId="9" fontId="32" fillId="15" borderId="82" xfId="0" applyNumberFormat="1" applyFont="1" applyFill="1" applyBorder="1" applyAlignment="1">
      <alignment horizontal="center" vertical="center"/>
    </xf>
    <xf numFmtId="9" fontId="33" fillId="19" borderId="21" xfId="4" applyFont="1" applyFill="1" applyBorder="1" applyAlignment="1">
      <alignment horizontal="center" vertical="center"/>
    </xf>
    <xf numFmtId="9" fontId="32" fillId="15" borderId="29" xfId="0" applyNumberFormat="1" applyFont="1" applyFill="1" applyBorder="1" applyAlignment="1">
      <alignment horizontal="center" vertical="center" wrapText="1"/>
    </xf>
    <xf numFmtId="9" fontId="33" fillId="19" borderId="21" xfId="7" applyNumberFormat="1" applyFont="1" applyFill="1" applyBorder="1" applyAlignment="1" applyProtection="1">
      <alignment horizontal="center" vertical="center" wrapText="1"/>
      <protection locked="0"/>
    </xf>
    <xf numFmtId="0" fontId="36" fillId="2" borderId="0" xfId="0" applyFont="1" applyFill="1"/>
    <xf numFmtId="0" fontId="19" fillId="2" borderId="20" xfId="0" applyFont="1" applyFill="1" applyBorder="1" applyAlignment="1">
      <alignment vertical="center"/>
    </xf>
    <xf numFmtId="0" fontId="19" fillId="2" borderId="20" xfId="0" applyFont="1" applyFill="1" applyBorder="1" applyAlignment="1">
      <alignment horizontal="center" vertical="center"/>
    </xf>
    <xf numFmtId="42" fontId="19" fillId="0" borderId="20" xfId="3" applyFont="1" applyFill="1" applyBorder="1" applyAlignment="1" applyProtection="1">
      <alignment horizontal="center" vertical="center" wrapText="1"/>
      <protection locked="0"/>
    </xf>
    <xf numFmtId="0" fontId="19" fillId="2" borderId="20" xfId="0" applyFont="1" applyFill="1" applyBorder="1" applyAlignment="1">
      <alignment vertical="center" wrapText="1"/>
    </xf>
    <xf numFmtId="0" fontId="28" fillId="0" borderId="12" xfId="0" applyFont="1" applyBorder="1" applyAlignment="1">
      <alignment horizontal="center" vertical="center" wrapText="1"/>
    </xf>
    <xf numFmtId="0" fontId="28" fillId="6" borderId="39" xfId="0" applyFont="1" applyFill="1" applyBorder="1" applyAlignment="1">
      <alignment horizontal="center" vertical="center" wrapText="1"/>
    </xf>
    <xf numFmtId="0" fontId="28" fillId="6" borderId="16" xfId="0" applyFont="1" applyFill="1" applyBorder="1" applyAlignment="1">
      <alignment horizontal="center" vertical="center"/>
    </xf>
    <xf numFmtId="0" fontId="29" fillId="2" borderId="20" xfId="0" applyFont="1" applyFill="1" applyBorder="1" applyAlignment="1">
      <alignment horizontal="center" vertical="center" wrapText="1"/>
    </xf>
    <xf numFmtId="0" fontId="29" fillId="2" borderId="20" xfId="0" applyFont="1" applyFill="1" applyBorder="1" applyAlignment="1">
      <alignment horizontal="center" vertical="center"/>
    </xf>
    <xf numFmtId="0" fontId="28" fillId="6" borderId="39" xfId="0" applyFont="1" applyFill="1" applyBorder="1" applyAlignment="1">
      <alignment horizontal="center" vertical="center"/>
    </xf>
    <xf numFmtId="0" fontId="28" fillId="6" borderId="53" xfId="0" applyFont="1" applyFill="1" applyBorder="1" applyAlignment="1">
      <alignment horizontal="center" vertical="center"/>
    </xf>
    <xf numFmtId="0" fontId="28" fillId="6" borderId="2" xfId="0" applyFont="1" applyFill="1" applyBorder="1" applyAlignment="1">
      <alignment horizontal="center" vertical="center" wrapText="1"/>
    </xf>
    <xf numFmtId="0" fontId="28" fillId="6" borderId="69" xfId="0" applyFont="1" applyFill="1" applyBorder="1" applyAlignment="1">
      <alignment horizontal="center" vertical="center" wrapText="1"/>
    </xf>
    <xf numFmtId="0" fontId="28" fillId="6" borderId="69"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37" xfId="0" applyFont="1" applyFill="1" applyBorder="1" applyAlignment="1">
      <alignment horizontal="center" vertical="center"/>
    </xf>
    <xf numFmtId="0" fontId="29" fillId="8" borderId="20"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20" xfId="0" applyFont="1" applyBorder="1" applyAlignment="1" applyProtection="1">
      <alignment horizontal="center" vertical="center" wrapText="1"/>
      <protection locked="0"/>
    </xf>
    <xf numFmtId="0" fontId="28" fillId="6" borderId="29" xfId="0" applyFont="1" applyFill="1" applyBorder="1" applyAlignment="1">
      <alignment horizontal="left" vertical="center" wrapText="1"/>
    </xf>
    <xf numFmtId="0" fontId="29" fillId="2" borderId="20" xfId="0" applyFont="1" applyFill="1" applyBorder="1" applyAlignment="1">
      <alignment horizontal="left" vertical="center"/>
    </xf>
    <xf numFmtId="0" fontId="29" fillId="0" borderId="13" xfId="7" applyFont="1" applyBorder="1" applyAlignment="1" applyProtection="1">
      <alignment horizontal="center" vertical="center" wrapText="1"/>
      <protection locked="0"/>
    </xf>
    <xf numFmtId="42" fontId="29" fillId="0" borderId="20" xfId="3" applyFont="1" applyFill="1" applyBorder="1" applyAlignment="1" applyProtection="1">
      <alignment horizontal="center" vertical="center" wrapText="1"/>
      <protection locked="0"/>
    </xf>
    <xf numFmtId="0" fontId="29" fillId="2" borderId="20" xfId="0" applyFont="1" applyFill="1" applyBorder="1" applyAlignment="1">
      <alignment horizontal="left" vertical="center" wrapText="1"/>
    </xf>
    <xf numFmtId="49" fontId="29" fillId="0" borderId="20" xfId="5" applyNumberFormat="1" applyFont="1" applyFill="1" applyBorder="1" applyAlignment="1" applyProtection="1">
      <alignment horizontal="left" vertical="center" wrapText="1"/>
      <protection locked="0"/>
    </xf>
    <xf numFmtId="0" fontId="28" fillId="6" borderId="37" xfId="0" applyFont="1" applyFill="1" applyBorder="1" applyAlignment="1">
      <alignment horizontal="left" vertical="center"/>
    </xf>
    <xf numFmtId="0" fontId="29" fillId="0" borderId="12"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11" xfId="0" applyFont="1" applyBorder="1" applyAlignment="1" applyProtection="1">
      <alignment vertical="center" wrapText="1"/>
      <protection locked="0"/>
    </xf>
    <xf numFmtId="49" fontId="29" fillId="0" borderId="12" xfId="0" applyNumberFormat="1" applyFont="1" applyBorder="1" applyAlignment="1" applyProtection="1">
      <alignment horizontal="center" vertical="center" wrapText="1"/>
      <protection locked="0"/>
    </xf>
    <xf numFmtId="49" fontId="29" fillId="0" borderId="13" xfId="5" applyNumberFormat="1" applyFont="1" applyFill="1" applyBorder="1" applyAlignment="1" applyProtection="1">
      <alignment horizontal="center" vertical="center" wrapText="1"/>
      <protection locked="0"/>
    </xf>
    <xf numFmtId="49" fontId="29" fillId="0" borderId="20" xfId="5" applyNumberFormat="1" applyFont="1" applyFill="1" applyBorder="1" applyAlignment="1" applyProtection="1">
      <alignment horizontal="center" vertical="center" wrapText="1"/>
      <protection locked="0"/>
    </xf>
    <xf numFmtId="49" fontId="39" fillId="0" borderId="0" xfId="0" applyNumberFormat="1" applyFont="1" applyProtection="1">
      <protection locked="0"/>
    </xf>
    <xf numFmtId="49" fontId="29" fillId="0" borderId="11" xfId="0" applyNumberFormat="1" applyFont="1" applyBorder="1" applyAlignment="1" applyProtection="1">
      <alignment horizontal="center" vertical="center" wrapText="1"/>
      <protection locked="0"/>
    </xf>
    <xf numFmtId="9" fontId="29" fillId="0" borderId="12" xfId="0" applyNumberFormat="1" applyFont="1" applyBorder="1" applyAlignment="1" applyProtection="1">
      <alignment horizontal="center" vertical="center" wrapText="1"/>
      <protection locked="0"/>
    </xf>
    <xf numFmtId="165" fontId="29" fillId="0" borderId="11" xfId="7" applyNumberFormat="1" applyFont="1" applyBorder="1" applyAlignment="1" applyProtection="1">
      <alignment horizontal="center" vertical="center" wrapText="1"/>
      <protection locked="0"/>
    </xf>
    <xf numFmtId="9" fontId="29" fillId="0" borderId="11" xfId="7" applyNumberFormat="1" applyFont="1" applyBorder="1" applyAlignment="1" applyProtection="1">
      <alignment horizontal="center" vertical="center" wrapText="1"/>
      <protection locked="0"/>
    </xf>
    <xf numFmtId="49" fontId="29" fillId="0" borderId="21" xfId="0" applyNumberFormat="1" applyFont="1" applyBorder="1" applyAlignment="1" applyProtection="1">
      <alignment horizontal="center" vertical="center" wrapText="1"/>
      <protection locked="0"/>
    </xf>
    <xf numFmtId="9" fontId="29" fillId="0" borderId="22" xfId="0" applyNumberFormat="1" applyFont="1" applyBorder="1" applyAlignment="1" applyProtection="1">
      <alignment horizontal="center" vertical="center" wrapText="1"/>
      <protection locked="0"/>
    </xf>
    <xf numFmtId="165" fontId="29" fillId="0" borderId="21" xfId="7" applyNumberFormat="1" applyFont="1" applyBorder="1" applyAlignment="1" applyProtection="1">
      <alignment horizontal="center" vertical="center" wrapText="1"/>
      <protection locked="0"/>
    </xf>
    <xf numFmtId="9" fontId="29" fillId="0" borderId="21" xfId="7" applyNumberFormat="1" applyFont="1" applyBorder="1" applyAlignment="1" applyProtection="1">
      <alignment horizontal="center" vertical="center" wrapText="1"/>
      <protection locked="0"/>
    </xf>
    <xf numFmtId="0" fontId="29" fillId="0" borderId="21" xfId="7" applyFont="1" applyBorder="1" applyAlignment="1" applyProtection="1">
      <alignment horizontal="center" vertical="center" wrapText="1"/>
      <protection locked="0"/>
    </xf>
    <xf numFmtId="0" fontId="29" fillId="0" borderId="21"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9" fontId="29" fillId="0" borderId="11" xfId="0" applyNumberFormat="1" applyFont="1" applyBorder="1" applyAlignment="1" applyProtection="1">
      <alignment horizontal="center" vertical="center" wrapText="1"/>
      <protection locked="0"/>
    </xf>
    <xf numFmtId="14" fontId="29" fillId="0" borderId="11" xfId="0" applyNumberFormat="1" applyFont="1" applyBorder="1" applyAlignment="1">
      <alignment horizontal="center" vertical="center" wrapText="1"/>
    </xf>
    <xf numFmtId="9" fontId="29" fillId="0" borderId="11" xfId="0" applyNumberFormat="1" applyFont="1" applyBorder="1" applyAlignment="1">
      <alignment horizontal="center" vertical="center" wrapText="1"/>
    </xf>
    <xf numFmtId="9" fontId="29" fillId="0" borderId="21" xfId="0" applyNumberFormat="1" applyFont="1" applyBorder="1" applyAlignment="1" applyProtection="1">
      <alignment horizontal="center" vertical="center" wrapText="1"/>
      <protection locked="0"/>
    </xf>
    <xf numFmtId="14" fontId="29" fillId="0" borderId="21" xfId="0" applyNumberFormat="1" applyFont="1" applyBorder="1" applyAlignment="1">
      <alignment horizontal="center" vertical="center" wrapText="1"/>
    </xf>
    <xf numFmtId="9" fontId="29" fillId="0" borderId="21" xfId="0" applyNumberFormat="1" applyFont="1" applyBorder="1" applyAlignment="1">
      <alignment horizontal="center" vertical="center" wrapText="1"/>
    </xf>
    <xf numFmtId="0" fontId="29" fillId="2" borderId="11" xfId="7" applyFont="1" applyFill="1" applyBorder="1" applyAlignment="1" applyProtection="1">
      <alignment horizontal="center" vertical="center" wrapText="1"/>
      <protection locked="0"/>
    </xf>
    <xf numFmtId="9" fontId="29" fillId="2" borderId="12" xfId="0" applyNumberFormat="1" applyFont="1" applyFill="1" applyBorder="1" applyAlignment="1" applyProtection="1">
      <alignment horizontal="center" vertical="center" wrapText="1"/>
      <protection locked="0"/>
    </xf>
    <xf numFmtId="165" fontId="29" fillId="2" borderId="11" xfId="7" applyNumberFormat="1" applyFont="1" applyFill="1" applyBorder="1" applyAlignment="1" applyProtection="1">
      <alignment horizontal="center" vertical="center" wrapText="1"/>
      <protection locked="0"/>
    </xf>
    <xf numFmtId="9" fontId="29" fillId="2" borderId="11" xfId="7" applyNumberFormat="1" applyFont="1" applyFill="1" applyBorder="1" applyAlignment="1" applyProtection="1">
      <alignment horizontal="center" vertical="center" wrapText="1"/>
      <protection locked="0"/>
    </xf>
    <xf numFmtId="0" fontId="29" fillId="2" borderId="21" xfId="7" applyFont="1" applyFill="1" applyBorder="1" applyAlignment="1" applyProtection="1">
      <alignment horizontal="center" vertical="center" wrapText="1"/>
      <protection locked="0"/>
    </xf>
    <xf numFmtId="9" fontId="29" fillId="2" borderId="22" xfId="0" applyNumberFormat="1" applyFont="1" applyFill="1" applyBorder="1" applyAlignment="1" applyProtection="1">
      <alignment horizontal="center" vertical="center" wrapText="1"/>
      <protection locked="0"/>
    </xf>
    <xf numFmtId="165" fontId="29" fillId="2" borderId="21" xfId="7" applyNumberFormat="1" applyFont="1" applyFill="1" applyBorder="1" applyAlignment="1" applyProtection="1">
      <alignment horizontal="center" vertical="center" wrapText="1"/>
      <protection locked="0"/>
    </xf>
    <xf numFmtId="9" fontId="29" fillId="2" borderId="21" xfId="7" applyNumberFormat="1" applyFont="1" applyFill="1" applyBorder="1" applyAlignment="1" applyProtection="1">
      <alignment horizontal="center" vertical="center" wrapText="1"/>
      <protection locked="0"/>
    </xf>
    <xf numFmtId="0" fontId="29" fillId="0" borderId="12" xfId="0" applyFont="1" applyBorder="1" applyAlignment="1">
      <alignment horizontal="center" vertical="center" wrapText="1"/>
    </xf>
    <xf numFmtId="165" fontId="29" fillId="0" borderId="12" xfId="0" applyNumberFormat="1" applyFont="1" applyBorder="1" applyAlignment="1" applyProtection="1">
      <alignment horizontal="center" vertical="center" wrapText="1"/>
      <protection locked="0"/>
    </xf>
    <xf numFmtId="14" fontId="29" fillId="0" borderId="12" xfId="0" applyNumberFormat="1" applyFont="1" applyBorder="1" applyAlignment="1">
      <alignment horizontal="center" vertical="center" wrapText="1"/>
    </xf>
    <xf numFmtId="0" fontId="29" fillId="0" borderId="22" xfId="0" applyFont="1" applyBorder="1" applyAlignment="1">
      <alignment horizontal="center" vertical="center" wrapText="1"/>
    </xf>
    <xf numFmtId="165" fontId="29" fillId="0" borderId="22" xfId="0" applyNumberFormat="1" applyFont="1" applyBorder="1" applyAlignment="1" applyProtection="1">
      <alignment horizontal="center" vertical="center" wrapText="1"/>
      <protection locked="0"/>
    </xf>
    <xf numFmtId="9" fontId="29" fillId="0" borderId="12" xfId="0" applyNumberFormat="1" applyFont="1" applyBorder="1" applyAlignment="1">
      <alignment horizontal="center" vertical="center" wrapText="1"/>
    </xf>
    <xf numFmtId="14" fontId="29" fillId="0" borderId="22" xfId="0" applyNumberFormat="1" applyFont="1" applyBorder="1" applyAlignment="1">
      <alignment horizontal="center" vertical="center" wrapText="1"/>
    </xf>
    <xf numFmtId="9" fontId="29" fillId="0" borderId="22" xfId="0" applyNumberFormat="1" applyFont="1" applyBorder="1" applyAlignment="1">
      <alignment horizontal="center" vertical="center" wrapText="1"/>
    </xf>
    <xf numFmtId="0" fontId="29" fillId="0" borderId="22" xfId="0" applyFont="1" applyBorder="1" applyAlignment="1" applyProtection="1">
      <alignment horizontal="center" vertical="center" wrapText="1"/>
      <protection locked="0"/>
    </xf>
    <xf numFmtId="49" fontId="29" fillId="0" borderId="22" xfId="0" applyNumberFormat="1" applyFont="1" applyBorder="1" applyAlignment="1" applyProtection="1">
      <alignment horizontal="center" vertical="center" wrapText="1"/>
      <protection locked="0"/>
    </xf>
    <xf numFmtId="9" fontId="29" fillId="0" borderId="20" xfId="0" applyNumberFormat="1"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9" fontId="29" fillId="0" borderId="13" xfId="0" applyNumberFormat="1" applyFont="1" applyBorder="1" applyAlignment="1" applyProtection="1">
      <alignment horizontal="center" vertical="center" wrapText="1"/>
      <protection locked="0"/>
    </xf>
    <xf numFmtId="165" fontId="29" fillId="0" borderId="13" xfId="0" applyNumberFormat="1" applyFont="1" applyBorder="1" applyAlignment="1" applyProtection="1">
      <alignment horizontal="center" vertical="center" wrapText="1"/>
      <protection locked="0"/>
    </xf>
    <xf numFmtId="165" fontId="29" fillId="0" borderId="20" xfId="0" applyNumberFormat="1" applyFont="1" applyBorder="1" applyAlignment="1" applyProtection="1">
      <alignment horizontal="center" vertical="center" wrapText="1"/>
      <protection locked="0"/>
    </xf>
    <xf numFmtId="14" fontId="29" fillId="0" borderId="20" xfId="0" applyNumberFormat="1" applyFont="1" applyBorder="1" applyAlignment="1" applyProtection="1">
      <alignment horizontal="center" vertical="center" wrapText="1"/>
      <protection locked="0"/>
    </xf>
    <xf numFmtId="9" fontId="29" fillId="0" borderId="13" xfId="5" applyNumberFormat="1" applyFont="1" applyFill="1" applyBorder="1" applyAlignment="1" applyProtection="1">
      <alignment horizontal="center" vertical="center" wrapText="1"/>
      <protection locked="0"/>
    </xf>
    <xf numFmtId="165" fontId="29" fillId="0" borderId="13" xfId="7" applyNumberFormat="1" applyFont="1" applyBorder="1" applyAlignment="1" applyProtection="1">
      <alignment horizontal="center" vertical="center" wrapText="1"/>
      <protection locked="0"/>
    </xf>
    <xf numFmtId="9" fontId="29" fillId="0" borderId="13" xfId="7" applyNumberFormat="1" applyFont="1" applyBorder="1" applyAlignment="1" applyProtection="1">
      <alignment horizontal="center" vertical="center" wrapText="1"/>
      <protection locked="0"/>
    </xf>
    <xf numFmtId="0" fontId="29" fillId="0" borderId="20" xfId="7" applyFont="1" applyBorder="1" applyAlignment="1" applyProtection="1">
      <alignment horizontal="center" vertical="center" wrapText="1"/>
      <protection locked="0"/>
    </xf>
    <xf numFmtId="9" fontId="29" fillId="0" borderId="20" xfId="5" applyNumberFormat="1" applyFont="1" applyFill="1" applyBorder="1" applyAlignment="1" applyProtection="1">
      <alignment horizontal="center" vertical="center" wrapText="1"/>
      <protection locked="0"/>
    </xf>
    <xf numFmtId="165" fontId="29" fillId="0" borderId="20" xfId="7" applyNumberFormat="1" applyFont="1" applyBorder="1" applyAlignment="1" applyProtection="1">
      <alignment horizontal="center" vertical="center" wrapText="1"/>
      <protection locked="0"/>
    </xf>
    <xf numFmtId="9" fontId="29" fillId="0" borderId="20" xfId="7" applyNumberFormat="1" applyFont="1" applyBorder="1" applyAlignment="1" applyProtection="1">
      <alignment horizontal="center" vertical="center" wrapText="1"/>
      <protection locked="0"/>
    </xf>
    <xf numFmtId="0" fontId="39" fillId="0" borderId="0" xfId="0" applyFont="1" applyProtection="1">
      <protection locked="0"/>
    </xf>
    <xf numFmtId="9" fontId="39" fillId="0" borderId="0" xfId="4" applyFont="1" applyProtection="1">
      <protection locked="0"/>
    </xf>
    <xf numFmtId="165" fontId="39" fillId="0" borderId="0" xfId="0" applyNumberFormat="1" applyFont="1" applyProtection="1">
      <protection locked="0"/>
    </xf>
    <xf numFmtId="9" fontId="29" fillId="0" borderId="14" xfId="7" applyNumberFormat="1" applyFont="1" applyBorder="1" applyAlignment="1" applyProtection="1">
      <alignment horizontal="center" vertical="center" wrapText="1"/>
      <protection locked="0"/>
    </xf>
    <xf numFmtId="9" fontId="29" fillId="0" borderId="23" xfId="7" applyNumberFormat="1" applyFont="1" applyBorder="1" applyAlignment="1" applyProtection="1">
      <alignment horizontal="center" vertical="center" wrapText="1"/>
      <protection locked="0"/>
    </xf>
    <xf numFmtId="9" fontId="29" fillId="0" borderId="78" xfId="0" applyNumberFormat="1" applyFont="1" applyBorder="1" applyAlignment="1" applyProtection="1">
      <alignment horizontal="center" vertical="center" wrapText="1"/>
      <protection locked="0"/>
    </xf>
    <xf numFmtId="9" fontId="29" fillId="2" borderId="23" xfId="7" applyNumberFormat="1" applyFont="1" applyFill="1" applyBorder="1" applyAlignment="1" applyProtection="1">
      <alignment horizontal="center" vertical="center" wrapText="1"/>
      <protection locked="0"/>
    </xf>
    <xf numFmtId="42" fontId="29" fillId="0" borderId="78" xfId="3" applyFont="1" applyFill="1" applyBorder="1" applyAlignment="1" applyProtection="1">
      <alignment horizontal="center" vertical="center" wrapText="1"/>
      <protection locked="0"/>
    </xf>
    <xf numFmtId="42" fontId="29" fillId="0" borderId="21" xfId="3" applyFont="1" applyFill="1" applyBorder="1" applyAlignment="1" applyProtection="1">
      <alignment horizontal="center" vertical="center" wrapText="1"/>
      <protection locked="0"/>
    </xf>
    <xf numFmtId="42" fontId="29" fillId="0" borderId="78" xfId="0" applyNumberFormat="1" applyFont="1" applyBorder="1" applyAlignment="1" applyProtection="1">
      <alignment horizontal="center" vertical="center" wrapText="1"/>
      <protection locked="0"/>
    </xf>
    <xf numFmtId="42" fontId="29" fillId="0" borderId="21" xfId="0" applyNumberFormat="1" applyFont="1" applyBorder="1" applyAlignment="1" applyProtection="1">
      <alignment horizontal="center" vertical="center" wrapText="1"/>
      <protection locked="0"/>
    </xf>
    <xf numFmtId="42" fontId="29" fillId="0" borderId="21" xfId="0" applyNumberFormat="1" applyFont="1" applyBorder="1" applyAlignment="1" applyProtection="1">
      <alignment horizontal="right" vertical="center" wrapText="1"/>
      <protection locked="0"/>
    </xf>
    <xf numFmtId="42" fontId="29" fillId="0" borderId="14" xfId="0" applyNumberFormat="1" applyFont="1" applyBorder="1" applyAlignment="1" applyProtection="1">
      <alignment horizontal="center" vertical="center" wrapText="1"/>
      <protection locked="0"/>
    </xf>
    <xf numFmtId="42" fontId="29" fillId="0" borderId="30" xfId="3" applyFont="1" applyFill="1" applyBorder="1" applyAlignment="1" applyProtection="1">
      <alignment horizontal="center" vertical="center" wrapText="1"/>
      <protection locked="0"/>
    </xf>
    <xf numFmtId="42" fontId="29" fillId="2" borderId="49" xfId="3" applyFont="1" applyFill="1" applyBorder="1" applyAlignment="1" applyProtection="1">
      <alignment vertical="center" wrapText="1"/>
      <protection locked="0"/>
    </xf>
    <xf numFmtId="42" fontId="29" fillId="2" borderId="14" xfId="3" applyFont="1" applyFill="1" applyBorder="1" applyAlignment="1" applyProtection="1">
      <alignment vertical="center" wrapText="1"/>
      <protection locked="0"/>
    </xf>
    <xf numFmtId="0" fontId="40" fillId="0" borderId="0" xfId="0" applyFont="1"/>
    <xf numFmtId="0" fontId="37" fillId="6" borderId="29" xfId="0" applyFont="1" applyFill="1" applyBorder="1" applyAlignment="1">
      <alignment horizontal="center" vertical="center" wrapText="1"/>
    </xf>
    <xf numFmtId="0" fontId="28" fillId="0" borderId="76" xfId="0" applyFont="1" applyBorder="1" applyAlignment="1" applyProtection="1">
      <alignment horizontal="center" vertical="center" wrapText="1"/>
      <protection locked="0"/>
    </xf>
    <xf numFmtId="42" fontId="29" fillId="2" borderId="20" xfId="3" applyFont="1" applyFill="1" applyBorder="1" applyAlignment="1">
      <alignment horizontal="center" vertical="center" wrapText="1"/>
    </xf>
    <xf numFmtId="0" fontId="29" fillId="2" borderId="13" xfId="0" applyFont="1" applyFill="1" applyBorder="1" applyAlignment="1">
      <alignment horizontal="center" vertical="center" wrapText="1"/>
    </xf>
    <xf numFmtId="9" fontId="33" fillId="5" borderId="20" xfId="4" applyFont="1" applyFill="1" applyBorder="1" applyAlignment="1">
      <alignment horizontal="center" vertical="center"/>
    </xf>
    <xf numFmtId="9" fontId="34" fillId="5" borderId="21" xfId="4" applyFont="1" applyFill="1" applyBorder="1" applyAlignment="1">
      <alignment horizontal="center" vertical="center"/>
    </xf>
    <xf numFmtId="9" fontId="33" fillId="5" borderId="13" xfId="4" applyFont="1" applyFill="1" applyBorder="1" applyAlignment="1">
      <alignment horizontal="center" vertical="center"/>
    </xf>
    <xf numFmtId="9" fontId="34" fillId="19" borderId="21" xfId="4" applyFont="1" applyFill="1" applyBorder="1" applyAlignment="1">
      <alignment horizontal="center" vertical="center"/>
    </xf>
    <xf numFmtId="9" fontId="33" fillId="19" borderId="13" xfId="4" applyFont="1" applyFill="1" applyBorder="1" applyAlignment="1">
      <alignment horizontal="center" vertical="center"/>
    </xf>
    <xf numFmtId="0" fontId="12" fillId="22" borderId="6" xfId="0" applyFont="1" applyFill="1" applyBorder="1" applyAlignment="1" applyProtection="1">
      <alignment horizontal="center" vertical="center" wrapText="1"/>
      <protection locked="0" hidden="1"/>
    </xf>
    <xf numFmtId="164" fontId="12" fillId="22" borderId="6" xfId="11" applyFont="1" applyFill="1" applyBorder="1" applyAlignment="1" applyProtection="1">
      <alignment horizontal="center" vertical="center" wrapText="1"/>
      <protection locked="0"/>
    </xf>
    <xf numFmtId="0" fontId="27" fillId="6" borderId="20" xfId="0" applyFont="1" applyFill="1" applyBorder="1" applyAlignment="1">
      <alignment vertical="center" wrapText="1"/>
    </xf>
    <xf numFmtId="0" fontId="27" fillId="0" borderId="20" xfId="0" applyFont="1" applyBorder="1" applyAlignment="1">
      <alignment vertical="center" wrapText="1"/>
    </xf>
    <xf numFmtId="42" fontId="19" fillId="0" borderId="20" xfId="3" applyFont="1" applyBorder="1" applyAlignment="1" applyProtection="1">
      <alignment horizontal="center" vertical="center" wrapText="1"/>
      <protection locked="0"/>
    </xf>
    <xf numFmtId="42" fontId="19" fillId="8" borderId="20" xfId="3" applyFont="1" applyFill="1" applyBorder="1" applyAlignment="1" applyProtection="1">
      <alignment horizontal="center" vertical="center" wrapText="1"/>
      <protection locked="0"/>
    </xf>
    <xf numFmtId="0" fontId="27" fillId="6" borderId="20" xfId="0" applyFont="1" applyFill="1" applyBorder="1" applyAlignment="1">
      <alignment horizontal="center" vertical="center"/>
    </xf>
    <xf numFmtId="0" fontId="27" fillId="6" borderId="20" xfId="0" applyFont="1" applyFill="1" applyBorder="1" applyAlignment="1">
      <alignment horizontal="center" vertical="center" wrapText="1"/>
    </xf>
    <xf numFmtId="0" fontId="19" fillId="2" borderId="20" xfId="0" applyFont="1" applyFill="1" applyBorder="1"/>
    <xf numFmtId="42" fontId="19" fillId="0" borderId="20" xfId="0" applyNumberFormat="1" applyFont="1" applyBorder="1" applyAlignment="1" applyProtection="1">
      <alignment horizontal="center" vertical="center" wrapText="1"/>
      <protection locked="0"/>
    </xf>
    <xf numFmtId="0" fontId="27" fillId="0" borderId="20" xfId="0" applyFont="1" applyBorder="1" applyAlignment="1">
      <alignment horizontal="center" vertical="center" wrapText="1"/>
    </xf>
    <xf numFmtId="166" fontId="19" fillId="2" borderId="20" xfId="0" applyNumberFormat="1" applyFont="1" applyFill="1" applyBorder="1"/>
    <xf numFmtId="49" fontId="19" fillId="6" borderId="20" xfId="0" applyNumberFormat="1" applyFont="1" applyFill="1" applyBorder="1" applyAlignment="1" applyProtection="1">
      <alignment vertical="center" wrapText="1"/>
      <protection locked="0"/>
    </xf>
    <xf numFmtId="0" fontId="19" fillId="2" borderId="20" xfId="0" applyFont="1" applyFill="1" applyBorder="1" applyAlignment="1">
      <alignment wrapText="1"/>
    </xf>
    <xf numFmtId="0" fontId="27" fillId="0" borderId="20" xfId="0" applyFont="1" applyBorder="1" applyAlignment="1">
      <alignment vertical="center"/>
    </xf>
    <xf numFmtId="42" fontId="19" fillId="9" borderId="20" xfId="3" applyFont="1" applyFill="1" applyBorder="1" applyAlignment="1" applyProtection="1">
      <alignment horizontal="center" vertical="center" wrapText="1"/>
      <protection locked="0"/>
    </xf>
    <xf numFmtId="166" fontId="19" fillId="9" borderId="20" xfId="0" applyNumberFormat="1" applyFont="1" applyFill="1" applyBorder="1" applyAlignment="1" applyProtection="1">
      <alignment horizontal="center" vertical="center" wrapText="1"/>
      <protection locked="0"/>
    </xf>
    <xf numFmtId="0" fontId="19" fillId="9" borderId="20" xfId="0" applyFont="1" applyFill="1" applyBorder="1" applyAlignment="1" applyProtection="1">
      <alignment horizontal="center" vertical="center" wrapText="1"/>
      <protection locked="0"/>
    </xf>
    <xf numFmtId="166" fontId="19" fillId="9" borderId="20" xfId="0" applyNumberFormat="1" applyFont="1" applyFill="1" applyBorder="1"/>
    <xf numFmtId="166" fontId="27" fillId="16" borderId="20" xfId="0" applyNumberFormat="1" applyFont="1" applyFill="1" applyBorder="1" applyAlignment="1">
      <alignment horizontal="right" vertical="center" wrapText="1"/>
    </xf>
    <xf numFmtId="166" fontId="27" fillId="9" borderId="20" xfId="0" applyNumberFormat="1" applyFont="1" applyFill="1" applyBorder="1" applyAlignment="1">
      <alignment horizontal="right" vertical="center" wrapText="1"/>
    </xf>
    <xf numFmtId="44" fontId="19" fillId="9" borderId="20" xfId="2" applyFont="1" applyFill="1" applyBorder="1" applyAlignment="1" applyProtection="1">
      <alignment horizontal="center" vertical="center" wrapText="1"/>
      <protection locked="0"/>
    </xf>
    <xf numFmtId="44" fontId="27" fillId="9" borderId="20" xfId="2" applyFont="1" applyFill="1" applyBorder="1" applyAlignment="1">
      <alignment horizontal="center" vertical="center"/>
    </xf>
    <xf numFmtId="44" fontId="19" fillId="9" borderId="20" xfId="2" applyFont="1" applyFill="1" applyBorder="1"/>
    <xf numFmtId="0" fontId="28" fillId="6" borderId="16" xfId="0" applyFont="1" applyFill="1" applyBorder="1" applyAlignment="1">
      <alignment horizontal="left" vertical="center" wrapText="1"/>
    </xf>
    <xf numFmtId="0" fontId="28" fillId="0" borderId="11" xfId="0" applyFont="1" applyBorder="1" applyAlignment="1">
      <alignment horizontal="left" vertical="center" wrapText="1"/>
    </xf>
    <xf numFmtId="0" fontId="28" fillId="6" borderId="39" xfId="0" applyFont="1" applyFill="1" applyBorder="1" applyAlignment="1">
      <alignment horizontal="left" vertical="center" wrapText="1"/>
    </xf>
    <xf numFmtId="0" fontId="28" fillId="0" borderId="16" xfId="0" applyFont="1" applyBorder="1" applyAlignment="1">
      <alignment horizontal="left" vertical="center" wrapText="1"/>
    </xf>
    <xf numFmtId="0" fontId="28" fillId="6" borderId="16" xfId="0" applyFont="1" applyFill="1" applyBorder="1" applyAlignment="1">
      <alignment horizontal="left" vertical="center"/>
    </xf>
    <xf numFmtId="0" fontId="28" fillId="6" borderId="53" xfId="0" applyFont="1" applyFill="1" applyBorder="1" applyAlignment="1">
      <alignment horizontal="left" vertical="center"/>
    </xf>
    <xf numFmtId="0" fontId="28" fillId="6" borderId="3" xfId="0" applyFont="1" applyFill="1" applyBorder="1" applyAlignment="1">
      <alignment horizontal="left" vertical="center" wrapText="1"/>
    </xf>
    <xf numFmtId="0" fontId="28" fillId="6" borderId="68" xfId="0" applyFont="1" applyFill="1" applyBorder="1" applyAlignment="1">
      <alignment horizontal="left" vertical="center" wrapText="1"/>
    </xf>
    <xf numFmtId="0" fontId="28" fillId="6" borderId="69" xfId="0" applyFont="1" applyFill="1" applyBorder="1" applyAlignment="1">
      <alignment horizontal="left" vertical="center"/>
    </xf>
    <xf numFmtId="0" fontId="28" fillId="6" borderId="2" xfId="0" applyFont="1" applyFill="1" applyBorder="1" applyAlignment="1">
      <alignment horizontal="left" vertical="center" wrapText="1"/>
    </xf>
    <xf numFmtId="0" fontId="28" fillId="6" borderId="69" xfId="0" applyFont="1" applyFill="1" applyBorder="1" applyAlignment="1">
      <alignment horizontal="left" vertical="center" wrapText="1"/>
    </xf>
    <xf numFmtId="0" fontId="28" fillId="6" borderId="37" xfId="0" applyFont="1" applyFill="1" applyBorder="1" applyAlignment="1">
      <alignment horizontal="left" vertical="center" wrapText="1"/>
    </xf>
    <xf numFmtId="0" fontId="28" fillId="8" borderId="29" xfId="0"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20" xfId="0" applyFont="1" applyBorder="1" applyAlignment="1" applyProtection="1">
      <alignment horizontal="left" vertical="center" wrapText="1"/>
      <protection locked="0"/>
    </xf>
    <xf numFmtId="0" fontId="29" fillId="2" borderId="13" xfId="0" applyFont="1" applyFill="1" applyBorder="1" applyAlignment="1">
      <alignment horizontal="left" vertical="center" wrapText="1"/>
    </xf>
    <xf numFmtId="42" fontId="29" fillId="0" borderId="20" xfId="3" applyFont="1" applyFill="1" applyBorder="1" applyAlignment="1" applyProtection="1">
      <alignment horizontal="left" vertical="center" wrapText="1"/>
      <protection locked="0"/>
    </xf>
    <xf numFmtId="0" fontId="0" fillId="2" borderId="0" xfId="0" applyFill="1" applyAlignment="1">
      <alignment horizontal="left"/>
    </xf>
    <xf numFmtId="9" fontId="33" fillId="19" borderId="78" xfId="0" applyNumberFormat="1" applyFont="1" applyFill="1" applyBorder="1" applyAlignment="1">
      <alignment horizontal="center" vertical="center"/>
    </xf>
    <xf numFmtId="9" fontId="33" fillId="19" borderId="14" xfId="0" applyNumberFormat="1" applyFont="1" applyFill="1" applyBorder="1" applyAlignment="1">
      <alignment horizontal="center" vertical="center"/>
    </xf>
    <xf numFmtId="0" fontId="28" fillId="6" borderId="20" xfId="0" applyFont="1" applyFill="1" applyBorder="1" applyAlignment="1">
      <alignment horizontal="left" vertical="center" wrapText="1"/>
    </xf>
    <xf numFmtId="49" fontId="29" fillId="2" borderId="81" xfId="0" applyNumberFormat="1" applyFont="1" applyFill="1" applyBorder="1" applyAlignment="1">
      <alignment horizontal="center" vertical="center" wrapText="1"/>
    </xf>
    <xf numFmtId="42" fontId="29" fillId="0" borderId="81" xfId="3" applyFont="1" applyFill="1" applyBorder="1" applyAlignment="1" applyProtection="1">
      <alignment horizontal="center" vertical="center" wrapText="1"/>
      <protection locked="0"/>
    </xf>
    <xf numFmtId="0" fontId="28" fillId="0" borderId="20" xfId="0" applyFont="1" applyBorder="1" applyAlignment="1">
      <alignment horizontal="center" vertical="center" wrapText="1"/>
    </xf>
    <xf numFmtId="0" fontId="42" fillId="7" borderId="13" xfId="0" applyFont="1" applyFill="1" applyBorder="1" applyAlignment="1">
      <alignment horizontal="center" vertical="center"/>
    </xf>
    <xf numFmtId="0" fontId="42" fillId="7" borderId="20" xfId="0" applyFont="1" applyFill="1" applyBorder="1" applyAlignment="1">
      <alignment horizontal="center" vertical="center"/>
    </xf>
    <xf numFmtId="0" fontId="42" fillId="7" borderId="11" xfId="0" applyFont="1" applyFill="1" applyBorder="1" applyAlignment="1">
      <alignment horizontal="center" vertical="center"/>
    </xf>
    <xf numFmtId="0" fontId="42" fillId="7" borderId="21" xfId="0" applyFont="1" applyFill="1" applyBorder="1" applyAlignment="1">
      <alignment horizontal="center" vertical="center"/>
    </xf>
    <xf numFmtId="0" fontId="42" fillId="7" borderId="23" xfId="0" applyFont="1" applyFill="1" applyBorder="1" applyAlignment="1">
      <alignment horizontal="center" vertical="center"/>
    </xf>
    <xf numFmtId="0" fontId="42" fillId="7" borderId="22" xfId="0" applyFont="1" applyFill="1" applyBorder="1" applyAlignment="1">
      <alignment horizontal="center" vertical="center"/>
    </xf>
    <xf numFmtId="0" fontId="42" fillId="7" borderId="78" xfId="0" applyFont="1" applyFill="1" applyBorder="1" applyAlignment="1">
      <alignment horizontal="center" vertical="center"/>
    </xf>
    <xf numFmtId="0" fontId="42" fillId="7" borderId="20" xfId="0" applyFont="1" applyFill="1" applyBorder="1" applyAlignment="1">
      <alignment vertical="center"/>
    </xf>
    <xf numFmtId="0" fontId="42" fillId="7" borderId="81" xfId="0" applyFont="1" applyFill="1" applyBorder="1" applyAlignment="1">
      <alignment horizontal="center" vertical="center"/>
    </xf>
    <xf numFmtId="0" fontId="42" fillId="7" borderId="12" xfId="0" applyFont="1" applyFill="1" applyBorder="1" applyAlignment="1">
      <alignment horizontal="center" vertical="center"/>
    </xf>
    <xf numFmtId="0" fontId="40" fillId="2" borderId="0" xfId="0" applyFont="1" applyFill="1"/>
    <xf numFmtId="0" fontId="42" fillId="2" borderId="20" xfId="7" applyFont="1" applyFill="1" applyBorder="1" applyAlignment="1">
      <alignment horizontal="center" vertical="center"/>
    </xf>
    <xf numFmtId="0" fontId="42" fillId="2" borderId="78" xfId="7" applyFont="1" applyFill="1" applyBorder="1" applyAlignment="1">
      <alignment horizontal="center" vertical="center"/>
    </xf>
    <xf numFmtId="0" fontId="43" fillId="7" borderId="21" xfId="7" applyFont="1" applyFill="1" applyBorder="1" applyAlignment="1">
      <alignment horizontal="center" vertical="center"/>
    </xf>
    <xf numFmtId="0" fontId="43" fillId="7" borderId="23" xfId="7" applyFont="1" applyFill="1" applyBorder="1" applyAlignment="1">
      <alignment horizontal="center" vertical="center"/>
    </xf>
    <xf numFmtId="0" fontId="42" fillId="7" borderId="20" xfId="6" applyFont="1" applyFill="1" applyBorder="1" applyAlignment="1">
      <alignment horizontal="center" vertical="center"/>
    </xf>
    <xf numFmtId="0" fontId="42" fillId="7" borderId="78" xfId="6" applyFont="1" applyFill="1" applyBorder="1" applyAlignment="1">
      <alignment horizontal="center" vertical="center"/>
    </xf>
    <xf numFmtId="0" fontId="42" fillId="7" borderId="13" xfId="6" applyFont="1" applyFill="1" applyBorder="1" applyAlignment="1">
      <alignment horizontal="center" vertical="center"/>
    </xf>
    <xf numFmtId="0" fontId="42" fillId="7" borderId="30" xfId="6" applyFont="1" applyFill="1" applyBorder="1" applyAlignment="1">
      <alignment horizontal="center" vertical="center"/>
    </xf>
    <xf numFmtId="0" fontId="21" fillId="7" borderId="11" xfId="0" applyFont="1" applyFill="1" applyBorder="1" applyAlignment="1" applyProtection="1">
      <alignment horizontal="center" vertical="center" textRotation="90" wrapText="1"/>
      <protection locked="0"/>
    </xf>
    <xf numFmtId="49" fontId="29" fillId="7" borderId="11" xfId="0" applyNumberFormat="1" applyFont="1" applyFill="1" applyBorder="1" applyAlignment="1" applyProtection="1">
      <alignment horizontal="center" vertical="center" wrapText="1"/>
      <protection locked="0"/>
    </xf>
    <xf numFmtId="9" fontId="29" fillId="7" borderId="12" xfId="0" applyNumberFormat="1" applyFont="1" applyFill="1" applyBorder="1" applyAlignment="1" applyProtection="1">
      <alignment horizontal="center" vertical="center" wrapText="1"/>
      <protection locked="0"/>
    </xf>
    <xf numFmtId="165" fontId="29" fillId="7" borderId="11" xfId="7" applyNumberFormat="1" applyFont="1" applyFill="1" applyBorder="1" applyAlignment="1" applyProtection="1">
      <alignment horizontal="center" vertical="center" wrapText="1"/>
      <protection locked="0"/>
    </xf>
    <xf numFmtId="9" fontId="29" fillId="7" borderId="11" xfId="7" applyNumberFormat="1" applyFont="1" applyFill="1" applyBorder="1" applyAlignment="1" applyProtection="1">
      <alignment horizontal="center" vertical="center" wrapText="1"/>
      <protection locked="0"/>
    </xf>
    <xf numFmtId="0" fontId="29" fillId="7" borderId="21" xfId="7" applyFont="1" applyFill="1" applyBorder="1" applyAlignment="1" applyProtection="1">
      <alignment horizontal="center" vertical="center" wrapText="1"/>
      <protection locked="0"/>
    </xf>
    <xf numFmtId="9" fontId="29" fillId="7" borderId="22" xfId="0" applyNumberFormat="1" applyFont="1" applyFill="1" applyBorder="1" applyAlignment="1" applyProtection="1">
      <alignment horizontal="center" vertical="center" wrapText="1"/>
      <protection locked="0"/>
    </xf>
    <xf numFmtId="165" fontId="29" fillId="7" borderId="21" xfId="7" applyNumberFormat="1" applyFont="1" applyFill="1" applyBorder="1" applyAlignment="1" applyProtection="1">
      <alignment horizontal="center" vertical="center" wrapText="1"/>
      <protection locked="0"/>
    </xf>
    <xf numFmtId="9" fontId="29" fillId="7" borderId="21" xfId="7" applyNumberFormat="1" applyFont="1" applyFill="1" applyBorder="1" applyAlignment="1" applyProtection="1">
      <alignment horizontal="center" vertical="center" wrapText="1"/>
      <protection locked="0"/>
    </xf>
    <xf numFmtId="9" fontId="29" fillId="7" borderId="14" xfId="7" applyNumberFormat="1" applyFont="1" applyFill="1" applyBorder="1" applyAlignment="1" applyProtection="1">
      <alignment horizontal="center" vertical="center" wrapText="1"/>
      <protection locked="0"/>
    </xf>
    <xf numFmtId="9" fontId="29" fillId="7" borderId="23" xfId="7" applyNumberFormat="1" applyFont="1" applyFill="1" applyBorder="1" applyAlignment="1" applyProtection="1">
      <alignment horizontal="center" vertical="center" wrapText="1"/>
      <protection locked="0"/>
    </xf>
    <xf numFmtId="0" fontId="29" fillId="0" borderId="31" xfId="0" applyFont="1" applyBorder="1" applyAlignment="1" applyProtection="1">
      <alignment horizontal="center" vertical="center" wrapText="1"/>
      <protection locked="0"/>
    </xf>
    <xf numFmtId="0" fontId="29" fillId="0" borderId="58" xfId="0" applyFont="1" applyBorder="1" applyAlignment="1" applyProtection="1">
      <alignment horizontal="center" vertical="center" wrapText="1"/>
      <protection locked="0"/>
    </xf>
    <xf numFmtId="0" fontId="29" fillId="2" borderId="81" xfId="0" applyFont="1" applyFill="1" applyBorder="1" applyAlignment="1">
      <alignment horizontal="center" vertical="center" wrapText="1"/>
    </xf>
    <xf numFmtId="42" fontId="29" fillId="0" borderId="31" xfId="3" applyFont="1" applyFill="1" applyBorder="1" applyAlignment="1" applyProtection="1">
      <alignment horizontal="center" vertical="center" wrapText="1"/>
      <protection locked="0"/>
    </xf>
    <xf numFmtId="0" fontId="0" fillId="2" borderId="0" xfId="0" applyFill="1" applyAlignment="1">
      <alignment horizontal="center" vertical="center"/>
    </xf>
    <xf numFmtId="0" fontId="29" fillId="7" borderId="20" xfId="0" applyFont="1" applyFill="1" applyBorder="1" applyAlignment="1">
      <alignment horizontal="left" vertical="center"/>
    </xf>
    <xf numFmtId="0" fontId="29" fillId="7" borderId="20" xfId="0" applyFont="1" applyFill="1" applyBorder="1" applyAlignment="1">
      <alignment horizontal="center" vertical="center"/>
    </xf>
    <xf numFmtId="0" fontId="29" fillId="7" borderId="20" xfId="0" applyFont="1" applyFill="1" applyBorder="1" applyAlignment="1">
      <alignment horizontal="left" vertical="center" wrapText="1"/>
    </xf>
    <xf numFmtId="0" fontId="19" fillId="7" borderId="20" xfId="0" applyFont="1" applyFill="1" applyBorder="1" applyAlignment="1">
      <alignment vertical="center"/>
    </xf>
    <xf numFmtId="0" fontId="19" fillId="7" borderId="20" xfId="0" applyFont="1" applyFill="1" applyBorder="1" applyAlignment="1">
      <alignment horizontal="center" vertical="center" wrapText="1"/>
    </xf>
    <xf numFmtId="0" fontId="29" fillId="7" borderId="11" xfId="7" applyFont="1" applyFill="1" applyBorder="1" applyAlignment="1" applyProtection="1">
      <alignment horizontal="center" vertical="center" wrapText="1"/>
      <protection locked="0"/>
    </xf>
    <xf numFmtId="0" fontId="29" fillId="7" borderId="11" xfId="0" applyFont="1" applyFill="1" applyBorder="1" applyAlignment="1">
      <alignment horizontal="left" vertical="center" wrapText="1"/>
    </xf>
    <xf numFmtId="0" fontId="29" fillId="7" borderId="11" xfId="0" applyFont="1" applyFill="1" applyBorder="1" applyAlignment="1">
      <alignment horizontal="center" vertical="center" wrapText="1"/>
    </xf>
    <xf numFmtId="49" fontId="29" fillId="7" borderId="35" xfId="3" applyNumberFormat="1" applyFont="1" applyFill="1" applyBorder="1" applyAlignment="1" applyProtection="1">
      <alignment horizontal="left" vertical="center" wrapText="1"/>
      <protection locked="0"/>
    </xf>
    <xf numFmtId="0" fontId="38" fillId="7" borderId="21" xfId="8" applyFont="1" applyFill="1" applyBorder="1" applyAlignment="1">
      <alignment horizontal="center" vertical="center" wrapText="1"/>
    </xf>
    <xf numFmtId="49" fontId="29" fillId="7" borderId="35" xfId="3" applyNumberFormat="1" applyFont="1" applyFill="1" applyBorder="1" applyAlignment="1" applyProtection="1">
      <alignment horizontal="center" vertical="center" wrapText="1"/>
      <protection locked="0"/>
    </xf>
    <xf numFmtId="49" fontId="29" fillId="7" borderId="59" xfId="3" applyNumberFormat="1" applyFont="1" applyFill="1" applyBorder="1" applyAlignment="1" applyProtection="1">
      <alignment horizontal="left" vertical="center" wrapText="1"/>
      <protection locked="0"/>
    </xf>
    <xf numFmtId="49" fontId="29" fillId="7" borderId="60" xfId="3" applyNumberFormat="1" applyFont="1" applyFill="1" applyBorder="1" applyAlignment="1" applyProtection="1">
      <alignment horizontal="center" vertical="center" wrapText="1"/>
      <protection locked="0"/>
    </xf>
    <xf numFmtId="0" fontId="29" fillId="7" borderId="13" xfId="0" applyFont="1" applyFill="1" applyBorder="1" applyAlignment="1">
      <alignment horizontal="center" vertical="center" wrapText="1"/>
    </xf>
    <xf numFmtId="9" fontId="29" fillId="7" borderId="13" xfId="0" applyNumberFormat="1" applyFont="1" applyFill="1" applyBorder="1" applyAlignment="1">
      <alignment horizontal="center" vertical="center" wrapText="1"/>
    </xf>
    <xf numFmtId="14" fontId="29" fillId="7" borderId="13" xfId="0" applyNumberFormat="1" applyFont="1" applyFill="1" applyBorder="1" applyAlignment="1">
      <alignment horizontal="center" vertical="center" wrapText="1"/>
    </xf>
    <xf numFmtId="0" fontId="29" fillId="7" borderId="20" xfId="0" applyFont="1" applyFill="1" applyBorder="1" applyAlignment="1">
      <alignment horizontal="center" vertical="center" wrapText="1"/>
    </xf>
    <xf numFmtId="9" fontId="29" fillId="7" borderId="20" xfId="0" applyNumberFormat="1" applyFont="1" applyFill="1" applyBorder="1" applyAlignment="1">
      <alignment horizontal="center" vertical="center" wrapText="1"/>
    </xf>
    <xf numFmtId="14" fontId="29" fillId="7" borderId="20" xfId="0" applyNumberFormat="1" applyFont="1" applyFill="1" applyBorder="1" applyAlignment="1">
      <alignment horizontal="center" vertical="center" wrapText="1"/>
    </xf>
    <xf numFmtId="0" fontId="29" fillId="7" borderId="20" xfId="9" applyFont="1" applyFill="1" applyBorder="1" applyAlignment="1" applyProtection="1">
      <alignment horizontal="center" vertical="center" wrapText="1"/>
      <protection locked="0"/>
    </xf>
    <xf numFmtId="9" fontId="29" fillId="7" borderId="20" xfId="0" applyNumberFormat="1" applyFont="1" applyFill="1" applyBorder="1" applyAlignment="1" applyProtection="1">
      <alignment horizontal="center" vertical="center" wrapText="1"/>
      <protection locked="0"/>
    </xf>
    <xf numFmtId="165" fontId="29" fillId="7" borderId="20" xfId="9" applyNumberFormat="1" applyFont="1" applyFill="1" applyBorder="1" applyAlignment="1" applyProtection="1">
      <alignment horizontal="center" vertical="center" wrapText="1"/>
      <protection locked="0"/>
    </xf>
    <xf numFmtId="9" fontId="29" fillId="7" borderId="20" xfId="9" applyNumberFormat="1" applyFont="1" applyFill="1" applyBorder="1" applyAlignment="1" applyProtection="1">
      <alignment horizontal="center" vertical="center" wrapText="1"/>
      <protection locked="0"/>
    </xf>
    <xf numFmtId="9" fontId="29" fillId="7" borderId="20" xfId="4" applyFont="1" applyFill="1" applyBorder="1" applyAlignment="1" applyProtection="1">
      <alignment horizontal="center" vertical="center" wrapText="1"/>
      <protection locked="0"/>
    </xf>
    <xf numFmtId="168" fontId="29" fillId="7" borderId="20" xfId="0" applyNumberFormat="1" applyFont="1" applyFill="1" applyBorder="1" applyAlignment="1">
      <alignment horizontal="center" vertical="center" wrapText="1"/>
    </xf>
    <xf numFmtId="0" fontId="30" fillId="4" borderId="16" xfId="0" applyFont="1" applyFill="1" applyBorder="1" applyAlignment="1">
      <alignment horizontal="left" vertical="center" wrapText="1"/>
    </xf>
    <xf numFmtId="0" fontId="30" fillId="4" borderId="16" xfId="0" quotePrefix="1" applyFont="1" applyFill="1" applyBorder="1" applyAlignment="1">
      <alignment horizontal="center" vertical="center" wrapText="1"/>
    </xf>
    <xf numFmtId="0" fontId="30" fillId="4" borderId="16" xfId="0" applyFont="1" applyFill="1" applyBorder="1" applyAlignment="1">
      <alignment horizontal="center" vertical="center" wrapText="1"/>
    </xf>
    <xf numFmtId="0" fontId="28" fillId="4" borderId="16" xfId="0" applyFont="1" applyFill="1" applyBorder="1" applyAlignment="1">
      <alignment horizontal="left" vertical="center"/>
    </xf>
    <xf numFmtId="0" fontId="28" fillId="4" borderId="16" xfId="0" applyFont="1" applyFill="1" applyBorder="1" applyAlignment="1">
      <alignment horizontal="center" vertical="center"/>
    </xf>
    <xf numFmtId="0" fontId="28" fillId="4" borderId="16" xfId="0" applyFont="1" applyFill="1" applyBorder="1" applyAlignment="1">
      <alignment horizontal="left" vertical="center" wrapText="1"/>
    </xf>
    <xf numFmtId="0" fontId="28" fillId="4" borderId="16" xfId="0" quotePrefix="1" applyFont="1" applyFill="1" applyBorder="1" applyAlignment="1">
      <alignment horizontal="center" vertical="center" wrapText="1"/>
    </xf>
    <xf numFmtId="0" fontId="28" fillId="4" borderId="16" xfId="0" quotePrefix="1" applyFont="1" applyFill="1" applyBorder="1" applyAlignment="1">
      <alignment horizontal="center" vertical="center"/>
    </xf>
    <xf numFmtId="0" fontId="28" fillId="4" borderId="16" xfId="0" applyFont="1" applyFill="1" applyBorder="1" applyAlignment="1">
      <alignment horizontal="center" vertical="center" wrapText="1"/>
    </xf>
    <xf numFmtId="0" fontId="28" fillId="7" borderId="16" xfId="0" applyFont="1" applyFill="1" applyBorder="1" applyAlignment="1">
      <alignment horizontal="left" vertical="center" wrapText="1"/>
    </xf>
    <xf numFmtId="0" fontId="28" fillId="7" borderId="16" xfId="0" applyFont="1" applyFill="1" applyBorder="1" applyAlignment="1">
      <alignment horizontal="center" vertical="center" wrapText="1"/>
    </xf>
    <xf numFmtId="0" fontId="27" fillId="4" borderId="20" xfId="0" applyFont="1" applyFill="1" applyBorder="1" applyAlignment="1">
      <alignment horizontal="center" vertical="center"/>
    </xf>
    <xf numFmtId="9" fontId="29" fillId="7" borderId="11" xfId="4" applyFont="1" applyFill="1" applyBorder="1" applyAlignment="1" applyProtection="1">
      <alignment horizontal="center" vertical="center" wrapText="1"/>
      <protection locked="0"/>
    </xf>
    <xf numFmtId="9" fontId="29" fillId="7" borderId="21" xfId="4" applyFont="1" applyFill="1" applyBorder="1" applyAlignment="1" applyProtection="1">
      <alignment horizontal="center" vertical="center" wrapText="1"/>
      <protection locked="0"/>
    </xf>
    <xf numFmtId="9" fontId="29" fillId="7" borderId="22" xfId="4" applyFont="1" applyFill="1" applyBorder="1" applyAlignment="1" applyProtection="1">
      <alignment horizontal="center" vertical="center" wrapText="1"/>
      <protection locked="0"/>
    </xf>
    <xf numFmtId="0" fontId="29" fillId="7" borderId="21" xfId="0" applyFont="1" applyFill="1" applyBorder="1" applyAlignment="1">
      <alignment horizontal="center" vertical="center" wrapText="1"/>
    </xf>
    <xf numFmtId="0" fontId="29" fillId="7" borderId="21" xfId="7" applyFont="1" applyFill="1" applyBorder="1" applyAlignment="1" applyProtection="1">
      <alignment horizontal="center" vertical="top" wrapText="1"/>
      <protection locked="0"/>
    </xf>
    <xf numFmtId="9" fontId="29" fillId="7" borderId="14" xfId="4" applyFont="1" applyFill="1" applyBorder="1" applyAlignment="1" applyProtection="1">
      <alignment horizontal="center" vertical="center" wrapText="1"/>
      <protection locked="0"/>
    </xf>
    <xf numFmtId="9" fontId="29" fillId="7" borderId="23" xfId="4" applyFont="1" applyFill="1" applyBorder="1" applyAlignment="1" applyProtection="1">
      <alignment horizontal="center" vertical="center" wrapText="1"/>
      <protection locked="0"/>
    </xf>
    <xf numFmtId="0" fontId="28" fillId="4" borderId="39" xfId="0" applyFont="1" applyFill="1" applyBorder="1" applyAlignment="1">
      <alignment horizontal="left" vertical="center" wrapText="1"/>
    </xf>
    <xf numFmtId="0" fontId="28" fillId="4" borderId="39" xfId="0" applyFont="1" applyFill="1" applyBorder="1" applyAlignment="1">
      <alignment horizontal="center" vertical="center" wrapText="1"/>
    </xf>
    <xf numFmtId="0" fontId="28" fillId="4" borderId="37" xfId="0" applyFont="1" applyFill="1" applyBorder="1" applyAlignment="1">
      <alignment horizontal="left" vertical="center" wrapText="1"/>
    </xf>
    <xf numFmtId="0" fontId="28" fillId="4" borderId="37" xfId="0" applyFont="1" applyFill="1" applyBorder="1" applyAlignment="1">
      <alignment horizontal="center" vertical="center" wrapText="1"/>
    </xf>
    <xf numFmtId="0" fontId="28" fillId="4" borderId="29" xfId="0" applyFont="1" applyFill="1" applyBorder="1" applyAlignment="1">
      <alignment horizontal="left" vertical="center" wrapText="1"/>
    </xf>
    <xf numFmtId="0" fontId="28" fillId="4" borderId="29" xfId="0" applyFont="1" applyFill="1" applyBorder="1" applyAlignment="1">
      <alignment horizontal="center" vertical="center" wrapText="1"/>
    </xf>
    <xf numFmtId="0" fontId="28" fillId="4" borderId="39" xfId="0" applyFont="1" applyFill="1" applyBorder="1" applyAlignment="1">
      <alignment horizontal="center" vertical="center"/>
    </xf>
    <xf numFmtId="0" fontId="28" fillId="4" borderId="39" xfId="0" applyFont="1" applyFill="1" applyBorder="1" applyAlignment="1">
      <alignment horizontal="left" vertical="center"/>
    </xf>
    <xf numFmtId="0" fontId="28" fillId="4" borderId="39" xfId="8" applyFont="1" applyFill="1" applyBorder="1" applyAlignment="1">
      <alignment horizontal="center" vertical="center" wrapText="1"/>
    </xf>
    <xf numFmtId="0" fontId="28" fillId="4" borderId="80" xfId="0" applyFont="1" applyFill="1" applyBorder="1" applyAlignment="1">
      <alignment horizontal="center" vertical="center" wrapText="1"/>
    </xf>
    <xf numFmtId="0" fontId="28" fillId="4" borderId="0" xfId="0" applyFont="1" applyFill="1" applyAlignment="1">
      <alignment horizontal="left" vertical="center" wrapText="1"/>
    </xf>
    <xf numFmtId="0" fontId="28" fillId="4" borderId="20" xfId="0" applyFont="1" applyFill="1" applyBorder="1" applyAlignment="1">
      <alignment horizontal="center" vertical="center" wrapText="1"/>
    </xf>
    <xf numFmtId="0" fontId="28" fillId="4" borderId="83" xfId="0" applyFont="1" applyFill="1" applyBorder="1" applyAlignment="1">
      <alignment horizontal="left" vertical="center" wrapText="1"/>
    </xf>
    <xf numFmtId="0" fontId="28" fillId="4" borderId="77" xfId="0" applyFont="1" applyFill="1" applyBorder="1" applyAlignment="1">
      <alignment horizontal="left" vertical="center" wrapText="1"/>
    </xf>
    <xf numFmtId="0" fontId="28" fillId="4" borderId="15" xfId="0" applyFont="1" applyFill="1" applyBorder="1" applyAlignment="1">
      <alignment horizontal="center" vertical="center" wrapText="1"/>
    </xf>
    <xf numFmtId="0" fontId="29" fillId="7" borderId="78" xfId="0" applyFont="1" applyFill="1" applyBorder="1" applyAlignment="1">
      <alignment horizontal="left" vertical="center"/>
    </xf>
    <xf numFmtId="0" fontId="29" fillId="7" borderId="13" xfId="0" applyFont="1" applyFill="1" applyBorder="1" applyAlignment="1">
      <alignment horizontal="center" vertical="center"/>
    </xf>
    <xf numFmtId="0" fontId="27" fillId="4" borderId="20" xfId="0" applyFont="1" applyFill="1" applyBorder="1" applyAlignment="1">
      <alignment vertical="center" wrapText="1"/>
    </xf>
    <xf numFmtId="0" fontId="27" fillId="4" borderId="20" xfId="0" applyFont="1" applyFill="1" applyBorder="1" applyAlignment="1">
      <alignment vertical="center"/>
    </xf>
    <xf numFmtId="0" fontId="19" fillId="7" borderId="20" xfId="0" applyFont="1" applyFill="1" applyBorder="1" applyAlignment="1">
      <alignment vertical="center" wrapText="1"/>
    </xf>
    <xf numFmtId="9" fontId="29" fillId="7" borderId="11" xfId="0" applyNumberFormat="1" applyFont="1" applyFill="1" applyBorder="1" applyAlignment="1" applyProtection="1">
      <alignment horizontal="center" vertical="center" wrapText="1"/>
      <protection locked="0"/>
    </xf>
    <xf numFmtId="9" fontId="29" fillId="7" borderId="21" xfId="0" applyNumberFormat="1" applyFont="1" applyFill="1" applyBorder="1" applyAlignment="1" applyProtection="1">
      <alignment horizontal="center" vertical="center" wrapText="1"/>
      <protection locked="0"/>
    </xf>
    <xf numFmtId="0" fontId="29" fillId="7" borderId="11" xfId="0" applyFont="1" applyFill="1" applyBorder="1" applyAlignment="1">
      <alignment horizontal="center" vertical="center"/>
    </xf>
    <xf numFmtId="0" fontId="29" fillId="7" borderId="21" xfId="0" applyFont="1" applyFill="1" applyBorder="1" applyAlignment="1">
      <alignment horizontal="left" vertical="center" wrapText="1"/>
    </xf>
    <xf numFmtId="0" fontId="29" fillId="7" borderId="11" xfId="0" applyFont="1" applyFill="1" applyBorder="1" applyAlignment="1">
      <alignment horizontal="left" vertical="center"/>
    </xf>
    <xf numFmtId="0" fontId="29" fillId="7" borderId="21" xfId="0" applyFont="1" applyFill="1" applyBorder="1" applyAlignment="1">
      <alignment horizontal="center" vertical="center"/>
    </xf>
    <xf numFmtId="0" fontId="29" fillId="7" borderId="21" xfId="0" applyFont="1" applyFill="1" applyBorder="1" applyAlignment="1">
      <alignment horizontal="left" vertical="center"/>
    </xf>
    <xf numFmtId="0" fontId="16" fillId="18" borderId="6" xfId="0" applyFont="1" applyFill="1" applyBorder="1" applyAlignment="1" applyProtection="1">
      <alignment horizontal="center" vertical="center" wrapText="1"/>
      <protection locked="0"/>
    </xf>
    <xf numFmtId="0" fontId="44" fillId="0" borderId="20" xfId="0" applyFont="1" applyBorder="1" applyAlignment="1" applyProtection="1">
      <alignment horizontal="center" vertical="center" textRotation="90" wrapText="1"/>
      <protection locked="0"/>
    </xf>
    <xf numFmtId="42" fontId="29" fillId="7" borderId="20" xfId="3" applyFont="1" applyFill="1" applyBorder="1" applyAlignment="1" applyProtection="1">
      <alignment horizontal="left" vertical="center" wrapText="1"/>
      <protection locked="0"/>
    </xf>
    <xf numFmtId="42" fontId="29" fillId="7" borderId="20" xfId="3" applyFont="1" applyFill="1" applyBorder="1" applyAlignment="1" applyProtection="1">
      <alignment horizontal="center" vertical="center" wrapText="1"/>
      <protection locked="0"/>
    </xf>
    <xf numFmtId="9" fontId="29" fillId="2" borderId="20" xfId="7" applyNumberFormat="1" applyFont="1" applyFill="1" applyBorder="1" applyAlignment="1" applyProtection="1">
      <alignment horizontal="center" vertical="center" wrapText="1"/>
      <protection locked="0"/>
    </xf>
    <xf numFmtId="9" fontId="32" fillId="5" borderId="21" xfId="0" applyNumberFormat="1" applyFont="1" applyFill="1" applyBorder="1" applyAlignment="1">
      <alignment horizontal="center" vertical="center" wrapText="1"/>
    </xf>
    <xf numFmtId="9" fontId="32" fillId="5" borderId="23" xfId="0" applyNumberFormat="1" applyFont="1" applyFill="1" applyBorder="1" applyAlignment="1">
      <alignment horizontal="center" vertical="center" wrapText="1"/>
    </xf>
    <xf numFmtId="9" fontId="33" fillId="5" borderId="21" xfId="0" applyNumberFormat="1" applyFont="1" applyFill="1" applyBorder="1" applyAlignment="1" applyProtection="1">
      <alignment horizontal="center" vertical="center" wrapText="1" indent="2"/>
      <protection locked="0"/>
    </xf>
    <xf numFmtId="9" fontId="33" fillId="5" borderId="21" xfId="0" applyNumberFormat="1" applyFont="1" applyFill="1" applyBorder="1" applyAlignment="1">
      <alignment horizontal="center" vertical="center" wrapText="1"/>
    </xf>
    <xf numFmtId="9" fontId="33" fillId="5" borderId="21" xfId="0" applyNumberFormat="1" applyFont="1" applyFill="1" applyBorder="1" applyAlignment="1">
      <alignment horizontal="center" vertical="center"/>
    </xf>
    <xf numFmtId="49" fontId="33" fillId="5" borderId="21" xfId="3" applyNumberFormat="1" applyFont="1" applyFill="1" applyBorder="1" applyAlignment="1" applyProtection="1">
      <alignment horizontal="center" vertical="center" wrapText="1"/>
      <protection locked="0"/>
    </xf>
    <xf numFmtId="9" fontId="33" fillId="5" borderId="21" xfId="3" applyNumberFormat="1"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23" fillId="0" borderId="0" xfId="10" applyFont="1"/>
    <xf numFmtId="0" fontId="23" fillId="2" borderId="0" xfId="10" applyFont="1" applyFill="1"/>
    <xf numFmtId="0" fontId="21" fillId="0" borderId="0" xfId="0" applyFont="1" applyFill="1" applyBorder="1" applyAlignment="1">
      <alignment horizontal="center" vertical="center"/>
    </xf>
    <xf numFmtId="164" fontId="24" fillId="22" borderId="22" xfId="11" applyFont="1" applyFill="1" applyBorder="1" applyAlignment="1" applyProtection="1">
      <alignment horizontal="center" vertical="center" wrapText="1"/>
      <protection locked="0"/>
    </xf>
    <xf numFmtId="164" fontId="24" fillId="22" borderId="21" xfId="11" applyFont="1" applyFill="1" applyBorder="1" applyAlignment="1" applyProtection="1">
      <alignment horizontal="center" vertical="center" wrapText="1"/>
      <protection locked="0"/>
    </xf>
    <xf numFmtId="9" fontId="13" fillId="2" borderId="13" xfId="6" applyNumberFormat="1" applyFont="1" applyFill="1" applyBorder="1" applyAlignment="1" applyProtection="1">
      <alignment horizontal="center" vertical="center" wrapText="1"/>
      <protection locked="0"/>
    </xf>
    <xf numFmtId="9" fontId="13" fillId="2" borderId="20" xfId="6" applyNumberFormat="1" applyFont="1" applyFill="1" applyBorder="1" applyAlignment="1" applyProtection="1">
      <alignment horizontal="center" vertical="center" wrapText="1"/>
      <protection locked="0"/>
    </xf>
    <xf numFmtId="0" fontId="47" fillId="7" borderId="11" xfId="6" applyFont="1" applyFill="1" applyBorder="1" applyAlignment="1" applyProtection="1">
      <alignment horizontal="center" vertical="center" textRotation="90" wrapText="1"/>
      <protection locked="0"/>
    </xf>
    <xf numFmtId="0" fontId="13" fillId="7" borderId="11" xfId="14" applyFont="1" applyFill="1" applyBorder="1" applyAlignment="1" applyProtection="1">
      <alignment horizontal="center" vertical="center" wrapText="1"/>
      <protection locked="0"/>
    </xf>
    <xf numFmtId="9" fontId="13" fillId="7" borderId="52" xfId="6" applyNumberFormat="1" applyFont="1" applyFill="1" applyBorder="1" applyAlignment="1" applyProtection="1">
      <alignment horizontal="center" vertical="center" wrapText="1"/>
      <protection locked="0"/>
    </xf>
    <xf numFmtId="14" fontId="13" fillId="7" borderId="11" xfId="6" applyNumberFormat="1" applyFont="1" applyFill="1" applyBorder="1" applyAlignment="1">
      <alignment horizontal="center" vertical="center"/>
    </xf>
    <xf numFmtId="9" fontId="13" fillId="7" borderId="11" xfId="14" applyNumberFormat="1" applyFont="1" applyFill="1" applyBorder="1" applyAlignment="1" applyProtection="1">
      <alignment horizontal="center" vertical="center" wrapText="1"/>
      <protection locked="0"/>
    </xf>
    <xf numFmtId="0" fontId="47" fillId="7" borderId="21" xfId="6" applyFont="1" applyFill="1" applyBorder="1" applyAlignment="1" applyProtection="1">
      <alignment horizontal="center" vertical="center" textRotation="90" wrapText="1"/>
      <protection locked="0"/>
    </xf>
    <xf numFmtId="0" fontId="13" fillId="7" borderId="21" xfId="14" applyFont="1" applyFill="1" applyBorder="1" applyAlignment="1" applyProtection="1">
      <alignment horizontal="center" vertical="center" wrapText="1"/>
      <protection locked="0"/>
    </xf>
    <xf numFmtId="9" fontId="13" fillId="7" borderId="91" xfId="6" applyNumberFormat="1" applyFont="1" applyFill="1" applyBorder="1" applyAlignment="1" applyProtection="1">
      <alignment horizontal="center" vertical="center" wrapText="1"/>
      <protection locked="0"/>
    </xf>
    <xf numFmtId="14" fontId="13" fillId="7" borderId="21" xfId="6" applyNumberFormat="1" applyFont="1" applyFill="1" applyBorder="1" applyAlignment="1">
      <alignment horizontal="center" vertical="center"/>
    </xf>
    <xf numFmtId="9" fontId="13" fillId="7" borderId="21" xfId="14" applyNumberFormat="1" applyFont="1" applyFill="1" applyBorder="1" applyAlignment="1" applyProtection="1">
      <alignment horizontal="center" vertical="center" wrapText="1"/>
      <protection locked="0"/>
    </xf>
    <xf numFmtId="165" fontId="13" fillId="7" borderId="21" xfId="14" applyNumberFormat="1" applyFont="1" applyFill="1" applyBorder="1" applyAlignment="1" applyProtection="1">
      <alignment horizontal="center" vertical="center" wrapText="1"/>
      <protection locked="0"/>
    </xf>
    <xf numFmtId="165" fontId="13" fillId="7" borderId="11" xfId="14" applyNumberFormat="1" applyFont="1" applyFill="1" applyBorder="1" applyAlignment="1" applyProtection="1">
      <alignment horizontal="center" vertical="center" wrapText="1"/>
      <protection locked="0"/>
    </xf>
    <xf numFmtId="9" fontId="13" fillId="7" borderId="22" xfId="6" applyNumberFormat="1" applyFont="1" applyFill="1" applyBorder="1" applyAlignment="1" applyProtection="1">
      <alignment horizontal="center" vertical="center" wrapText="1"/>
      <protection locked="0"/>
    </xf>
    <xf numFmtId="0" fontId="47" fillId="2" borderId="8" xfId="6" applyFont="1" applyFill="1" applyBorder="1" applyAlignment="1" applyProtection="1">
      <alignment horizontal="center" vertical="center" textRotation="90" wrapText="1"/>
      <protection locked="0"/>
    </xf>
    <xf numFmtId="0" fontId="13" fillId="2" borderId="11" xfId="7" applyFont="1" applyFill="1" applyBorder="1" applyAlignment="1" applyProtection="1">
      <alignment horizontal="center" vertical="center" wrapText="1"/>
      <protection locked="0"/>
    </xf>
    <xf numFmtId="9" fontId="13" fillId="2" borderId="11" xfId="6" applyNumberFormat="1" applyFont="1" applyFill="1" applyBorder="1" applyAlignment="1" applyProtection="1">
      <alignment horizontal="center" vertical="center" wrapText="1"/>
      <protection locked="0"/>
    </xf>
    <xf numFmtId="165" fontId="13" fillId="0" borderId="11" xfId="7" applyNumberFormat="1" applyFont="1" applyBorder="1" applyAlignment="1" applyProtection="1">
      <alignment horizontal="center" vertical="center" wrapText="1"/>
      <protection locked="0"/>
    </xf>
    <xf numFmtId="9" fontId="13" fillId="2" borderId="13" xfId="14" applyNumberFormat="1" applyFont="1" applyFill="1" applyBorder="1" applyAlignment="1" applyProtection="1">
      <alignment horizontal="center" vertical="center" wrapText="1"/>
      <protection locked="0"/>
    </xf>
    <xf numFmtId="0" fontId="47" fillId="2" borderId="4" xfId="6" applyFont="1" applyFill="1" applyBorder="1" applyAlignment="1" applyProtection="1">
      <alignment horizontal="center" vertical="center" textRotation="90" wrapText="1"/>
      <protection locked="0"/>
    </xf>
    <xf numFmtId="0" fontId="13" fillId="2" borderId="21" xfId="7" applyFont="1" applyFill="1" applyBorder="1" applyAlignment="1" applyProtection="1">
      <alignment horizontal="center" vertical="center" wrapText="1"/>
      <protection locked="0"/>
    </xf>
    <xf numFmtId="9" fontId="13" fillId="2" borderId="21" xfId="6" applyNumberFormat="1" applyFont="1" applyFill="1" applyBorder="1" applyAlignment="1" applyProtection="1">
      <alignment horizontal="center" vertical="center" wrapText="1"/>
      <protection locked="0"/>
    </xf>
    <xf numFmtId="165" fontId="13" fillId="0" borderId="21" xfId="7" applyNumberFormat="1" applyFont="1" applyBorder="1" applyAlignment="1" applyProtection="1">
      <alignment horizontal="center" vertical="center" wrapText="1"/>
      <protection locked="0"/>
    </xf>
    <xf numFmtId="9" fontId="13" fillId="2" borderId="20" xfId="14" applyNumberFormat="1" applyFont="1" applyFill="1" applyBorder="1" applyAlignment="1" applyProtection="1">
      <alignment horizontal="center" vertical="center" wrapText="1"/>
      <protection locked="0"/>
    </xf>
    <xf numFmtId="0" fontId="13" fillId="2" borderId="4" xfId="7" applyFont="1" applyFill="1" applyBorder="1" applyAlignment="1" applyProtection="1">
      <alignment horizontal="center" vertical="center" wrapText="1"/>
      <protection locked="0"/>
    </xf>
    <xf numFmtId="0" fontId="47" fillId="0" borderId="81" xfId="6" applyFont="1" applyBorder="1" applyAlignment="1" applyProtection="1">
      <alignment horizontal="center" vertical="center" textRotation="90" wrapText="1"/>
      <protection locked="0"/>
    </xf>
    <xf numFmtId="49" fontId="13" fillId="2" borderId="20" xfId="6" applyNumberFormat="1" applyFont="1" applyFill="1" applyBorder="1" applyAlignment="1" applyProtection="1">
      <alignment horizontal="center" vertical="center" wrapText="1"/>
      <protection locked="0"/>
    </xf>
    <xf numFmtId="0" fontId="47" fillId="2" borderId="20" xfId="6" applyFont="1" applyFill="1" applyBorder="1" applyAlignment="1" applyProtection="1">
      <alignment horizontal="center" vertical="center" textRotation="90" wrapText="1"/>
      <protection locked="0"/>
    </xf>
    <xf numFmtId="0" fontId="13" fillId="2" borderId="20" xfId="7" applyFont="1" applyFill="1" applyBorder="1" applyAlignment="1" applyProtection="1">
      <alignment horizontal="center" vertical="center" wrapText="1"/>
      <protection locked="0"/>
    </xf>
    <xf numFmtId="9" fontId="13" fillId="2" borderId="22" xfId="6" applyNumberFormat="1" applyFont="1" applyFill="1" applyBorder="1" applyAlignment="1" applyProtection="1">
      <alignment horizontal="center" vertical="center" wrapText="1"/>
      <protection locked="0"/>
    </xf>
    <xf numFmtId="0" fontId="47" fillId="4" borderId="11" xfId="6" applyFont="1" applyFill="1" applyBorder="1" applyAlignment="1">
      <alignment horizontal="center" vertical="center" textRotation="90" wrapText="1"/>
    </xf>
    <xf numFmtId="0" fontId="13" fillId="4" borderId="12" xfId="6" applyFont="1" applyFill="1" applyBorder="1" applyAlignment="1">
      <alignment horizontal="center" vertical="center" wrapText="1"/>
    </xf>
    <xf numFmtId="9" fontId="13" fillId="4" borderId="12" xfId="6" applyNumberFormat="1" applyFont="1" applyFill="1" applyBorder="1" applyAlignment="1">
      <alignment horizontal="center" vertical="center" wrapText="1"/>
    </xf>
    <xf numFmtId="14" fontId="13" fillId="4" borderId="12" xfId="6" applyNumberFormat="1" applyFont="1" applyFill="1" applyBorder="1" applyAlignment="1">
      <alignment horizontal="center" vertical="center" wrapText="1"/>
    </xf>
    <xf numFmtId="9" fontId="13" fillId="7" borderId="13" xfId="6" applyNumberFormat="1" applyFont="1" applyFill="1" applyBorder="1" applyAlignment="1" applyProtection="1">
      <alignment horizontal="center" vertical="center" wrapText="1"/>
      <protection locked="0"/>
    </xf>
    <xf numFmtId="9" fontId="13" fillId="4" borderId="12" xfId="6" applyNumberFormat="1" applyFont="1" applyFill="1" applyBorder="1" applyAlignment="1" applyProtection="1">
      <alignment horizontal="center" vertical="center" wrapText="1"/>
      <protection locked="0"/>
    </xf>
    <xf numFmtId="9" fontId="13" fillId="7" borderId="20" xfId="6" applyNumberFormat="1" applyFont="1" applyFill="1" applyBorder="1" applyAlignment="1" applyProtection="1">
      <alignment horizontal="center" vertical="center" wrapText="1"/>
      <protection locked="0"/>
    </xf>
    <xf numFmtId="0" fontId="47" fillId="4" borderId="22" xfId="6" applyFont="1" applyFill="1" applyBorder="1" applyAlignment="1" applyProtection="1">
      <alignment horizontal="center" vertical="center" textRotation="90" wrapText="1"/>
      <protection locked="0"/>
    </xf>
    <xf numFmtId="49" fontId="13" fillId="4" borderId="0" xfId="6" applyNumberFormat="1" applyFont="1" applyFill="1" applyAlignment="1" applyProtection="1">
      <alignment horizontal="center" vertical="center" wrapText="1"/>
      <protection locked="0"/>
    </xf>
    <xf numFmtId="49" fontId="13" fillId="4" borderId="21" xfId="6" applyNumberFormat="1" applyFont="1" applyFill="1" applyBorder="1" applyAlignment="1" applyProtection="1">
      <alignment horizontal="center" vertical="center" wrapText="1"/>
      <protection locked="0"/>
    </xf>
    <xf numFmtId="0" fontId="47" fillId="4" borderId="21" xfId="6" applyFont="1" applyFill="1" applyBorder="1" applyAlignment="1">
      <alignment horizontal="center" vertical="center" textRotation="90" wrapText="1"/>
    </xf>
    <xf numFmtId="0" fontId="13" fillId="4" borderId="22" xfId="6" applyFont="1" applyFill="1" applyBorder="1" applyAlignment="1" applyProtection="1">
      <alignment horizontal="center" vertical="center" wrapText="1"/>
      <protection locked="0"/>
    </xf>
    <xf numFmtId="9" fontId="13" fillId="4" borderId="22" xfId="6" applyNumberFormat="1" applyFont="1" applyFill="1" applyBorder="1" applyAlignment="1" applyProtection="1">
      <alignment horizontal="center" vertical="center" wrapText="1"/>
      <protection locked="0"/>
    </xf>
    <xf numFmtId="14" fontId="13" fillId="4" borderId="22" xfId="6" applyNumberFormat="1" applyFont="1" applyFill="1" applyBorder="1" applyAlignment="1">
      <alignment horizontal="center" vertical="center" wrapText="1"/>
    </xf>
    <xf numFmtId="0" fontId="13" fillId="4" borderId="12" xfId="6" applyFont="1" applyFill="1" applyBorder="1" applyAlignment="1" applyProtection="1">
      <alignment horizontal="center" vertical="center" wrapText="1"/>
      <protection locked="0"/>
    </xf>
    <xf numFmtId="9" fontId="13" fillId="4" borderId="92" xfId="6" applyNumberFormat="1" applyFont="1" applyFill="1" applyBorder="1" applyAlignment="1" applyProtection="1">
      <alignment horizontal="center" vertical="center" wrapText="1"/>
      <protection locked="0"/>
    </xf>
    <xf numFmtId="14" fontId="13" fillId="4" borderId="92" xfId="6" applyNumberFormat="1" applyFont="1" applyFill="1" applyBorder="1" applyAlignment="1">
      <alignment horizontal="center" vertical="center" wrapText="1"/>
    </xf>
    <xf numFmtId="49" fontId="13" fillId="4" borderId="22" xfId="6" applyNumberFormat="1" applyFont="1" applyFill="1" applyBorder="1" applyAlignment="1" applyProtection="1">
      <alignment horizontal="center" vertical="center" wrapText="1"/>
      <protection locked="0"/>
    </xf>
    <xf numFmtId="0" fontId="13" fillId="4" borderId="21" xfId="6" applyFont="1" applyFill="1" applyBorder="1" applyAlignment="1" applyProtection="1">
      <alignment horizontal="center" vertical="center" wrapText="1"/>
      <protection locked="0"/>
    </xf>
    <xf numFmtId="9" fontId="13" fillId="4" borderId="21" xfId="6" applyNumberFormat="1" applyFont="1" applyFill="1" applyBorder="1" applyAlignment="1" applyProtection="1">
      <alignment horizontal="center" vertical="center" wrapText="1"/>
      <protection locked="0"/>
    </xf>
    <xf numFmtId="14" fontId="13" fillId="4" borderId="21" xfId="6" applyNumberFormat="1" applyFont="1" applyFill="1" applyBorder="1" applyAlignment="1">
      <alignment horizontal="center" vertical="center" wrapText="1"/>
    </xf>
    <xf numFmtId="165" fontId="13" fillId="2" borderId="20" xfId="7" applyNumberFormat="1" applyFont="1" applyFill="1" applyBorder="1" applyAlignment="1" applyProtection="1">
      <alignment horizontal="center" vertical="center" wrapText="1"/>
      <protection locked="0"/>
    </xf>
    <xf numFmtId="165" fontId="13" fillId="8" borderId="20" xfId="7" applyNumberFormat="1" applyFont="1" applyFill="1" applyBorder="1" applyAlignment="1" applyProtection="1">
      <alignment horizontal="center" vertical="center" wrapText="1"/>
      <protection locked="0"/>
    </xf>
    <xf numFmtId="0" fontId="13" fillId="2" borderId="20" xfId="6" applyFont="1" applyFill="1" applyBorder="1" applyAlignment="1">
      <alignment horizontal="center" vertical="center" wrapText="1"/>
    </xf>
    <xf numFmtId="0" fontId="47" fillId="2" borderId="20" xfId="6" applyFont="1" applyFill="1" applyBorder="1" applyAlignment="1" applyProtection="1">
      <alignment horizontal="center" vertical="center" textRotation="90"/>
      <protection locked="0"/>
    </xf>
    <xf numFmtId="9" fontId="13" fillId="2" borderId="20" xfId="13" applyFont="1" applyFill="1" applyBorder="1" applyAlignment="1" applyProtection="1">
      <alignment horizontal="center" vertical="center"/>
      <protection locked="0"/>
    </xf>
    <xf numFmtId="165" fontId="13" fillId="2" borderId="20" xfId="6" applyNumberFormat="1" applyFont="1" applyFill="1" applyBorder="1" applyAlignment="1" applyProtection="1">
      <alignment horizontal="center" vertical="center"/>
      <protection locked="0"/>
    </xf>
    <xf numFmtId="9" fontId="13" fillId="2" borderId="20" xfId="6" applyNumberFormat="1" applyFont="1" applyFill="1" applyBorder="1" applyAlignment="1" applyProtection="1">
      <alignment horizontal="center" vertical="center"/>
      <protection locked="0"/>
    </xf>
    <xf numFmtId="0" fontId="13" fillId="7" borderId="11" xfId="6" applyFont="1" applyFill="1" applyBorder="1" applyAlignment="1" applyProtection="1">
      <alignment horizontal="center" vertical="center" wrapText="1"/>
      <protection locked="0"/>
    </xf>
    <xf numFmtId="0" fontId="13" fillId="7" borderId="11" xfId="7" applyFont="1" applyFill="1" applyBorder="1" applyAlignment="1" applyProtection="1">
      <alignment horizontal="center" vertical="center" wrapText="1"/>
      <protection locked="0"/>
    </xf>
    <xf numFmtId="9" fontId="13" fillId="7" borderId="12" xfId="6" applyNumberFormat="1" applyFont="1" applyFill="1" applyBorder="1" applyAlignment="1" applyProtection="1">
      <alignment horizontal="center" vertical="center" wrapText="1"/>
      <protection locked="0"/>
    </xf>
    <xf numFmtId="165" fontId="13" fillId="7" borderId="11" xfId="7" applyNumberFormat="1" applyFont="1" applyFill="1" applyBorder="1" applyAlignment="1" applyProtection="1">
      <alignment horizontal="center" vertical="center" wrapText="1"/>
      <protection locked="0"/>
    </xf>
    <xf numFmtId="0" fontId="13" fillId="7" borderId="21" xfId="6" applyFont="1" applyFill="1" applyBorder="1" applyAlignment="1" applyProtection="1">
      <alignment horizontal="center" vertical="center" wrapText="1"/>
      <protection locked="0"/>
    </xf>
    <xf numFmtId="0" fontId="13" fillId="7" borderId="21" xfId="7" applyFont="1" applyFill="1" applyBorder="1" applyAlignment="1" applyProtection="1">
      <alignment horizontal="center" vertical="center" wrapText="1"/>
      <protection locked="0"/>
    </xf>
    <xf numFmtId="165" fontId="13" fillId="7" borderId="21" xfId="7" applyNumberFormat="1" applyFont="1" applyFill="1" applyBorder="1" applyAlignment="1" applyProtection="1">
      <alignment horizontal="center" vertical="center" wrapText="1"/>
      <protection locked="0"/>
    </xf>
    <xf numFmtId="0" fontId="47" fillId="13" borderId="11" xfId="6" applyFont="1" applyFill="1" applyBorder="1" applyAlignment="1">
      <alignment horizontal="center" vertical="center" textRotation="90" wrapText="1"/>
    </xf>
    <xf numFmtId="49" fontId="13" fillId="13" borderId="11" xfId="6" applyNumberFormat="1" applyFont="1" applyFill="1" applyBorder="1" applyAlignment="1">
      <alignment horizontal="center" vertical="center" wrapText="1"/>
    </xf>
    <xf numFmtId="9" fontId="13" fillId="13" borderId="16" xfId="6" applyNumberFormat="1" applyFont="1" applyFill="1" applyBorder="1" applyAlignment="1">
      <alignment horizontal="center" vertical="center" wrapText="1"/>
    </xf>
    <xf numFmtId="14" fontId="13" fillId="13" borderId="29" xfId="6" applyNumberFormat="1" applyFont="1" applyFill="1" applyBorder="1" applyAlignment="1">
      <alignment horizontal="center" vertical="center" wrapText="1"/>
    </xf>
    <xf numFmtId="0" fontId="47" fillId="13" borderId="21" xfId="6" applyFont="1" applyFill="1" applyBorder="1" applyAlignment="1">
      <alignment horizontal="center" vertical="center" textRotation="90" wrapText="1"/>
    </xf>
    <xf numFmtId="0" fontId="13" fillId="13" borderId="21" xfId="6" applyFont="1" applyFill="1" applyBorder="1" applyAlignment="1">
      <alignment horizontal="center" vertical="center" wrapText="1"/>
    </xf>
    <xf numFmtId="9" fontId="13" fillId="13" borderId="39" xfId="6" applyNumberFormat="1" applyFont="1" applyFill="1" applyBorder="1" applyAlignment="1">
      <alignment horizontal="center" vertical="center" wrapText="1"/>
    </xf>
    <xf numFmtId="14" fontId="13" fillId="13" borderId="37" xfId="6" applyNumberFormat="1" applyFont="1" applyFill="1" applyBorder="1" applyAlignment="1">
      <alignment horizontal="center" vertical="center" wrapText="1"/>
    </xf>
    <xf numFmtId="9" fontId="13" fillId="13" borderId="80" xfId="6" applyNumberFormat="1" applyFont="1" applyFill="1" applyBorder="1" applyAlignment="1">
      <alignment horizontal="center" vertical="center" wrapText="1"/>
    </xf>
    <xf numFmtId="14" fontId="13" fillId="13" borderId="39" xfId="6" applyNumberFormat="1" applyFont="1" applyFill="1" applyBorder="1" applyAlignment="1">
      <alignment horizontal="center" vertical="center" wrapText="1"/>
    </xf>
    <xf numFmtId="0" fontId="47" fillId="4" borderId="21" xfId="6" applyFont="1" applyFill="1" applyBorder="1" applyAlignment="1" applyProtection="1">
      <alignment horizontal="center" vertical="center" textRotation="90" wrapText="1"/>
      <protection locked="0"/>
    </xf>
    <xf numFmtId="0" fontId="13" fillId="23" borderId="22" xfId="6" applyFont="1" applyFill="1" applyBorder="1" applyAlignment="1">
      <alignment horizontal="center" vertical="center" wrapText="1"/>
    </xf>
    <xf numFmtId="165" fontId="13" fillId="4" borderId="22" xfId="6" applyNumberFormat="1" applyFont="1" applyFill="1" applyBorder="1" applyAlignment="1" applyProtection="1">
      <alignment horizontal="center" vertical="center" wrapText="1"/>
      <protection locked="0"/>
    </xf>
    <xf numFmtId="0" fontId="47" fillId="4" borderId="11" xfId="6" applyFont="1" applyFill="1" applyBorder="1" applyAlignment="1" applyProtection="1">
      <alignment horizontal="center" vertical="center" textRotation="90" wrapText="1"/>
      <protection locked="0"/>
    </xf>
    <xf numFmtId="0" fontId="13" fillId="23" borderId="12" xfId="6" applyFont="1" applyFill="1" applyBorder="1" applyAlignment="1">
      <alignment horizontal="center" vertical="center" wrapText="1"/>
    </xf>
    <xf numFmtId="165" fontId="13" fillId="4" borderId="12" xfId="6" applyNumberFormat="1" applyFont="1" applyFill="1" applyBorder="1" applyAlignment="1" applyProtection="1">
      <alignment horizontal="center" vertical="center" wrapText="1"/>
      <protection locked="0"/>
    </xf>
    <xf numFmtId="14" fontId="13" fillId="23" borderId="12" xfId="6" applyNumberFormat="1" applyFont="1" applyFill="1" applyBorder="1" applyAlignment="1">
      <alignment horizontal="center" vertical="center" wrapText="1"/>
    </xf>
    <xf numFmtId="14" fontId="13" fillId="23" borderId="22" xfId="6" applyNumberFormat="1" applyFont="1" applyFill="1" applyBorder="1" applyAlignment="1">
      <alignment horizontal="center" vertical="center" wrapText="1"/>
    </xf>
    <xf numFmtId="49" fontId="13" fillId="4" borderId="12" xfId="6" applyNumberFormat="1" applyFont="1" applyFill="1" applyBorder="1" applyAlignment="1" applyProtection="1">
      <alignment horizontal="center" vertical="center" wrapText="1"/>
      <protection locked="0"/>
    </xf>
    <xf numFmtId="0" fontId="13" fillId="24" borderId="12" xfId="6" applyFont="1" applyFill="1" applyBorder="1" applyAlignment="1">
      <alignment horizontal="center" vertical="center" wrapText="1"/>
    </xf>
    <xf numFmtId="0" fontId="47" fillId="2" borderId="11" xfId="6" applyFont="1" applyFill="1" applyBorder="1" applyAlignment="1" applyProtection="1">
      <alignment horizontal="center" vertical="center" textRotation="90" wrapText="1"/>
      <protection locked="0"/>
    </xf>
    <xf numFmtId="49" fontId="13" fillId="2" borderId="11" xfId="6" applyNumberFormat="1" applyFont="1" applyFill="1" applyBorder="1" applyAlignment="1" applyProtection="1">
      <alignment horizontal="center" vertical="center" wrapText="1"/>
      <protection locked="0"/>
    </xf>
    <xf numFmtId="0" fontId="13" fillId="2" borderId="11" xfId="14" applyFont="1" applyFill="1" applyBorder="1" applyAlignment="1" applyProtection="1">
      <alignment horizontal="center" vertical="center" wrapText="1"/>
      <protection locked="0"/>
    </xf>
    <xf numFmtId="9" fontId="13" fillId="2" borderId="12" xfId="6" applyNumberFormat="1" applyFont="1" applyFill="1" applyBorder="1" applyAlignment="1" applyProtection="1">
      <alignment horizontal="center" vertical="center" wrapText="1"/>
      <protection locked="0"/>
    </xf>
    <xf numFmtId="165" fontId="13" fillId="2" borderId="11" xfId="14" applyNumberFormat="1" applyFont="1" applyFill="1" applyBorder="1" applyAlignment="1" applyProtection="1">
      <alignment horizontal="center" vertical="center" wrapText="1"/>
      <protection locked="0"/>
    </xf>
    <xf numFmtId="0" fontId="47" fillId="2" borderId="21" xfId="6" applyFont="1" applyFill="1" applyBorder="1" applyAlignment="1" applyProtection="1">
      <alignment horizontal="center" vertical="center" textRotation="90" wrapText="1"/>
      <protection locked="0"/>
    </xf>
    <xf numFmtId="49" fontId="13" fillId="2" borderId="21" xfId="6" applyNumberFormat="1" applyFont="1" applyFill="1" applyBorder="1" applyAlignment="1" applyProtection="1">
      <alignment horizontal="center" vertical="center" wrapText="1"/>
      <protection locked="0"/>
    </xf>
    <xf numFmtId="0" fontId="13" fillId="2" borderId="21" xfId="14" applyFont="1" applyFill="1" applyBorder="1" applyAlignment="1" applyProtection="1">
      <alignment horizontal="center" vertical="center" wrapText="1"/>
      <protection locked="0"/>
    </xf>
    <xf numFmtId="165" fontId="13" fillId="2" borderId="21" xfId="14" applyNumberFormat="1" applyFont="1" applyFill="1" applyBorder="1" applyAlignment="1" applyProtection="1">
      <alignment horizontal="center" vertical="center" wrapText="1"/>
      <protection locked="0"/>
    </xf>
    <xf numFmtId="49" fontId="47" fillId="4" borderId="11" xfId="6" applyNumberFormat="1" applyFont="1" applyFill="1" applyBorder="1" applyAlignment="1" applyProtection="1">
      <alignment horizontal="center" vertical="center" textRotation="90" wrapText="1"/>
      <protection locked="0"/>
    </xf>
    <xf numFmtId="49" fontId="47" fillId="4" borderId="21" xfId="6" applyNumberFormat="1" applyFont="1" applyFill="1" applyBorder="1" applyAlignment="1" applyProtection="1">
      <alignment horizontal="center" vertical="center" textRotation="90" wrapText="1"/>
      <protection locked="0"/>
    </xf>
    <xf numFmtId="49" fontId="47" fillId="7" borderId="21" xfId="6" applyNumberFormat="1" applyFont="1" applyFill="1" applyBorder="1" applyAlignment="1" applyProtection="1">
      <alignment horizontal="center" vertical="center" textRotation="90" wrapText="1"/>
      <protection locked="0"/>
    </xf>
    <xf numFmtId="0" fontId="13" fillId="7" borderId="22" xfId="6" applyFont="1" applyFill="1" applyBorder="1" applyAlignment="1" applyProtection="1">
      <alignment horizontal="center" vertical="center" wrapText="1"/>
      <protection locked="0"/>
    </xf>
    <xf numFmtId="165" fontId="13" fillId="7" borderId="22" xfId="6" applyNumberFormat="1" applyFont="1" applyFill="1" applyBorder="1" applyAlignment="1" applyProtection="1">
      <alignment horizontal="center" vertical="center" wrapText="1"/>
      <protection locked="0"/>
    </xf>
    <xf numFmtId="49" fontId="47" fillId="7" borderId="11" xfId="6" applyNumberFormat="1" applyFont="1" applyFill="1" applyBorder="1" applyAlignment="1" applyProtection="1">
      <alignment horizontal="center" vertical="center" textRotation="90" wrapText="1"/>
      <protection locked="0"/>
    </xf>
    <xf numFmtId="0" fontId="13" fillId="7" borderId="12" xfId="6" applyFont="1" applyFill="1" applyBorder="1" applyAlignment="1" applyProtection="1">
      <alignment horizontal="center" vertical="center" wrapText="1"/>
      <protection locked="0"/>
    </xf>
    <xf numFmtId="165" fontId="13" fillId="7" borderId="12" xfId="6" applyNumberFormat="1" applyFont="1" applyFill="1" applyBorder="1" applyAlignment="1" applyProtection="1">
      <alignment horizontal="center" vertical="center" wrapText="1"/>
      <protection locked="0"/>
    </xf>
    <xf numFmtId="14" fontId="13" fillId="4" borderId="22" xfId="6" applyNumberFormat="1" applyFont="1" applyFill="1" applyBorder="1" applyAlignment="1" applyProtection="1">
      <alignment horizontal="center" vertical="center" wrapText="1"/>
      <protection locked="0"/>
    </xf>
    <xf numFmtId="14" fontId="13" fillId="4" borderId="12" xfId="6" applyNumberFormat="1" applyFont="1" applyFill="1" applyBorder="1" applyAlignment="1" applyProtection="1">
      <alignment horizontal="center" vertical="center" wrapText="1"/>
      <protection locked="0"/>
    </xf>
    <xf numFmtId="9" fontId="13" fillId="7" borderId="21" xfId="6" applyNumberFormat="1" applyFont="1" applyFill="1" applyBorder="1" applyAlignment="1" applyProtection="1">
      <alignment horizontal="center" vertical="center" wrapText="1"/>
      <protection locked="0"/>
    </xf>
    <xf numFmtId="0" fontId="47" fillId="12" borderId="11" xfId="6" applyFont="1" applyFill="1" applyBorder="1" applyAlignment="1" applyProtection="1">
      <alignment horizontal="center" vertical="center" textRotation="90" wrapText="1"/>
      <protection locked="0"/>
    </xf>
    <xf numFmtId="0" fontId="13" fillId="12" borderId="12" xfId="6" applyFont="1" applyFill="1" applyBorder="1" applyAlignment="1" applyProtection="1">
      <alignment horizontal="center" vertical="center" wrapText="1"/>
      <protection locked="0"/>
    </xf>
    <xf numFmtId="165" fontId="13" fillId="0" borderId="12" xfId="6" applyNumberFormat="1" applyFont="1" applyBorder="1" applyAlignment="1" applyProtection="1">
      <alignment horizontal="center" vertical="center" wrapText="1"/>
      <protection locked="0"/>
    </xf>
    <xf numFmtId="0" fontId="47" fillId="12" borderId="21" xfId="6" applyFont="1" applyFill="1" applyBorder="1" applyAlignment="1" applyProtection="1">
      <alignment horizontal="center" vertical="center" textRotation="90" wrapText="1"/>
      <protection locked="0"/>
    </xf>
    <xf numFmtId="0" fontId="13" fillId="12" borderId="22" xfId="6" applyFont="1" applyFill="1" applyBorder="1" applyAlignment="1" applyProtection="1">
      <alignment horizontal="center" vertical="center" wrapText="1"/>
      <protection locked="0"/>
    </xf>
    <xf numFmtId="9" fontId="13" fillId="12" borderId="22" xfId="6" applyNumberFormat="1" applyFont="1" applyFill="1" applyBorder="1" applyAlignment="1" applyProtection="1">
      <alignment horizontal="center" vertical="center" wrapText="1"/>
      <protection locked="0"/>
    </xf>
    <xf numFmtId="165" fontId="13" fillId="6" borderId="22" xfId="6" applyNumberFormat="1" applyFont="1" applyFill="1" applyBorder="1" applyAlignment="1" applyProtection="1">
      <alignment horizontal="center" vertical="center" wrapText="1"/>
      <protection locked="0"/>
    </xf>
    <xf numFmtId="9" fontId="13" fillId="12" borderId="12" xfId="6" applyNumberFormat="1" applyFont="1" applyFill="1" applyBorder="1" applyAlignment="1" applyProtection="1">
      <alignment horizontal="center" vertical="center" wrapText="1"/>
      <protection locked="0"/>
    </xf>
    <xf numFmtId="165" fontId="13" fillId="6" borderId="12" xfId="6" applyNumberFormat="1" applyFont="1" applyFill="1" applyBorder="1" applyAlignment="1" applyProtection="1">
      <alignment horizontal="center" vertical="center" wrapText="1"/>
      <protection locked="0"/>
    </xf>
    <xf numFmtId="165" fontId="13" fillId="0" borderId="22" xfId="6" applyNumberFormat="1" applyFont="1" applyBorder="1" applyAlignment="1" applyProtection="1">
      <alignment horizontal="center" vertical="center" wrapText="1"/>
      <protection locked="0"/>
    </xf>
    <xf numFmtId="0" fontId="13" fillId="2" borderId="22" xfId="6" applyFont="1" applyFill="1" applyBorder="1" applyAlignment="1" applyProtection="1">
      <alignment horizontal="center" vertical="center" wrapText="1"/>
      <protection locked="0"/>
    </xf>
    <xf numFmtId="0" fontId="13" fillId="2" borderId="12" xfId="6" applyFont="1" applyFill="1" applyBorder="1" applyAlignment="1" applyProtection="1">
      <alignment horizontal="center" vertical="center" wrapText="1"/>
      <protection locked="0"/>
    </xf>
    <xf numFmtId="0" fontId="47" fillId="6" borderId="22" xfId="6" applyFont="1" applyFill="1" applyBorder="1" applyAlignment="1" applyProtection="1">
      <alignment horizontal="center" vertical="center" textRotation="90" wrapText="1"/>
      <protection locked="0"/>
    </xf>
    <xf numFmtId="49" fontId="13" fillId="6" borderId="22" xfId="6" applyNumberFormat="1" applyFont="1" applyFill="1" applyBorder="1" applyAlignment="1" applyProtection="1">
      <alignment horizontal="center" vertical="center" wrapText="1"/>
      <protection locked="0"/>
    </xf>
    <xf numFmtId="49" fontId="13" fillId="12" borderId="22" xfId="6" applyNumberFormat="1" applyFont="1" applyFill="1" applyBorder="1" applyAlignment="1" applyProtection="1">
      <alignment horizontal="center" vertical="center" wrapText="1"/>
      <protection locked="0"/>
    </xf>
    <xf numFmtId="0" fontId="47" fillId="2" borderId="13" xfId="6" applyFont="1" applyFill="1" applyBorder="1" applyAlignment="1" applyProtection="1">
      <alignment horizontal="center" vertical="center" textRotation="90" wrapText="1"/>
      <protection locked="0"/>
    </xf>
    <xf numFmtId="0" fontId="13" fillId="2" borderId="13" xfId="6" applyFont="1" applyFill="1" applyBorder="1" applyAlignment="1">
      <alignment horizontal="center" vertical="center" wrapText="1"/>
    </xf>
    <xf numFmtId="9" fontId="13" fillId="2" borderId="13" xfId="6" applyNumberFormat="1" applyFont="1" applyFill="1" applyBorder="1" applyAlignment="1">
      <alignment horizontal="center" vertical="center" wrapText="1"/>
    </xf>
    <xf numFmtId="14" fontId="13" fillId="0" borderId="13" xfId="6" applyNumberFormat="1" applyFont="1" applyBorder="1" applyAlignment="1">
      <alignment horizontal="center" vertical="center" wrapText="1"/>
    </xf>
    <xf numFmtId="9" fontId="13" fillId="2" borderId="20" xfId="6" applyNumberFormat="1" applyFont="1" applyFill="1" applyBorder="1" applyAlignment="1">
      <alignment horizontal="center" vertical="center" wrapText="1"/>
    </xf>
    <xf numFmtId="14" fontId="13" fillId="0" borderId="20" xfId="6" applyNumberFormat="1" applyFont="1" applyBorder="1" applyAlignment="1">
      <alignment horizontal="center" vertical="center" wrapText="1"/>
    </xf>
    <xf numFmtId="168" fontId="13" fillId="0" borderId="20" xfId="6" applyNumberFormat="1" applyFont="1" applyBorder="1" applyAlignment="1">
      <alignment horizontal="center" vertical="center" wrapText="1"/>
    </xf>
    <xf numFmtId="0" fontId="47" fillId="0" borderId="20" xfId="6" applyFont="1" applyBorder="1" applyAlignment="1" applyProtection="1">
      <alignment horizontal="center" vertical="center" textRotation="90" wrapText="1"/>
      <protection locked="0"/>
    </xf>
    <xf numFmtId="0" fontId="13" fillId="0" borderId="20" xfId="6" applyFont="1" applyBorder="1" applyAlignment="1">
      <alignment horizontal="center" vertical="center" wrapText="1"/>
    </xf>
    <xf numFmtId="9" fontId="13" fillId="7" borderId="12" xfId="13" applyFont="1" applyFill="1" applyBorder="1" applyAlignment="1" applyProtection="1">
      <alignment horizontal="center" vertical="center" wrapText="1"/>
      <protection locked="0"/>
    </xf>
    <xf numFmtId="9" fontId="13" fillId="7" borderId="22" xfId="13" applyFont="1" applyFill="1" applyBorder="1" applyAlignment="1" applyProtection="1">
      <alignment horizontal="center" vertical="center" wrapText="1"/>
      <protection locked="0"/>
    </xf>
    <xf numFmtId="0" fontId="13" fillId="4" borderId="21" xfId="6" applyFont="1" applyFill="1" applyBorder="1" applyAlignment="1">
      <alignment horizontal="center" vertical="center" wrapText="1"/>
    </xf>
    <xf numFmtId="0" fontId="13" fillId="7" borderId="21" xfId="6" applyFont="1" applyFill="1" applyBorder="1" applyAlignment="1">
      <alignment horizontal="center" vertical="center" wrapText="1"/>
    </xf>
    <xf numFmtId="0" fontId="13" fillId="7" borderId="21" xfId="14" applyFont="1" applyFill="1" applyBorder="1" applyAlignment="1" applyProtection="1">
      <alignment horizontal="center" vertical="top" wrapText="1"/>
      <protection locked="0"/>
    </xf>
    <xf numFmtId="9" fontId="13" fillId="7" borderId="21" xfId="13" applyFont="1" applyFill="1" applyBorder="1" applyAlignment="1" applyProtection="1">
      <alignment horizontal="center" vertical="center" wrapText="1"/>
      <protection locked="0"/>
    </xf>
    <xf numFmtId="0" fontId="47" fillId="2" borderId="23" xfId="6" applyFont="1" applyFill="1" applyBorder="1" applyAlignment="1" applyProtection="1">
      <alignment horizontal="center" vertical="center" textRotation="90" wrapText="1"/>
      <protection locked="0"/>
    </xf>
    <xf numFmtId="165" fontId="13" fillId="0" borderId="21" xfId="14" applyNumberFormat="1" applyFont="1" applyBorder="1" applyAlignment="1" applyProtection="1">
      <alignment horizontal="center" vertical="center" wrapText="1"/>
      <protection locked="0"/>
    </xf>
    <xf numFmtId="164" fontId="47" fillId="7" borderId="11" xfId="11" applyFont="1" applyFill="1" applyBorder="1" applyAlignment="1" applyProtection="1">
      <alignment horizontal="center" vertical="center" textRotation="90" wrapText="1"/>
      <protection locked="0"/>
    </xf>
    <xf numFmtId="49" fontId="13" fillId="7" borderId="11" xfId="11" applyNumberFormat="1" applyFont="1" applyFill="1" applyBorder="1" applyAlignment="1" applyProtection="1">
      <alignment horizontal="center" vertical="center" wrapText="1"/>
      <protection locked="0"/>
    </xf>
    <xf numFmtId="9" fontId="13" fillId="7" borderId="12" xfId="11" applyNumberFormat="1" applyFont="1" applyFill="1" applyBorder="1" applyAlignment="1" applyProtection="1">
      <alignment horizontal="center" vertical="center" wrapText="1"/>
      <protection locked="0"/>
    </xf>
    <xf numFmtId="164" fontId="47" fillId="7" borderId="21" xfId="11" applyFont="1" applyFill="1" applyBorder="1" applyAlignment="1" applyProtection="1">
      <alignment horizontal="center" vertical="center" textRotation="90" wrapText="1"/>
      <protection locked="0"/>
    </xf>
    <xf numFmtId="9" fontId="13" fillId="7" borderId="22" xfId="11" applyNumberFormat="1" applyFont="1" applyFill="1" applyBorder="1" applyAlignment="1" applyProtection="1">
      <alignment horizontal="center" vertical="center" wrapText="1"/>
      <protection locked="0"/>
    </xf>
    <xf numFmtId="0" fontId="47" fillId="12" borderId="13" xfId="6" applyFont="1" applyFill="1" applyBorder="1" applyAlignment="1" applyProtection="1">
      <alignment horizontal="center" vertical="center" textRotation="90" wrapText="1"/>
      <protection locked="0"/>
    </xf>
    <xf numFmtId="0" fontId="13" fillId="12" borderId="13" xfId="6" applyFont="1" applyFill="1" applyBorder="1" applyAlignment="1" applyProtection="1">
      <alignment horizontal="center" vertical="center" wrapText="1"/>
      <protection locked="0"/>
    </xf>
    <xf numFmtId="9" fontId="13" fillId="12" borderId="13" xfId="6" applyNumberFormat="1" applyFont="1" applyFill="1" applyBorder="1" applyAlignment="1" applyProtection="1">
      <alignment horizontal="center" vertical="center" wrapText="1"/>
      <protection locked="0"/>
    </xf>
    <xf numFmtId="165" fontId="13" fillId="6" borderId="13" xfId="6" applyNumberFormat="1" applyFont="1" applyFill="1" applyBorder="1" applyAlignment="1" applyProtection="1">
      <alignment horizontal="center" vertical="center" wrapText="1"/>
      <protection locked="0"/>
    </xf>
    <xf numFmtId="0" fontId="47" fillId="12" borderId="20" xfId="6" applyFont="1" applyFill="1" applyBorder="1" applyAlignment="1" applyProtection="1">
      <alignment horizontal="center" vertical="center" textRotation="90" wrapText="1"/>
      <protection locked="0"/>
    </xf>
    <xf numFmtId="0" fontId="13" fillId="12" borderId="20" xfId="6" applyFont="1" applyFill="1" applyBorder="1" applyAlignment="1" applyProtection="1">
      <alignment horizontal="center" vertical="center" wrapText="1"/>
      <protection locked="0"/>
    </xf>
    <xf numFmtId="9" fontId="13" fillId="12" borderId="20" xfId="6" applyNumberFormat="1" applyFont="1" applyFill="1" applyBorder="1" applyAlignment="1" applyProtection="1">
      <alignment horizontal="center" vertical="center" wrapText="1"/>
      <protection locked="0"/>
    </xf>
    <xf numFmtId="165" fontId="13" fillId="6" borderId="20" xfId="6" applyNumberFormat="1" applyFont="1" applyFill="1" applyBorder="1" applyAlignment="1" applyProtection="1">
      <alignment horizontal="center" vertical="center" wrapText="1"/>
      <protection locked="0"/>
    </xf>
    <xf numFmtId="49" fontId="13" fillId="7" borderId="11" xfId="6" applyNumberFormat="1" applyFont="1" applyFill="1" applyBorder="1" applyAlignment="1" applyProtection="1">
      <alignment horizontal="center" vertical="center" wrapText="1"/>
      <protection locked="0"/>
    </xf>
    <xf numFmtId="9" fontId="13" fillId="7" borderId="11" xfId="7" applyNumberFormat="1" applyFont="1" applyFill="1" applyBorder="1" applyAlignment="1" applyProtection="1">
      <alignment horizontal="center" vertical="center" wrapText="1"/>
      <protection locked="0"/>
    </xf>
    <xf numFmtId="49" fontId="13" fillId="7" borderId="21" xfId="6" applyNumberFormat="1" applyFont="1" applyFill="1" applyBorder="1" applyAlignment="1" applyProtection="1">
      <alignment horizontal="center" vertical="center" wrapText="1"/>
      <protection locked="0"/>
    </xf>
    <xf numFmtId="9" fontId="13" fillId="7" borderId="21" xfId="7" applyNumberFormat="1" applyFont="1" applyFill="1" applyBorder="1" applyAlignment="1" applyProtection="1">
      <alignment horizontal="center" vertical="center" wrapText="1"/>
      <protection locked="0"/>
    </xf>
    <xf numFmtId="0" fontId="26" fillId="0" borderId="0" xfId="10" applyFont="1" applyProtection="1">
      <protection locked="0"/>
    </xf>
    <xf numFmtId="49" fontId="26" fillId="0" borderId="0" xfId="10" applyNumberFormat="1" applyFont="1" applyProtection="1">
      <protection locked="0"/>
    </xf>
    <xf numFmtId="9" fontId="26" fillId="0" borderId="0" xfId="13" applyFont="1" applyProtection="1">
      <protection locked="0"/>
    </xf>
    <xf numFmtId="165" fontId="26" fillId="0" borderId="0" xfId="10" applyNumberFormat="1" applyFont="1" applyProtection="1">
      <protection locked="0"/>
    </xf>
    <xf numFmtId="9" fontId="13" fillId="2" borderId="11" xfId="14" applyNumberFormat="1" applyFont="1" applyFill="1" applyBorder="1" applyAlignment="1" applyProtection="1">
      <alignment horizontal="center" vertical="center" wrapText="1"/>
      <protection locked="0"/>
    </xf>
    <xf numFmtId="9" fontId="13" fillId="2" borderId="21" xfId="14" applyNumberFormat="1" applyFont="1" applyFill="1" applyBorder="1" applyAlignment="1" applyProtection="1">
      <alignment horizontal="center" vertical="center" wrapText="1"/>
      <protection locked="0"/>
    </xf>
    <xf numFmtId="9" fontId="13" fillId="2" borderId="23" xfId="14" applyNumberFormat="1" applyFont="1" applyFill="1" applyBorder="1" applyAlignment="1" applyProtection="1">
      <alignment horizontal="center" vertical="center" wrapText="1"/>
      <protection locked="0"/>
    </xf>
    <xf numFmtId="9" fontId="13" fillId="2" borderId="11" xfId="7" applyNumberFormat="1" applyFont="1" applyFill="1" applyBorder="1" applyAlignment="1" applyProtection="1">
      <alignment horizontal="center" vertical="center" wrapText="1"/>
      <protection locked="0"/>
    </xf>
    <xf numFmtId="9" fontId="13" fillId="2" borderId="14" xfId="7" applyNumberFormat="1" applyFont="1" applyFill="1" applyBorder="1" applyAlignment="1" applyProtection="1">
      <alignment horizontal="center" vertical="center" wrapText="1"/>
      <protection locked="0"/>
    </xf>
    <xf numFmtId="9" fontId="13" fillId="2" borderId="21" xfId="7" applyNumberFormat="1" applyFont="1" applyFill="1" applyBorder="1" applyAlignment="1" applyProtection="1">
      <alignment horizontal="center" vertical="center" wrapText="1"/>
      <protection locked="0"/>
    </xf>
    <xf numFmtId="9" fontId="13" fillId="2" borderId="23" xfId="7" applyNumberFormat="1" applyFont="1" applyFill="1" applyBorder="1" applyAlignment="1" applyProtection="1">
      <alignment horizontal="center" vertical="center" wrapText="1"/>
      <protection locked="0"/>
    </xf>
    <xf numFmtId="42" fontId="13" fillId="2" borderId="20" xfId="12" applyFont="1" applyFill="1" applyBorder="1" applyAlignment="1" applyProtection="1">
      <alignment horizontal="center" vertical="center" wrapText="1"/>
      <protection locked="0"/>
    </xf>
    <xf numFmtId="42" fontId="13" fillId="2" borderId="20" xfId="12" applyFont="1" applyFill="1" applyBorder="1" applyAlignment="1">
      <alignment horizontal="center" vertical="center"/>
    </xf>
    <xf numFmtId="9" fontId="13" fillId="13" borderId="29" xfId="6" applyNumberFormat="1" applyFont="1" applyFill="1" applyBorder="1" applyAlignment="1">
      <alignment horizontal="center" vertical="center" wrapText="1"/>
    </xf>
    <xf numFmtId="9" fontId="13" fillId="13" borderId="75" xfId="6" applyNumberFormat="1" applyFont="1" applyFill="1" applyBorder="1" applyAlignment="1">
      <alignment horizontal="center" vertical="center" wrapText="1"/>
    </xf>
    <xf numFmtId="9" fontId="13" fillId="13" borderId="37" xfId="6" applyNumberFormat="1" applyFont="1" applyFill="1" applyBorder="1" applyAlignment="1">
      <alignment horizontal="center" vertical="center" wrapText="1"/>
    </xf>
    <xf numFmtId="9" fontId="13" fillId="13" borderId="82" xfId="6" applyNumberFormat="1" applyFont="1" applyFill="1" applyBorder="1" applyAlignment="1">
      <alignment horizontal="center" vertical="center" wrapText="1"/>
    </xf>
    <xf numFmtId="0" fontId="25" fillId="0" borderId="0" xfId="10" applyFont="1"/>
    <xf numFmtId="9" fontId="34" fillId="19" borderId="13" xfId="6" applyNumberFormat="1" applyFont="1" applyFill="1" applyBorder="1" applyAlignment="1" applyProtection="1">
      <alignment horizontal="center" vertical="center" wrapText="1"/>
      <protection locked="0"/>
    </xf>
    <xf numFmtId="9" fontId="34" fillId="19" borderId="20" xfId="6" applyNumberFormat="1" applyFont="1" applyFill="1" applyBorder="1" applyAlignment="1" applyProtection="1">
      <alignment horizontal="center" vertical="center" wrapText="1"/>
      <protection locked="0"/>
    </xf>
    <xf numFmtId="9" fontId="34" fillId="19" borderId="11" xfId="14" applyNumberFormat="1" applyFont="1" applyFill="1" applyBorder="1" applyAlignment="1" applyProtection="1">
      <alignment horizontal="center" vertical="center" wrapText="1"/>
      <protection locked="0"/>
    </xf>
    <xf numFmtId="9" fontId="34" fillId="19" borderId="21" xfId="14" applyNumberFormat="1" applyFont="1" applyFill="1" applyBorder="1" applyAlignment="1" applyProtection="1">
      <alignment horizontal="center" vertical="center" wrapText="1"/>
      <protection locked="0"/>
    </xf>
    <xf numFmtId="9" fontId="34" fillId="19" borderId="11" xfId="7" applyNumberFormat="1" applyFont="1" applyFill="1" applyBorder="1" applyAlignment="1" applyProtection="1">
      <alignment horizontal="center" vertical="center" wrapText="1"/>
      <protection locked="0"/>
    </xf>
    <xf numFmtId="9" fontId="34" fillId="19" borderId="21" xfId="7" applyNumberFormat="1" applyFont="1" applyFill="1" applyBorder="1" applyAlignment="1" applyProtection="1">
      <alignment horizontal="center" vertical="center" wrapText="1"/>
      <protection locked="0"/>
    </xf>
    <xf numFmtId="9" fontId="34" fillId="15" borderId="12" xfId="6" applyNumberFormat="1" applyFont="1" applyFill="1" applyBorder="1" applyAlignment="1">
      <alignment horizontal="center" vertical="center" wrapText="1"/>
    </xf>
    <xf numFmtId="9" fontId="34" fillId="15" borderId="22" xfId="6" applyNumberFormat="1" applyFont="1" applyFill="1" applyBorder="1" applyAlignment="1">
      <alignment horizontal="center" vertical="center" wrapText="1"/>
    </xf>
    <xf numFmtId="9" fontId="34" fillId="15" borderId="22" xfId="6" applyNumberFormat="1" applyFont="1" applyFill="1" applyBorder="1" applyAlignment="1" applyProtection="1">
      <alignment horizontal="center" vertical="center" wrapText="1"/>
      <protection locked="0"/>
    </xf>
    <xf numFmtId="9" fontId="34" fillId="15" borderId="12" xfId="6" applyNumberFormat="1" applyFont="1" applyFill="1" applyBorder="1" applyAlignment="1" applyProtection="1">
      <alignment horizontal="center" vertical="center" wrapText="1"/>
      <protection locked="0"/>
    </xf>
    <xf numFmtId="9" fontId="34" fillId="15" borderId="92" xfId="6" applyNumberFormat="1" applyFont="1" applyFill="1" applyBorder="1" applyAlignment="1" applyProtection="1">
      <alignment horizontal="center" vertical="center" wrapText="1"/>
      <protection locked="0"/>
    </xf>
    <xf numFmtId="9" fontId="34" fillId="15" borderId="21" xfId="6" applyNumberFormat="1" applyFont="1" applyFill="1" applyBorder="1" applyAlignment="1" applyProtection="1">
      <alignment horizontal="center" vertical="center" wrapText="1"/>
      <protection locked="0"/>
    </xf>
    <xf numFmtId="9" fontId="34" fillId="19" borderId="20" xfId="6" applyNumberFormat="1" applyFont="1" applyFill="1" applyBorder="1" applyAlignment="1" applyProtection="1">
      <alignment horizontal="center" vertical="center"/>
      <protection locked="0"/>
    </xf>
    <xf numFmtId="0" fontId="35" fillId="0" borderId="0" xfId="10" applyFont="1" applyProtection="1">
      <protection locked="0"/>
    </xf>
    <xf numFmtId="0" fontId="49" fillId="0" borderId="0" xfId="10" applyFont="1"/>
    <xf numFmtId="0" fontId="13" fillId="6" borderId="85" xfId="6" applyFont="1" applyFill="1" applyBorder="1" applyAlignment="1">
      <alignment horizontal="center" vertical="center" wrapText="1"/>
    </xf>
    <xf numFmtId="0" fontId="13" fillId="0" borderId="77" xfId="6" applyFont="1" applyBorder="1" applyAlignment="1">
      <alignment horizontal="center" vertical="center" wrapText="1"/>
    </xf>
    <xf numFmtId="0" fontId="13" fillId="0" borderId="93" xfId="6" applyFont="1" applyBorder="1" applyAlignment="1">
      <alignment horizontal="center" vertical="center" wrapText="1"/>
    </xf>
    <xf numFmtId="0" fontId="25" fillId="2" borderId="0" xfId="10" applyFont="1" applyFill="1" applyAlignment="1">
      <alignment horizontal="center" vertical="center"/>
    </xf>
    <xf numFmtId="9" fontId="34" fillId="15" borderId="11" xfId="10" applyNumberFormat="1" applyFont="1" applyFill="1" applyBorder="1" applyAlignment="1">
      <alignment horizontal="center" vertical="center"/>
    </xf>
    <xf numFmtId="9" fontId="34" fillId="15" borderId="21" xfId="10" applyNumberFormat="1" applyFont="1" applyFill="1" applyBorder="1" applyAlignment="1">
      <alignment horizontal="center" vertical="center"/>
    </xf>
    <xf numFmtId="9" fontId="34" fillId="19" borderId="21" xfId="6" applyNumberFormat="1" applyFont="1" applyFill="1" applyBorder="1" applyAlignment="1">
      <alignment horizontal="center" vertical="center"/>
    </xf>
    <xf numFmtId="9" fontId="34" fillId="15" borderId="21" xfId="6" applyNumberFormat="1" applyFont="1" applyFill="1" applyBorder="1" applyAlignment="1">
      <alignment horizontal="center" vertical="center"/>
    </xf>
    <xf numFmtId="9" fontId="34" fillId="19" borderId="21" xfId="6" applyNumberFormat="1" applyFont="1" applyFill="1" applyBorder="1" applyAlignment="1">
      <alignment horizontal="center" vertical="center" wrapText="1"/>
    </xf>
    <xf numFmtId="9" fontId="34" fillId="19" borderId="21" xfId="13" applyFont="1" applyFill="1" applyBorder="1" applyAlignment="1">
      <alignment horizontal="center" vertical="center"/>
    </xf>
    <xf numFmtId="9" fontId="34" fillId="15" borderId="21" xfId="13" applyFont="1" applyFill="1" applyBorder="1" applyAlignment="1">
      <alignment horizontal="center" vertical="center"/>
    </xf>
    <xf numFmtId="9" fontId="34" fillId="15" borderId="21" xfId="6" applyNumberFormat="1" applyFont="1" applyFill="1" applyBorder="1" applyAlignment="1">
      <alignment horizontal="center" vertical="center" wrapText="1"/>
    </xf>
    <xf numFmtId="9" fontId="34" fillId="19" borderId="21" xfId="6" applyNumberFormat="1" applyFont="1" applyFill="1" applyBorder="1" applyAlignment="1" applyProtection="1">
      <alignment horizontal="center" vertical="center" wrapText="1"/>
      <protection locked="0"/>
    </xf>
    <xf numFmtId="0" fontId="49" fillId="2" borderId="0" xfId="10" applyFont="1" applyFill="1" applyAlignment="1">
      <alignment vertical="center"/>
    </xf>
    <xf numFmtId="0" fontId="13" fillId="6" borderId="16" xfId="10" applyFont="1" applyFill="1" applyBorder="1" applyAlignment="1">
      <alignment horizontal="center" vertical="center" wrapText="1"/>
    </xf>
    <xf numFmtId="0" fontId="13" fillId="6" borderId="39" xfId="10" applyFont="1" applyFill="1" applyBorder="1" applyAlignment="1">
      <alignment horizontal="center" vertical="center" wrapText="1"/>
    </xf>
    <xf numFmtId="0" fontId="13" fillId="6" borderId="16" xfId="10" applyFont="1" applyFill="1" applyBorder="1" applyAlignment="1">
      <alignment horizontal="center" vertical="center"/>
    </xf>
    <xf numFmtId="0" fontId="13" fillId="2" borderId="12" xfId="6" applyFont="1" applyFill="1" applyBorder="1" applyAlignment="1">
      <alignment horizontal="center" vertical="center" wrapText="1"/>
    </xf>
    <xf numFmtId="0" fontId="13" fillId="2" borderId="11" xfId="6" applyFont="1" applyFill="1" applyBorder="1" applyAlignment="1">
      <alignment horizontal="center" vertical="center" wrapText="1"/>
    </xf>
    <xf numFmtId="0" fontId="13" fillId="2" borderId="22" xfId="6" applyFont="1" applyFill="1" applyBorder="1" applyAlignment="1">
      <alignment horizontal="center" vertical="center" wrapText="1"/>
    </xf>
    <xf numFmtId="0" fontId="13" fillId="2" borderId="21" xfId="6" applyFont="1" applyFill="1" applyBorder="1" applyAlignment="1">
      <alignment horizontal="center" vertical="center"/>
    </xf>
    <xf numFmtId="0" fontId="13" fillId="2" borderId="21" xfId="6" applyFont="1" applyFill="1" applyBorder="1" applyAlignment="1">
      <alignment horizontal="center" vertical="center" wrapText="1"/>
    </xf>
    <xf numFmtId="0" fontId="13" fillId="2" borderId="31" xfId="6" applyFont="1" applyFill="1" applyBorder="1" applyAlignment="1">
      <alignment horizontal="center" vertical="center" wrapText="1"/>
    </xf>
    <xf numFmtId="0" fontId="13" fillId="2" borderId="81" xfId="6" applyFont="1" applyFill="1" applyBorder="1" applyAlignment="1">
      <alignment horizontal="center" vertical="center" wrapText="1"/>
    </xf>
    <xf numFmtId="0" fontId="13" fillId="2" borderId="13" xfId="6" applyFont="1" applyFill="1" applyBorder="1" applyAlignment="1">
      <alignment horizontal="center" vertical="center"/>
    </xf>
    <xf numFmtId="0" fontId="13" fillId="2" borderId="22" xfId="6" applyFont="1" applyFill="1" applyBorder="1" applyAlignment="1">
      <alignment horizontal="center" vertical="center"/>
    </xf>
    <xf numFmtId="0" fontId="13" fillId="2" borderId="20" xfId="6" applyFont="1" applyFill="1" applyBorder="1" applyAlignment="1">
      <alignment horizontal="center" vertical="center"/>
    </xf>
    <xf numFmtId="0" fontId="13" fillId="6" borderId="22" xfId="6" applyFont="1" applyFill="1" applyBorder="1" applyAlignment="1">
      <alignment horizontal="center" vertical="center"/>
    </xf>
    <xf numFmtId="0" fontId="13" fillId="6" borderId="21" xfId="6" applyFont="1" applyFill="1" applyBorder="1" applyAlignment="1">
      <alignment horizontal="center" vertical="center"/>
    </xf>
    <xf numFmtId="0" fontId="50" fillId="2" borderId="11" xfId="15" applyFont="1" applyFill="1" applyBorder="1" applyAlignment="1">
      <alignment horizontal="center" vertical="center" wrapText="1"/>
    </xf>
    <xf numFmtId="0" fontId="50" fillId="2" borderId="21" xfId="15" applyFont="1" applyFill="1" applyBorder="1" applyAlignment="1">
      <alignment horizontal="center" vertical="center" wrapText="1"/>
    </xf>
    <xf numFmtId="0" fontId="13" fillId="6" borderId="120" xfId="6" applyFont="1" applyFill="1" applyBorder="1" applyAlignment="1">
      <alignment horizontal="center" vertical="center" wrapText="1"/>
    </xf>
    <xf numFmtId="0" fontId="13" fillId="6" borderId="22" xfId="6" applyFont="1" applyFill="1" applyBorder="1" applyAlignment="1">
      <alignment horizontal="center" vertical="center" wrapText="1"/>
    </xf>
    <xf numFmtId="0" fontId="13" fillId="6" borderId="12" xfId="6" applyFont="1" applyFill="1" applyBorder="1" applyAlignment="1">
      <alignment horizontal="center" vertical="center" wrapText="1"/>
    </xf>
    <xf numFmtId="49" fontId="13" fillId="2" borderId="22" xfId="12" applyNumberFormat="1" applyFont="1" applyFill="1" applyBorder="1" applyAlignment="1">
      <alignment horizontal="center" vertical="center" wrapText="1"/>
    </xf>
    <xf numFmtId="49" fontId="13" fillId="2" borderId="21" xfId="12" applyNumberFormat="1" applyFont="1" applyFill="1" applyBorder="1" applyAlignment="1">
      <alignment horizontal="center" vertical="center" wrapText="1"/>
    </xf>
    <xf numFmtId="0" fontId="13" fillId="6" borderId="16" xfId="6" applyFont="1" applyFill="1" applyBorder="1" applyAlignment="1">
      <alignment horizontal="center" vertical="center" wrapText="1"/>
    </xf>
    <xf numFmtId="0" fontId="13" fillId="6" borderId="39" xfId="6" applyFont="1" applyFill="1" applyBorder="1" applyAlignment="1">
      <alignment horizontal="center" vertical="center" wrapText="1"/>
    </xf>
    <xf numFmtId="0" fontId="13" fillId="14" borderId="22" xfId="6" applyFont="1" applyFill="1" applyBorder="1" applyAlignment="1">
      <alignment horizontal="center" vertical="center" wrapText="1"/>
    </xf>
    <xf numFmtId="0" fontId="13" fillId="6" borderId="37" xfId="6" applyFont="1" applyFill="1" applyBorder="1" applyAlignment="1">
      <alignment horizontal="center" vertical="center"/>
    </xf>
    <xf numFmtId="0" fontId="13" fillId="6" borderId="39" xfId="6" applyFont="1" applyFill="1" applyBorder="1" applyAlignment="1">
      <alignment horizontal="center" vertical="center"/>
    </xf>
    <xf numFmtId="0" fontId="13" fillId="6" borderId="16" xfId="6" applyFont="1" applyFill="1" applyBorder="1" applyAlignment="1">
      <alignment horizontal="center" vertical="center"/>
    </xf>
    <xf numFmtId="49" fontId="13" fillId="6" borderId="92" xfId="6" applyNumberFormat="1" applyFont="1" applyFill="1" applyBorder="1" applyAlignment="1" applyProtection="1">
      <alignment horizontal="center" vertical="center" wrapText="1"/>
      <protection locked="0"/>
    </xf>
    <xf numFmtId="49" fontId="13" fillId="6" borderId="8" xfId="6" applyNumberFormat="1" applyFont="1" applyFill="1" applyBorder="1" applyAlignment="1" applyProtection="1">
      <alignment horizontal="center" vertical="center" wrapText="1"/>
      <protection locked="0"/>
    </xf>
    <xf numFmtId="0" fontId="13" fillId="6" borderId="12" xfId="6" applyFont="1" applyFill="1" applyBorder="1" applyAlignment="1">
      <alignment horizontal="center" vertical="center"/>
    </xf>
    <xf numFmtId="0" fontId="13" fillId="6" borderId="22" xfId="6" quotePrefix="1" applyFont="1" applyFill="1" applyBorder="1" applyAlignment="1">
      <alignment horizontal="center" vertical="center" wrapText="1"/>
    </xf>
    <xf numFmtId="49" fontId="13" fillId="2" borderId="22" xfId="12" applyNumberFormat="1" applyFont="1" applyFill="1" applyBorder="1" applyAlignment="1" applyProtection="1">
      <alignment horizontal="center" vertical="center" wrapText="1"/>
      <protection locked="0"/>
    </xf>
    <xf numFmtId="0" fontId="13" fillId="2" borderId="21" xfId="6" quotePrefix="1" applyFont="1" applyFill="1" applyBorder="1" applyAlignment="1">
      <alignment horizontal="center" vertical="center" wrapText="1"/>
    </xf>
    <xf numFmtId="0" fontId="13" fillId="6" borderId="21" xfId="6" applyFont="1" applyFill="1" applyBorder="1" applyAlignment="1">
      <alignment horizontal="center" vertical="center" wrapText="1"/>
    </xf>
    <xf numFmtId="0" fontId="13" fillId="0" borderId="21" xfId="6" applyFont="1" applyBorder="1" applyAlignment="1">
      <alignment horizontal="center" vertical="center" wrapText="1"/>
    </xf>
    <xf numFmtId="0" fontId="13" fillId="2" borderId="58" xfId="6" applyFont="1" applyFill="1" applyBorder="1" applyAlignment="1">
      <alignment horizontal="center" vertical="center" wrapText="1"/>
    </xf>
    <xf numFmtId="0" fontId="13" fillId="6" borderId="16" xfId="6" quotePrefix="1" applyFont="1" applyFill="1" applyBorder="1" applyAlignment="1">
      <alignment horizontal="center" vertical="center" wrapText="1"/>
    </xf>
    <xf numFmtId="0" fontId="13" fillId="0" borderId="16" xfId="6" applyFont="1" applyBorder="1" applyAlignment="1">
      <alignment horizontal="center" vertical="center" wrapText="1"/>
    </xf>
    <xf numFmtId="0" fontId="13" fillId="0" borderId="16" xfId="6" applyFont="1" applyBorder="1" applyAlignment="1">
      <alignment horizontal="center" vertical="center"/>
    </xf>
    <xf numFmtId="42" fontId="13" fillId="0" borderId="22" xfId="12" applyFont="1" applyFill="1" applyBorder="1" applyAlignment="1" applyProtection="1">
      <alignment horizontal="center" vertical="center" wrapText="1"/>
      <protection locked="0"/>
    </xf>
    <xf numFmtId="0" fontId="13" fillId="2" borderId="31" xfId="6" applyFont="1" applyFill="1" applyBorder="1" applyAlignment="1">
      <alignment horizontal="center" vertical="center"/>
    </xf>
    <xf numFmtId="0" fontId="25" fillId="2" borderId="0" xfId="10" applyFont="1" applyFill="1"/>
    <xf numFmtId="0" fontId="13" fillId="2" borderId="4" xfId="6" applyFont="1" applyFill="1" applyBorder="1" applyAlignment="1">
      <alignment horizontal="center" vertical="center" wrapText="1"/>
    </xf>
    <xf numFmtId="0" fontId="13" fillId="6" borderId="104" xfId="6" applyFont="1" applyFill="1" applyBorder="1" applyAlignment="1">
      <alignment horizontal="center" vertical="center" wrapText="1"/>
    </xf>
    <xf numFmtId="0" fontId="13" fillId="6" borderId="66" xfId="6" applyFont="1" applyFill="1" applyBorder="1" applyAlignment="1">
      <alignment horizontal="center" vertical="center" wrapText="1"/>
    </xf>
    <xf numFmtId="0" fontId="13" fillId="6" borderId="69" xfId="6" applyFont="1" applyFill="1" applyBorder="1" applyAlignment="1">
      <alignment horizontal="center" vertical="center" wrapText="1"/>
    </xf>
    <xf numFmtId="0" fontId="13" fillId="6" borderId="29" xfId="6" applyFont="1" applyFill="1" applyBorder="1" applyAlignment="1">
      <alignment horizontal="center" vertical="center" wrapText="1"/>
    </xf>
    <xf numFmtId="0" fontId="13" fillId="6" borderId="73" xfId="6" applyFont="1" applyFill="1" applyBorder="1" applyAlignment="1">
      <alignment horizontal="center" vertical="center"/>
    </xf>
    <xf numFmtId="0" fontId="13" fillId="6" borderId="72" xfId="6" applyFont="1" applyFill="1" applyBorder="1" applyAlignment="1">
      <alignment horizontal="center" vertical="center"/>
    </xf>
    <xf numFmtId="42" fontId="13" fillId="0" borderId="11" xfId="12" applyFont="1" applyFill="1" applyBorder="1" applyAlignment="1" applyProtection="1">
      <alignment horizontal="center" vertical="center" wrapText="1"/>
      <protection locked="0"/>
    </xf>
    <xf numFmtId="0" fontId="25" fillId="2" borderId="0" xfId="10" applyFont="1" applyFill="1" applyAlignment="1">
      <alignment horizontal="center"/>
    </xf>
    <xf numFmtId="0" fontId="49" fillId="2" borderId="0" xfId="10" applyFont="1" applyFill="1"/>
    <xf numFmtId="0" fontId="34" fillId="7" borderId="13" xfId="10" applyFont="1" applyFill="1" applyBorder="1" applyAlignment="1">
      <alignment horizontal="center" vertical="center"/>
    </xf>
    <xf numFmtId="0" fontId="34" fillId="7" borderId="20" xfId="10" applyFont="1" applyFill="1" applyBorder="1" applyAlignment="1">
      <alignment horizontal="center" vertical="center"/>
    </xf>
    <xf numFmtId="0" fontId="34" fillId="7" borderId="11" xfId="6" applyFont="1" applyFill="1" applyBorder="1" applyAlignment="1">
      <alignment horizontal="center" vertical="center"/>
    </xf>
    <xf numFmtId="0" fontId="34" fillId="7" borderId="21" xfId="6" applyFont="1" applyFill="1" applyBorder="1" applyAlignment="1">
      <alignment horizontal="center" vertical="center"/>
    </xf>
    <xf numFmtId="0" fontId="34" fillId="2" borderId="13" xfId="6" applyFont="1" applyFill="1" applyBorder="1" applyAlignment="1">
      <alignment horizontal="center" vertical="center"/>
    </xf>
    <xf numFmtId="0" fontId="34" fillId="2" borderId="35" xfId="6" applyFont="1" applyFill="1" applyBorder="1" applyAlignment="1">
      <alignment horizontal="center" vertical="center"/>
    </xf>
    <xf numFmtId="0" fontId="34" fillId="2" borderId="21" xfId="6" applyFont="1" applyFill="1" applyBorder="1" applyAlignment="1">
      <alignment horizontal="center" vertical="center"/>
    </xf>
    <xf numFmtId="0" fontId="34" fillId="7" borderId="20" xfId="6" applyFont="1" applyFill="1" applyBorder="1" applyAlignment="1">
      <alignment horizontal="center" vertical="center"/>
    </xf>
    <xf numFmtId="0" fontId="34" fillId="7" borderId="35" xfId="6" applyFont="1" applyFill="1" applyBorder="1" applyAlignment="1">
      <alignment horizontal="center" vertical="center"/>
    </xf>
    <xf numFmtId="0" fontId="34" fillId="7" borderId="13" xfId="6" applyFont="1" applyFill="1" applyBorder="1" applyAlignment="1">
      <alignment horizontal="center" vertical="center"/>
    </xf>
    <xf numFmtId="0" fontId="34" fillId="7" borderId="78" xfId="6" applyFont="1" applyFill="1" applyBorder="1" applyAlignment="1">
      <alignment horizontal="center" vertical="center"/>
    </xf>
    <xf numFmtId="0" fontId="34" fillId="2" borderId="11" xfId="6" applyFont="1" applyFill="1" applyBorder="1" applyAlignment="1">
      <alignment horizontal="center" vertical="center"/>
    </xf>
    <xf numFmtId="0" fontId="34" fillId="7" borderId="36" xfId="6" applyFont="1" applyFill="1" applyBorder="1" applyAlignment="1">
      <alignment horizontal="center" vertical="center"/>
    </xf>
    <xf numFmtId="0" fontId="33" fillId="2" borderId="0" xfId="10" applyFont="1" applyFill="1"/>
    <xf numFmtId="0" fontId="34" fillId="2" borderId="31" xfId="7" applyFont="1" applyFill="1" applyBorder="1" applyAlignment="1">
      <alignment horizontal="center" vertical="center"/>
    </xf>
    <xf numFmtId="0" fontId="34" fillId="2" borderId="13" xfId="7" applyFont="1" applyFill="1" applyBorder="1" applyAlignment="1">
      <alignment horizontal="center" vertical="center"/>
    </xf>
    <xf numFmtId="0" fontId="34" fillId="7" borderId="20" xfId="7" applyFont="1" applyFill="1" applyBorder="1" applyAlignment="1">
      <alignment horizontal="center" vertical="center"/>
    </xf>
    <xf numFmtId="0" fontId="34" fillId="7" borderId="21" xfId="7" applyFont="1" applyFill="1" applyBorder="1" applyAlignment="1">
      <alignment horizontal="center" vertical="center"/>
    </xf>
    <xf numFmtId="0" fontId="34" fillId="7" borderId="21" xfId="16" applyFont="1" applyFill="1" applyBorder="1" applyAlignment="1">
      <alignment horizontal="center" vertical="center"/>
    </xf>
    <xf numFmtId="0" fontId="34" fillId="7" borderId="13" xfId="7" applyFont="1" applyFill="1" applyBorder="1" applyAlignment="1">
      <alignment horizontal="center" vertical="center"/>
    </xf>
    <xf numFmtId="0" fontId="35" fillId="2" borderId="0" xfId="10" applyFont="1" applyFill="1"/>
    <xf numFmtId="0" fontId="13" fillId="2" borderId="13" xfId="10" applyFont="1" applyFill="1" applyBorder="1" applyAlignment="1">
      <alignment horizontal="center" vertical="center" wrapText="1"/>
    </xf>
    <xf numFmtId="0" fontId="13" fillId="2" borderId="20" xfId="10" applyFont="1" applyFill="1" applyBorder="1" applyAlignment="1">
      <alignment horizontal="center"/>
    </xf>
    <xf numFmtId="0" fontId="13" fillId="2" borderId="20" xfId="10" applyFont="1" applyFill="1" applyBorder="1" applyAlignment="1">
      <alignment horizontal="left" vertical="center" wrapText="1"/>
    </xf>
    <xf numFmtId="0" fontId="13" fillId="2" borderId="11" xfId="6" applyFont="1" applyFill="1" applyBorder="1"/>
    <xf numFmtId="0" fontId="13" fillId="2" borderId="21" xfId="6" applyFont="1" applyFill="1" applyBorder="1"/>
    <xf numFmtId="0" fontId="13" fillId="2" borderId="22" xfId="6" applyFont="1" applyFill="1" applyBorder="1"/>
    <xf numFmtId="0" fontId="13" fillId="2" borderId="13" xfId="6" applyFont="1" applyFill="1" applyBorder="1"/>
    <xf numFmtId="0" fontId="13" fillId="2" borderId="35" xfId="6" applyFont="1" applyFill="1" applyBorder="1"/>
    <xf numFmtId="42" fontId="13" fillId="0" borderId="21" xfId="12" applyFont="1" applyFill="1" applyBorder="1" applyAlignment="1">
      <alignment vertical="center"/>
    </xf>
    <xf numFmtId="49" fontId="13" fillId="0" borderId="20" xfId="6" applyNumberFormat="1" applyFont="1" applyFill="1" applyBorder="1" applyAlignment="1" applyProtection="1">
      <alignment horizontal="center" vertical="center" wrapText="1"/>
      <protection locked="0"/>
    </xf>
    <xf numFmtId="0" fontId="13" fillId="2" borderId="20" xfId="6" applyFont="1" applyFill="1" applyBorder="1"/>
    <xf numFmtId="42" fontId="13" fillId="0" borderId="21" xfId="12" applyFont="1" applyFill="1" applyBorder="1" applyAlignment="1" applyProtection="1">
      <alignment horizontal="center" vertical="center" wrapText="1"/>
      <protection locked="0"/>
    </xf>
    <xf numFmtId="42" fontId="13" fillId="0" borderId="35" xfId="12" applyFont="1" applyFill="1" applyBorder="1" applyAlignment="1">
      <alignment horizontal="center" vertical="center" wrapText="1"/>
    </xf>
    <xf numFmtId="0" fontId="13" fillId="2" borderId="21" xfId="6" applyFont="1" applyFill="1" applyBorder="1" applyAlignment="1">
      <alignment horizontal="left" vertical="center" wrapText="1"/>
    </xf>
    <xf numFmtId="0" fontId="13" fillId="2" borderId="4" xfId="6" applyFont="1" applyFill="1" applyBorder="1" applyAlignment="1">
      <alignment horizontal="left" vertical="center" wrapText="1"/>
    </xf>
    <xf numFmtId="0" fontId="13" fillId="0" borderId="20" xfId="6" applyFont="1" applyFill="1" applyBorder="1" applyAlignment="1">
      <alignment horizontal="center" vertical="center" wrapText="1"/>
    </xf>
    <xf numFmtId="0" fontId="13" fillId="2" borderId="8" xfId="6" applyFont="1" applyFill="1" applyBorder="1" applyAlignment="1">
      <alignment horizontal="left" vertical="center"/>
    </xf>
    <xf numFmtId="0" fontId="13" fillId="2" borderId="11" xfId="6" applyFont="1" applyFill="1" applyBorder="1" applyAlignment="1">
      <alignment horizontal="left" vertical="center"/>
    </xf>
    <xf numFmtId="0" fontId="13" fillId="2" borderId="97" xfId="6" applyFont="1" applyFill="1" applyBorder="1" applyAlignment="1">
      <alignment vertical="center" wrapText="1"/>
    </xf>
    <xf numFmtId="0" fontId="13" fillId="2" borderId="99" xfId="6" applyFont="1" applyFill="1" applyBorder="1" applyAlignment="1">
      <alignment vertical="center" wrapText="1"/>
    </xf>
    <xf numFmtId="0" fontId="13" fillId="2" borderId="21" xfId="6" applyFont="1" applyFill="1" applyBorder="1" applyAlignment="1">
      <alignment vertical="center"/>
    </xf>
    <xf numFmtId="0" fontId="13" fillId="0" borderId="11" xfId="6" applyFont="1" applyFill="1" applyBorder="1" applyAlignment="1">
      <alignment horizontal="center" vertical="center" wrapText="1"/>
    </xf>
    <xf numFmtId="0" fontId="13" fillId="0" borderId="14" xfId="6" applyFont="1" applyFill="1" applyBorder="1" applyAlignment="1">
      <alignment horizontal="center" vertical="center"/>
    </xf>
    <xf numFmtId="0" fontId="13" fillId="0" borderId="21" xfId="6" applyFont="1" applyFill="1" applyBorder="1" applyAlignment="1">
      <alignment horizontal="center" vertical="center"/>
    </xf>
    <xf numFmtId="0" fontId="13" fillId="0" borderId="12" xfId="6" applyFont="1" applyFill="1" applyBorder="1" applyAlignment="1">
      <alignment horizontal="center" vertical="center"/>
    </xf>
    <xf numFmtId="0" fontId="13" fillId="0" borderId="11" xfId="6" applyFont="1" applyFill="1" applyBorder="1" applyAlignment="1">
      <alignment horizontal="center" vertical="center"/>
    </xf>
    <xf numFmtId="0" fontId="13" fillId="2" borderId="58" xfId="6" applyFont="1" applyFill="1" applyBorder="1"/>
    <xf numFmtId="0" fontId="13" fillId="0" borderId="39" xfId="6" applyFont="1" applyFill="1" applyBorder="1" applyAlignment="1">
      <alignment horizontal="center" vertical="center" wrapText="1"/>
    </xf>
    <xf numFmtId="0" fontId="13" fillId="2" borderId="20" xfId="6" applyFont="1" applyFill="1" applyBorder="1" applyAlignment="1">
      <alignment horizontal="left" vertical="center" wrapText="1"/>
    </xf>
    <xf numFmtId="42" fontId="13" fillId="0" borderId="78" xfId="12" applyFont="1" applyFill="1" applyBorder="1" applyAlignment="1" applyProtection="1">
      <alignment horizontal="center" vertical="center" wrapText="1"/>
      <protection locked="0"/>
    </xf>
    <xf numFmtId="0" fontId="13" fillId="2" borderId="78" xfId="6" applyFont="1" applyFill="1" applyBorder="1"/>
    <xf numFmtId="0" fontId="13" fillId="0" borderId="81" xfId="6" applyFont="1" applyFill="1" applyBorder="1" applyAlignment="1">
      <alignment horizontal="center" vertical="center" wrapText="1"/>
    </xf>
    <xf numFmtId="0" fontId="13" fillId="0" borderId="81" xfId="6" applyFont="1" applyFill="1" applyBorder="1" applyAlignment="1">
      <alignment horizontal="right" vertical="center" wrapText="1"/>
    </xf>
    <xf numFmtId="0" fontId="13" fillId="0" borderId="20" xfId="6" applyFont="1" applyFill="1" applyBorder="1" applyAlignment="1">
      <alignment horizontal="right" vertical="center" wrapText="1"/>
    </xf>
    <xf numFmtId="42" fontId="13" fillId="2" borderId="23" xfId="12" applyFont="1" applyFill="1" applyBorder="1" applyAlignment="1">
      <alignment vertical="center"/>
    </xf>
    <xf numFmtId="42" fontId="13" fillId="12" borderId="23" xfId="6" applyNumberFormat="1" applyFont="1" applyFill="1" applyBorder="1" applyAlignment="1" applyProtection="1">
      <alignment horizontal="center" vertical="center" wrapText="1"/>
      <protection locked="0"/>
    </xf>
    <xf numFmtId="42" fontId="13" fillId="2" borderId="78" xfId="12" applyFont="1" applyFill="1" applyBorder="1" applyAlignment="1" applyProtection="1">
      <alignment horizontal="center" vertical="center" wrapText="1"/>
      <protection locked="0"/>
    </xf>
    <xf numFmtId="42" fontId="13" fillId="2" borderId="78" xfId="12" applyFont="1" applyFill="1" applyBorder="1" applyAlignment="1">
      <alignment horizontal="center" vertical="center"/>
    </xf>
    <xf numFmtId="42" fontId="13" fillId="2" borderId="14" xfId="12" applyFont="1" applyFill="1" applyBorder="1" applyAlignment="1" applyProtection="1">
      <alignment horizontal="center" vertical="center" wrapText="1"/>
      <protection locked="0"/>
    </xf>
    <xf numFmtId="42" fontId="13" fillId="2" borderId="23" xfId="12" applyFont="1" applyFill="1" applyBorder="1" applyAlignment="1" applyProtection="1">
      <alignment horizontal="center" vertical="center" wrapText="1"/>
      <protection locked="0"/>
    </xf>
    <xf numFmtId="42" fontId="10" fillId="0" borderId="0" xfId="6" applyNumberFormat="1" applyFont="1" applyFill="1" applyBorder="1" applyAlignment="1">
      <alignment horizontal="center" vertical="center" wrapText="1"/>
    </xf>
    <xf numFmtId="0" fontId="2" fillId="0" borderId="0" xfId="10" applyFill="1" applyBorder="1"/>
    <xf numFmtId="0" fontId="21" fillId="20" borderId="132" xfId="0" applyFont="1" applyFill="1" applyBorder="1" applyAlignment="1">
      <alignment horizontal="center" vertical="center"/>
    </xf>
    <xf numFmtId="42" fontId="13" fillId="2" borderId="20" xfId="12" applyFont="1" applyFill="1" applyBorder="1" applyAlignment="1">
      <alignment vertical="center"/>
    </xf>
    <xf numFmtId="42" fontId="13" fillId="2" borderId="20" xfId="6" applyNumberFormat="1" applyFont="1" applyFill="1" applyBorder="1" applyAlignment="1" applyProtection="1">
      <alignment horizontal="center" vertical="center" wrapText="1"/>
      <protection locked="0"/>
    </xf>
    <xf numFmtId="9" fontId="13" fillId="7" borderId="14" xfId="14" applyNumberFormat="1" applyFont="1" applyFill="1" applyBorder="1" applyAlignment="1" applyProtection="1">
      <alignment horizontal="center" vertical="center" wrapText="1"/>
      <protection locked="0"/>
    </xf>
    <xf numFmtId="9" fontId="13" fillId="7" borderId="23" xfId="14" applyNumberFormat="1" applyFont="1" applyFill="1" applyBorder="1" applyAlignment="1" applyProtection="1">
      <alignment horizontal="center" vertical="center" wrapText="1"/>
      <protection locked="0"/>
    </xf>
    <xf numFmtId="9" fontId="34" fillId="15" borderId="4" xfId="10" applyNumberFormat="1" applyFont="1" applyFill="1" applyBorder="1" applyAlignment="1">
      <alignment horizontal="center" vertical="center"/>
    </xf>
    <xf numFmtId="0" fontId="13" fillId="6" borderId="53" xfId="10" applyFont="1" applyFill="1" applyBorder="1" applyAlignment="1">
      <alignment horizontal="center" vertical="center"/>
    </xf>
    <xf numFmtId="0" fontId="34" fillId="7" borderId="35" xfId="10" applyFont="1" applyFill="1" applyBorder="1" applyAlignment="1">
      <alignment horizontal="center" vertical="center"/>
    </xf>
    <xf numFmtId="0" fontId="13" fillId="6" borderId="64" xfId="10" applyFont="1" applyFill="1" applyBorder="1" applyAlignment="1">
      <alignment horizontal="center" vertical="center" wrapText="1"/>
    </xf>
    <xf numFmtId="9" fontId="34" fillId="19" borderId="11" xfId="6" applyNumberFormat="1" applyFont="1" applyFill="1" applyBorder="1" applyAlignment="1">
      <alignment horizontal="center" vertical="center"/>
    </xf>
    <xf numFmtId="9" fontId="34" fillId="19" borderId="20" xfId="6" applyNumberFormat="1" applyFont="1" applyFill="1" applyBorder="1" applyAlignment="1">
      <alignment horizontal="center" vertical="center"/>
    </xf>
    <xf numFmtId="0" fontId="13" fillId="7" borderId="20" xfId="6" applyFont="1" applyFill="1" applyBorder="1" applyAlignment="1">
      <alignment horizontal="center" vertical="center" wrapText="1"/>
    </xf>
    <xf numFmtId="0" fontId="13" fillId="7" borderId="20" xfId="6" applyFont="1" applyFill="1" applyBorder="1"/>
    <xf numFmtId="0" fontId="13" fillId="7" borderId="20" xfId="6" applyFont="1" applyFill="1" applyBorder="1" applyAlignment="1">
      <alignment horizontal="center" vertical="center"/>
    </xf>
    <xf numFmtId="0" fontId="13" fillId="4" borderId="20" xfId="10" applyFont="1" applyFill="1" applyBorder="1" applyAlignment="1">
      <alignment horizontal="center" vertical="center"/>
    </xf>
    <xf numFmtId="9" fontId="13" fillId="4" borderId="22" xfId="6" applyNumberFormat="1" applyFont="1" applyFill="1" applyBorder="1" applyAlignment="1">
      <alignment horizontal="center" vertical="center" wrapText="1"/>
    </xf>
    <xf numFmtId="42" fontId="13" fillId="4" borderId="49" xfId="6" applyNumberFormat="1" applyFont="1" applyFill="1" applyBorder="1" applyAlignment="1" applyProtection="1">
      <alignment horizontal="center" vertical="center" wrapText="1"/>
      <protection locked="0"/>
    </xf>
    <xf numFmtId="42" fontId="13" fillId="4" borderId="20" xfId="6" applyNumberFormat="1" applyFont="1" applyFill="1" applyBorder="1" applyAlignment="1" applyProtection="1">
      <alignment horizontal="center" vertical="center" wrapText="1"/>
      <protection locked="0"/>
    </xf>
    <xf numFmtId="9" fontId="13" fillId="4" borderId="92" xfId="6" applyNumberFormat="1" applyFont="1" applyFill="1" applyBorder="1" applyAlignment="1">
      <alignment horizontal="center" vertical="center" wrapText="1"/>
    </xf>
    <xf numFmtId="9" fontId="13" fillId="4" borderId="21" xfId="6" applyNumberFormat="1" applyFont="1" applyFill="1" applyBorder="1" applyAlignment="1">
      <alignment horizontal="center" vertical="center" wrapText="1"/>
    </xf>
    <xf numFmtId="42" fontId="13" fillId="4" borderId="23" xfId="6" applyNumberFormat="1" applyFont="1" applyFill="1" applyBorder="1" applyAlignment="1" applyProtection="1">
      <alignment horizontal="center" vertical="center" wrapText="1"/>
      <protection locked="0"/>
    </xf>
    <xf numFmtId="0" fontId="13" fillId="7" borderId="81" xfId="6" applyFont="1" applyFill="1" applyBorder="1" applyAlignment="1">
      <alignment horizontal="center" vertical="center" wrapText="1"/>
    </xf>
    <xf numFmtId="0" fontId="13" fillId="7" borderId="12" xfId="6" applyFont="1" applyFill="1" applyBorder="1" applyAlignment="1">
      <alignment horizontal="center" vertical="center" wrapText="1"/>
    </xf>
    <xf numFmtId="0" fontId="13" fillId="7" borderId="22" xfId="6" applyFont="1" applyFill="1" applyBorder="1" applyAlignment="1">
      <alignment horizontal="center" vertical="center" wrapText="1"/>
    </xf>
    <xf numFmtId="0" fontId="13" fillId="4" borderId="16" xfId="10" applyFont="1" applyFill="1" applyBorder="1" applyAlignment="1">
      <alignment horizontal="center" vertical="center"/>
    </xf>
    <xf numFmtId="0" fontId="13" fillId="4" borderId="21" xfId="6" applyFont="1" applyFill="1" applyBorder="1" applyAlignment="1">
      <alignment horizontal="center" vertical="center"/>
    </xf>
    <xf numFmtId="9" fontId="34" fillId="19" borderId="4" xfId="6" applyNumberFormat="1" applyFont="1" applyFill="1" applyBorder="1" applyAlignment="1">
      <alignment horizontal="center" vertical="center"/>
    </xf>
    <xf numFmtId="0" fontId="13" fillId="2" borderId="36" xfId="6" applyFont="1" applyFill="1" applyBorder="1" applyAlignment="1">
      <alignment horizontal="center" vertical="center"/>
    </xf>
    <xf numFmtId="0" fontId="34" fillId="2" borderId="4" xfId="6" applyFont="1" applyFill="1" applyBorder="1" applyAlignment="1">
      <alignment horizontal="center" vertical="center"/>
    </xf>
    <xf numFmtId="49" fontId="13" fillId="0" borderId="58" xfId="6" applyNumberFormat="1" applyFont="1" applyBorder="1" applyAlignment="1" applyProtection="1">
      <alignment horizontal="center" vertical="center" wrapText="1"/>
      <protection locked="0"/>
    </xf>
    <xf numFmtId="0" fontId="34" fillId="2" borderId="26" xfId="7" applyFont="1" applyFill="1" applyBorder="1" applyAlignment="1">
      <alignment horizontal="center" vertical="center"/>
    </xf>
    <xf numFmtId="0" fontId="34" fillId="2" borderId="24" xfId="7" applyFont="1" applyFill="1" applyBorder="1" applyAlignment="1">
      <alignment horizontal="center" vertical="center"/>
    </xf>
    <xf numFmtId="0" fontId="13" fillId="2" borderId="4" xfId="6" applyFont="1" applyFill="1" applyBorder="1"/>
    <xf numFmtId="42" fontId="13" fillId="0" borderId="4" xfId="12" applyFont="1" applyFill="1" applyBorder="1" applyAlignment="1">
      <alignment vertical="center"/>
    </xf>
    <xf numFmtId="49" fontId="13" fillId="0" borderId="35" xfId="6" applyNumberFormat="1" applyFont="1" applyFill="1" applyBorder="1" applyAlignment="1" applyProtection="1">
      <alignment horizontal="center" vertical="center" wrapText="1"/>
      <protection locked="0"/>
    </xf>
    <xf numFmtId="9" fontId="34" fillId="19" borderId="11" xfId="6" applyNumberFormat="1" applyFont="1" applyFill="1" applyBorder="1" applyAlignment="1">
      <alignment horizontal="center" vertical="center" wrapText="1"/>
    </xf>
    <xf numFmtId="0" fontId="13" fillId="4" borderId="20" xfId="6" applyFont="1" applyFill="1" applyBorder="1" applyAlignment="1">
      <alignment horizontal="center" vertical="center" wrapText="1"/>
    </xf>
    <xf numFmtId="42" fontId="13" fillId="7" borderId="20" xfId="12" applyFont="1" applyFill="1" applyBorder="1" applyAlignment="1">
      <alignment horizontal="center" vertical="center" wrapText="1"/>
    </xf>
    <xf numFmtId="0" fontId="13" fillId="4" borderId="20" xfId="6" applyFont="1" applyFill="1" applyBorder="1" applyAlignment="1">
      <alignment horizontal="center" vertical="center"/>
    </xf>
    <xf numFmtId="42" fontId="13" fillId="7" borderId="20" xfId="12" applyFont="1" applyFill="1" applyBorder="1" applyAlignment="1" applyProtection="1">
      <alignment horizontal="center" vertical="center" wrapText="1"/>
      <protection locked="0"/>
    </xf>
    <xf numFmtId="9" fontId="13" fillId="7" borderId="20" xfId="7" applyNumberFormat="1" applyFont="1" applyFill="1" applyBorder="1" applyAlignment="1" applyProtection="1">
      <alignment horizontal="center" vertical="center" wrapText="1"/>
      <protection locked="0"/>
    </xf>
    <xf numFmtId="9" fontId="13" fillId="7" borderId="20" xfId="13" applyFont="1" applyFill="1" applyBorder="1" applyAlignment="1" applyProtection="1">
      <alignment horizontal="center" vertical="center" wrapText="1"/>
      <protection locked="0"/>
    </xf>
    <xf numFmtId="9" fontId="34" fillId="15" borderId="22" xfId="6" applyNumberFormat="1" applyFont="1" applyFill="1" applyBorder="1" applyAlignment="1">
      <alignment horizontal="center" vertical="center"/>
    </xf>
    <xf numFmtId="9" fontId="34" fillId="19" borderId="22" xfId="6" applyNumberFormat="1" applyFont="1" applyFill="1" applyBorder="1" applyAlignment="1">
      <alignment horizontal="center" vertical="center"/>
    </xf>
    <xf numFmtId="49" fontId="13" fillId="0" borderId="133" xfId="6" applyNumberFormat="1" applyFont="1" applyBorder="1" applyAlignment="1" applyProtection="1">
      <alignment horizontal="center" vertical="center" wrapText="1"/>
      <protection locked="0"/>
    </xf>
    <xf numFmtId="49" fontId="13" fillId="0" borderId="116" xfId="6" applyNumberFormat="1" applyFont="1" applyBorder="1" applyAlignment="1" applyProtection="1">
      <alignment horizontal="center" vertical="center" wrapText="1"/>
      <protection locked="0"/>
    </xf>
    <xf numFmtId="0" fontId="13" fillId="4" borderId="81" xfId="6" applyFont="1" applyFill="1" applyBorder="1" applyAlignment="1">
      <alignment horizontal="center" vertical="center" wrapText="1"/>
    </xf>
    <xf numFmtId="0" fontId="13" fillId="4" borderId="81" xfId="6" applyFont="1" applyFill="1" applyBorder="1" applyAlignment="1">
      <alignment horizontal="center" vertical="center"/>
    </xf>
    <xf numFmtId="49" fontId="13" fillId="2" borderId="129" xfId="12" applyNumberFormat="1" applyFont="1" applyFill="1" applyBorder="1" applyAlignment="1">
      <alignment horizontal="center" vertical="center" wrapText="1"/>
    </xf>
    <xf numFmtId="0" fontId="14" fillId="22" borderId="5" xfId="0" applyFont="1" applyFill="1" applyBorder="1" applyAlignment="1" applyProtection="1">
      <alignment horizontal="center" vertical="center" wrapText="1"/>
      <protection locked="0" hidden="1"/>
    </xf>
    <xf numFmtId="0" fontId="13" fillId="4" borderId="39" xfId="6" applyFont="1" applyFill="1" applyBorder="1" applyAlignment="1">
      <alignment horizontal="center" vertical="center" wrapText="1"/>
    </xf>
    <xf numFmtId="0" fontId="13" fillId="4" borderId="16" xfId="6" applyFont="1" applyFill="1" applyBorder="1" applyAlignment="1">
      <alignment horizontal="center" vertical="center" wrapText="1"/>
    </xf>
    <xf numFmtId="0" fontId="13" fillId="4" borderId="77" xfId="6" applyFont="1" applyFill="1" applyBorder="1" applyAlignment="1">
      <alignment horizontal="center" vertical="center" wrapText="1"/>
    </xf>
    <xf numFmtId="0" fontId="34" fillId="7" borderId="4" xfId="7" applyFont="1" applyFill="1" applyBorder="1" applyAlignment="1">
      <alignment horizontal="center" vertical="center"/>
    </xf>
    <xf numFmtId="42" fontId="13" fillId="0" borderId="58" xfId="12" applyFont="1" applyFill="1" applyBorder="1" applyAlignment="1">
      <alignment horizontal="center" vertical="center"/>
    </xf>
    <xf numFmtId="42" fontId="13" fillId="0" borderId="35" xfId="12" applyFont="1" applyFill="1" applyBorder="1" applyAlignment="1">
      <alignment horizontal="center" vertical="center"/>
    </xf>
    <xf numFmtId="0" fontId="13" fillId="4" borderId="20" xfId="6" applyFont="1" applyFill="1" applyBorder="1" applyAlignment="1">
      <alignment horizontal="left" vertical="center" wrapText="1"/>
    </xf>
    <xf numFmtId="0" fontId="13" fillId="2" borderId="91" xfId="6" applyFont="1" applyFill="1" applyBorder="1" applyAlignment="1">
      <alignment horizontal="center" vertical="center" wrapText="1"/>
    </xf>
    <xf numFmtId="0" fontId="13" fillId="2" borderId="91" xfId="6" applyFont="1" applyFill="1" applyBorder="1" applyAlignment="1">
      <alignment horizontal="center" vertical="center"/>
    </xf>
    <xf numFmtId="49" fontId="13" fillId="6" borderId="1" xfId="6" applyNumberFormat="1" applyFont="1" applyFill="1" applyBorder="1" applyAlignment="1" applyProtection="1">
      <alignment horizontal="center" vertical="center" wrapText="1"/>
      <protection locked="0"/>
    </xf>
    <xf numFmtId="9" fontId="13" fillId="23" borderId="22" xfId="6" applyNumberFormat="1" applyFont="1" applyFill="1" applyBorder="1" applyAlignment="1">
      <alignment horizontal="center" vertical="center" wrapText="1"/>
    </xf>
    <xf numFmtId="9" fontId="13" fillId="23" borderId="12" xfId="6" applyNumberFormat="1" applyFont="1" applyFill="1" applyBorder="1" applyAlignment="1">
      <alignment horizontal="center" vertical="center" wrapText="1"/>
    </xf>
    <xf numFmtId="0" fontId="13" fillId="7" borderId="43" xfId="6" applyFont="1" applyFill="1" applyBorder="1" applyAlignment="1">
      <alignment horizontal="center" vertical="center" wrapText="1"/>
    </xf>
    <xf numFmtId="0" fontId="13" fillId="7" borderId="47" xfId="6" applyFont="1" applyFill="1" applyBorder="1" applyAlignment="1">
      <alignment horizontal="center" vertical="center" wrapText="1"/>
    </xf>
    <xf numFmtId="0" fontId="13" fillId="7" borderId="81" xfId="12" applyNumberFormat="1" applyFont="1" applyFill="1" applyBorder="1" applyAlignment="1">
      <alignment horizontal="center" vertical="center" wrapText="1"/>
    </xf>
    <xf numFmtId="0" fontId="13" fillId="7" borderId="39" xfId="6" applyFont="1" applyFill="1" applyBorder="1" applyAlignment="1">
      <alignment horizontal="center" vertical="center" wrapText="1"/>
    </xf>
    <xf numFmtId="0" fontId="13" fillId="4" borderId="37" xfId="6" applyFont="1" applyFill="1" applyBorder="1" applyAlignment="1">
      <alignment horizontal="center" vertical="center" wrapText="1"/>
    </xf>
    <xf numFmtId="9" fontId="13" fillId="7" borderId="23" xfId="7" applyNumberFormat="1" applyFont="1" applyFill="1" applyBorder="1" applyAlignment="1" applyProtection="1">
      <alignment horizontal="center" vertical="center" wrapText="1"/>
      <protection locked="0"/>
    </xf>
    <xf numFmtId="0" fontId="13" fillId="7" borderId="81" xfId="6" applyFont="1" applyFill="1" applyBorder="1" applyAlignment="1">
      <alignment horizontal="center" vertical="center"/>
    </xf>
    <xf numFmtId="0" fontId="13" fillId="7" borderId="20" xfId="6" applyFont="1" applyFill="1" applyBorder="1" applyAlignment="1">
      <alignment vertical="center" wrapText="1"/>
    </xf>
    <xf numFmtId="9" fontId="13" fillId="4" borderId="52" xfId="6" applyNumberFormat="1" applyFont="1" applyFill="1" applyBorder="1" applyAlignment="1" applyProtection="1">
      <alignment horizontal="center" vertical="center" wrapText="1"/>
      <protection locked="0"/>
    </xf>
    <xf numFmtId="9" fontId="13" fillId="4" borderId="91" xfId="6" applyNumberFormat="1" applyFont="1" applyFill="1" applyBorder="1" applyAlignment="1" applyProtection="1">
      <alignment horizontal="center" vertical="center" wrapText="1"/>
      <protection locked="0"/>
    </xf>
    <xf numFmtId="9" fontId="13" fillId="4" borderId="11" xfId="6" applyNumberFormat="1" applyFont="1" applyFill="1" applyBorder="1" applyAlignment="1" applyProtection="1">
      <alignment horizontal="center" vertical="center" wrapText="1"/>
      <protection locked="0"/>
    </xf>
    <xf numFmtId="0" fontId="13" fillId="4" borderId="29" xfId="6" applyFont="1" applyFill="1" applyBorder="1" applyAlignment="1">
      <alignment horizontal="center" vertical="center"/>
    </xf>
    <xf numFmtId="0" fontId="13" fillId="4" borderId="29" xfId="6" applyFont="1" applyFill="1" applyBorder="1" applyAlignment="1">
      <alignment horizontal="center" vertical="center" wrapText="1"/>
    </xf>
    <xf numFmtId="0" fontId="13" fillId="4" borderId="16" xfId="6" applyFont="1" applyFill="1" applyBorder="1" applyAlignment="1">
      <alignment horizontal="center" vertical="center"/>
    </xf>
    <xf numFmtId="0" fontId="13" fillId="7" borderId="0" xfId="6" applyFont="1" applyFill="1" applyAlignment="1">
      <alignment horizontal="center" vertical="center"/>
    </xf>
    <xf numFmtId="0" fontId="13" fillId="7" borderId="20" xfId="6" applyFont="1" applyFill="1" applyBorder="1" applyAlignment="1">
      <alignment horizontal="left" vertical="center" wrapText="1"/>
    </xf>
    <xf numFmtId="0" fontId="13" fillId="7" borderId="58" xfId="6" applyFont="1" applyFill="1" applyBorder="1" applyAlignment="1">
      <alignment horizontal="center" vertical="center" wrapText="1"/>
    </xf>
    <xf numFmtId="0" fontId="13" fillId="4" borderId="80" xfId="6" applyFont="1" applyFill="1" applyBorder="1" applyAlignment="1">
      <alignment horizontal="center" vertical="center" wrapText="1"/>
    </xf>
    <xf numFmtId="0" fontId="13" fillId="4" borderId="15" xfId="6" applyFont="1" applyFill="1" applyBorder="1" applyAlignment="1">
      <alignment horizontal="center" vertical="center"/>
    </xf>
    <xf numFmtId="0" fontId="13" fillId="4" borderId="22" xfId="6" applyFont="1" applyFill="1" applyBorder="1" applyAlignment="1">
      <alignment horizontal="center" vertical="center" wrapText="1"/>
    </xf>
    <xf numFmtId="0" fontId="13" fillId="4" borderId="11" xfId="6" applyFont="1" applyFill="1" applyBorder="1" applyAlignment="1">
      <alignment horizontal="center" vertical="center"/>
    </xf>
    <xf numFmtId="0" fontId="13" fillId="4" borderId="12" xfId="6" applyFont="1" applyFill="1" applyBorder="1" applyAlignment="1">
      <alignment horizontal="center" vertical="center"/>
    </xf>
    <xf numFmtId="9" fontId="13" fillId="7" borderId="23" xfId="13" applyFont="1" applyFill="1" applyBorder="1" applyAlignment="1" applyProtection="1">
      <alignment horizontal="center" vertical="center" wrapText="1"/>
      <protection locked="0"/>
    </xf>
    <xf numFmtId="0" fontId="13" fillId="4" borderId="21" xfId="6" applyFont="1" applyFill="1" applyBorder="1" applyAlignment="1">
      <alignment horizontal="left" vertical="center" wrapText="1"/>
    </xf>
    <xf numFmtId="0" fontId="13" fillId="4" borderId="92" xfId="6" applyFont="1" applyFill="1" applyBorder="1" applyAlignment="1">
      <alignment horizontal="center" vertical="center" wrapText="1"/>
    </xf>
    <xf numFmtId="0" fontId="13" fillId="7" borderId="21" xfId="6" applyFont="1" applyFill="1" applyBorder="1" applyAlignment="1">
      <alignment vertical="center" wrapText="1"/>
    </xf>
    <xf numFmtId="0" fontId="13" fillId="4" borderId="3" xfId="6" applyFont="1" applyFill="1" applyBorder="1" applyAlignment="1">
      <alignment horizontal="center" vertical="center" wrapText="1"/>
    </xf>
    <xf numFmtId="0" fontId="13" fillId="7" borderId="22" xfId="6" applyFont="1" applyFill="1" applyBorder="1" applyAlignment="1">
      <alignment wrapText="1"/>
    </xf>
    <xf numFmtId="0" fontId="13" fillId="4" borderId="68" xfId="6" applyFont="1" applyFill="1" applyBorder="1" applyAlignment="1">
      <alignment horizontal="center" vertical="center" wrapText="1"/>
    </xf>
    <xf numFmtId="0" fontId="13" fillId="7" borderId="22" xfId="6" applyFont="1" applyFill="1" applyBorder="1"/>
    <xf numFmtId="0" fontId="13" fillId="7" borderId="0" xfId="6" applyFont="1" applyFill="1" applyAlignment="1">
      <alignment horizontal="center" vertical="center" wrapText="1"/>
    </xf>
    <xf numFmtId="0" fontId="13" fillId="4" borderId="11" xfId="6" applyFont="1" applyFill="1" applyBorder="1" applyAlignment="1">
      <alignment horizontal="center" vertical="center" wrapText="1"/>
    </xf>
    <xf numFmtId="0" fontId="13" fillId="7" borderId="21" xfId="6" applyFont="1" applyFill="1" applyBorder="1" applyAlignment="1">
      <alignment horizontal="center" vertical="center"/>
    </xf>
    <xf numFmtId="0" fontId="13" fillId="7" borderId="21" xfId="6" applyFont="1" applyFill="1" applyBorder="1"/>
    <xf numFmtId="0" fontId="13" fillId="4" borderId="21" xfId="6" applyFont="1" applyFill="1" applyBorder="1" applyAlignment="1">
      <alignment vertical="center" wrapText="1"/>
    </xf>
    <xf numFmtId="0" fontId="13" fillId="4" borderId="11" xfId="6" applyFont="1" applyFill="1" applyBorder="1" applyAlignment="1">
      <alignment vertical="center" wrapText="1"/>
    </xf>
    <xf numFmtId="0" fontId="13" fillId="7" borderId="22" xfId="6" applyFont="1" applyFill="1" applyBorder="1" applyAlignment="1">
      <alignment horizontal="center" vertical="center"/>
    </xf>
    <xf numFmtId="0" fontId="13" fillId="7" borderId="31" xfId="6" applyFont="1" applyFill="1" applyBorder="1" applyAlignment="1">
      <alignment horizontal="center" vertical="center" wrapText="1"/>
    </xf>
    <xf numFmtId="0" fontId="13" fillId="7" borderId="13" xfId="6" applyFont="1" applyFill="1" applyBorder="1" applyAlignment="1">
      <alignment horizontal="center" vertical="center"/>
    </xf>
    <xf numFmtId="0" fontId="13" fillId="7" borderId="35" xfId="6" applyFont="1" applyFill="1" applyBorder="1" applyAlignment="1">
      <alignment horizontal="center" vertical="center"/>
    </xf>
    <xf numFmtId="9" fontId="34" fillId="5" borderId="20" xfId="12" applyNumberFormat="1" applyFont="1" applyFill="1" applyBorder="1" applyAlignment="1">
      <alignment horizontal="center" vertical="center" wrapText="1"/>
    </xf>
    <xf numFmtId="9" fontId="34" fillId="15" borderId="20" xfId="6" applyNumberFormat="1" applyFont="1" applyFill="1" applyBorder="1" applyAlignment="1">
      <alignment horizontal="center" vertical="center"/>
    </xf>
    <xf numFmtId="9" fontId="34" fillId="5" borderId="21" xfId="13" applyFont="1" applyFill="1" applyBorder="1" applyAlignment="1">
      <alignment horizontal="center" vertical="center"/>
    </xf>
    <xf numFmtId="9" fontId="34" fillId="5" borderId="4" xfId="13" applyFont="1" applyFill="1" applyBorder="1" applyAlignment="1">
      <alignment horizontal="center" vertical="center"/>
    </xf>
    <xf numFmtId="9" fontId="34" fillId="5" borderId="20" xfId="13" applyFont="1" applyFill="1" applyBorder="1" applyAlignment="1">
      <alignment horizontal="center" vertical="center"/>
    </xf>
    <xf numFmtId="9" fontId="34" fillId="5" borderId="20" xfId="13" applyFont="1" applyFill="1" applyBorder="1" applyAlignment="1">
      <alignment horizontal="center" vertical="center" wrapText="1"/>
    </xf>
    <xf numFmtId="9" fontId="34" fillId="19" borderId="4" xfId="13" applyFont="1" applyFill="1" applyBorder="1" applyAlignment="1">
      <alignment horizontal="center" vertical="center"/>
    </xf>
    <xf numFmtId="9" fontId="34" fillId="19" borderId="20" xfId="13" applyFont="1" applyFill="1" applyBorder="1" applyAlignment="1">
      <alignment horizontal="center" vertical="center"/>
    </xf>
    <xf numFmtId="9" fontId="34" fillId="19" borderId="11" xfId="13" applyFont="1" applyFill="1" applyBorder="1" applyAlignment="1">
      <alignment horizontal="center" vertical="center"/>
    </xf>
    <xf numFmtId="9" fontId="34" fillId="19" borderId="20" xfId="6" applyNumberFormat="1" applyFont="1" applyFill="1" applyBorder="1" applyAlignment="1">
      <alignment horizontal="center" vertical="center" wrapText="1"/>
    </xf>
    <xf numFmtId="42" fontId="13" fillId="9" borderId="20" xfId="12" applyFont="1" applyFill="1" applyBorder="1" applyAlignment="1" applyProtection="1">
      <alignment horizontal="center" vertical="center" wrapText="1"/>
      <protection locked="0"/>
    </xf>
    <xf numFmtId="42" fontId="13" fillId="9" borderId="35" xfId="12" applyFont="1" applyFill="1" applyBorder="1" applyAlignment="1" applyProtection="1">
      <alignment horizontal="center" vertical="center" wrapText="1"/>
      <protection locked="0"/>
    </xf>
    <xf numFmtId="42" fontId="13" fillId="9" borderId="20" xfId="12" applyFont="1" applyFill="1" applyBorder="1" applyAlignment="1">
      <alignment horizontal="center" vertical="center" wrapText="1"/>
    </xf>
    <xf numFmtId="42" fontId="13" fillId="9" borderId="20" xfId="12" applyFont="1" applyFill="1" applyBorder="1" applyAlignment="1">
      <alignment vertical="center"/>
    </xf>
    <xf numFmtId="42" fontId="13" fillId="9" borderId="21" xfId="12" applyFont="1" applyFill="1" applyBorder="1" applyAlignment="1">
      <alignment vertical="center"/>
    </xf>
    <xf numFmtId="42" fontId="13" fillId="9" borderId="35" xfId="12" applyFont="1" applyFill="1" applyBorder="1" applyAlignment="1">
      <alignment horizontal="center" vertical="center"/>
    </xf>
    <xf numFmtId="42" fontId="13" fillId="9" borderId="13" xfId="12" applyFont="1" applyFill="1" applyBorder="1" applyAlignment="1">
      <alignment horizontal="center" vertical="center"/>
    </xf>
    <xf numFmtId="42" fontId="13" fillId="9" borderId="20" xfId="12" applyFont="1" applyFill="1" applyBorder="1" applyAlignment="1">
      <alignment vertical="center" wrapText="1"/>
    </xf>
    <xf numFmtId="3" fontId="13" fillId="9" borderId="21" xfId="6" applyNumberFormat="1" applyFont="1" applyFill="1" applyBorder="1" applyAlignment="1">
      <alignment horizontal="center" vertical="center"/>
    </xf>
    <xf numFmtId="42" fontId="13" fillId="9" borderId="11" xfId="12" applyFont="1" applyFill="1" applyBorder="1" applyAlignment="1" applyProtection="1">
      <alignment horizontal="center" vertical="center" wrapText="1"/>
      <protection locked="0"/>
    </xf>
    <xf numFmtId="42" fontId="13" fillId="9" borderId="21" xfId="12" applyFont="1" applyFill="1" applyBorder="1" applyAlignment="1" applyProtection="1">
      <alignment horizontal="center" vertical="center" wrapText="1"/>
      <protection locked="0"/>
    </xf>
    <xf numFmtId="42" fontId="13" fillId="9" borderId="37" xfId="12" applyFont="1" applyFill="1" applyBorder="1" applyAlignment="1">
      <alignment horizontal="center" vertical="center" wrapText="1"/>
    </xf>
    <xf numFmtId="42" fontId="13" fillId="9" borderId="39" xfId="12" applyFont="1" applyFill="1" applyBorder="1" applyAlignment="1">
      <alignment horizontal="center" vertical="center" wrapText="1"/>
    </xf>
    <xf numFmtId="42" fontId="13" fillId="9" borderId="81" xfId="12" applyFont="1" applyFill="1" applyBorder="1" applyAlignment="1">
      <alignment horizontal="center" vertical="center" wrapText="1"/>
    </xf>
    <xf numFmtId="42" fontId="13" fillId="9" borderId="21" xfId="12" applyFont="1" applyFill="1" applyBorder="1" applyAlignment="1">
      <alignment horizontal="center" vertical="center" wrapText="1"/>
    </xf>
    <xf numFmtId="0" fontId="20" fillId="18" borderId="6" xfId="0" applyFont="1" applyFill="1" applyBorder="1" applyAlignment="1" applyProtection="1">
      <alignment horizontal="center" vertical="center" wrapText="1"/>
      <protection locked="0"/>
    </xf>
    <xf numFmtId="0" fontId="22" fillId="15" borderId="6" xfId="14" applyFont="1" applyFill="1" applyBorder="1" applyAlignment="1" applyProtection="1">
      <alignment horizontal="center" vertical="center" wrapText="1"/>
      <protection locked="0"/>
    </xf>
    <xf numFmtId="0" fontId="21" fillId="20" borderId="6" xfId="0" applyFont="1" applyFill="1" applyBorder="1" applyAlignment="1">
      <alignment horizontal="center" vertical="center"/>
    </xf>
    <xf numFmtId="0" fontId="47" fillId="12" borderId="20" xfId="10" applyFont="1" applyFill="1" applyBorder="1" applyAlignment="1" applyProtection="1">
      <alignment horizontal="center" vertical="center" textRotation="90" wrapText="1"/>
      <protection locked="0"/>
    </xf>
    <xf numFmtId="0" fontId="13" fillId="12" borderId="20" xfId="10" applyFont="1" applyFill="1" applyBorder="1" applyAlignment="1" applyProtection="1">
      <alignment horizontal="center" vertical="center" wrapText="1"/>
      <protection locked="0"/>
    </xf>
    <xf numFmtId="9" fontId="13" fillId="12" borderId="20" xfId="10" applyNumberFormat="1" applyFont="1" applyFill="1" applyBorder="1" applyAlignment="1" applyProtection="1">
      <alignment horizontal="center" vertical="center" wrapText="1"/>
      <protection locked="0"/>
    </xf>
    <xf numFmtId="165" fontId="13" fillId="6" borderId="20" xfId="10" applyNumberFormat="1" applyFont="1" applyFill="1" applyBorder="1" applyAlignment="1" applyProtection="1">
      <alignment horizontal="center" vertical="center" wrapText="1"/>
      <protection locked="0"/>
    </xf>
    <xf numFmtId="0" fontId="47" fillId="2" borderId="20" xfId="10" applyFont="1" applyFill="1" applyBorder="1" applyAlignment="1" applyProtection="1">
      <alignment horizontal="center" vertical="center" textRotation="90" wrapText="1"/>
      <protection locked="0"/>
    </xf>
    <xf numFmtId="49" fontId="34" fillId="5" borderId="20" xfId="6" applyNumberFormat="1" applyFont="1" applyFill="1" applyBorder="1" applyAlignment="1" applyProtection="1">
      <alignment horizontal="center" vertical="center" wrapText="1"/>
      <protection locked="0"/>
    </xf>
    <xf numFmtId="9" fontId="34" fillId="5" borderId="20" xfId="6" applyNumberFormat="1" applyFont="1" applyFill="1" applyBorder="1" applyAlignment="1" applyProtection="1">
      <alignment horizontal="center" vertical="center" wrapText="1"/>
      <protection locked="0"/>
    </xf>
    <xf numFmtId="9" fontId="34" fillId="3" borderId="20" xfId="6" applyNumberFormat="1" applyFont="1" applyFill="1" applyBorder="1" applyAlignment="1">
      <alignment horizontal="center" vertical="center" wrapText="1"/>
    </xf>
    <xf numFmtId="9" fontId="34" fillId="5" borderId="20" xfId="6" applyNumberFormat="1" applyFont="1" applyFill="1" applyBorder="1" applyAlignment="1">
      <alignment horizontal="center" vertical="center" wrapText="1"/>
    </xf>
    <xf numFmtId="49" fontId="34" fillId="3" borderId="20" xfId="6" applyNumberFormat="1" applyFont="1" applyFill="1" applyBorder="1" applyAlignment="1" applyProtection="1">
      <alignment horizontal="center" vertical="center" wrapText="1"/>
      <protection locked="0"/>
    </xf>
    <xf numFmtId="49" fontId="13" fillId="4" borderId="131" xfId="6" applyNumberFormat="1" applyFont="1" applyFill="1" applyBorder="1" applyAlignment="1" applyProtection="1">
      <alignment horizontal="center" vertical="center" wrapText="1"/>
      <protection locked="0"/>
    </xf>
    <xf numFmtId="0" fontId="29" fillId="7" borderId="22" xfId="7" applyFont="1" applyFill="1" applyBorder="1" applyAlignment="1" applyProtection="1">
      <alignment horizontal="center" vertical="center" wrapText="1"/>
      <protection locked="0"/>
    </xf>
    <xf numFmtId="42" fontId="13" fillId="7" borderId="4" xfId="12" applyFont="1" applyFill="1" applyBorder="1" applyAlignment="1" applyProtection="1">
      <alignment horizontal="center" vertical="center" wrapText="1"/>
      <protection locked="0"/>
    </xf>
    <xf numFmtId="42" fontId="13" fillId="7" borderId="8" xfId="12" applyFont="1" applyFill="1" applyBorder="1" applyAlignment="1" applyProtection="1">
      <alignment horizontal="center" vertical="center" wrapText="1"/>
      <protection locked="0"/>
    </xf>
    <xf numFmtId="42" fontId="13" fillId="7" borderId="11" xfId="12" applyFont="1" applyFill="1" applyBorder="1" applyAlignment="1" applyProtection="1">
      <alignment horizontal="center" vertical="center" wrapText="1"/>
      <protection locked="0"/>
    </xf>
    <xf numFmtId="0" fontId="13" fillId="7" borderId="20" xfId="6" applyFont="1" applyFill="1" applyBorder="1" applyAlignment="1">
      <alignment horizontal="center" vertical="center"/>
    </xf>
    <xf numFmtId="0" fontId="13" fillId="4" borderId="25" xfId="6" applyFont="1" applyFill="1" applyBorder="1" applyAlignment="1">
      <alignment horizontal="center" vertical="center" wrapText="1"/>
    </xf>
    <xf numFmtId="0" fontId="29" fillId="7" borderId="4" xfId="7" applyFont="1" applyFill="1" applyBorder="1" applyAlignment="1" applyProtection="1">
      <alignment horizontal="center" vertical="center" wrapText="1"/>
      <protection locked="0"/>
    </xf>
    <xf numFmtId="0" fontId="28" fillId="0" borderId="20" xfId="7" applyFont="1" applyBorder="1" applyAlignment="1" applyProtection="1">
      <alignment horizontal="center" vertical="center" wrapText="1"/>
      <protection locked="0"/>
    </xf>
    <xf numFmtId="0" fontId="13" fillId="7" borderId="55" xfId="6" applyFont="1" applyFill="1" applyBorder="1" applyAlignment="1" applyProtection="1">
      <alignment horizontal="center" vertical="center" wrapText="1"/>
      <protection locked="0"/>
    </xf>
    <xf numFmtId="0" fontId="13" fillId="7" borderId="95" xfId="6" applyFont="1" applyFill="1" applyBorder="1" applyAlignment="1" applyProtection="1">
      <alignment vertical="center" wrapText="1"/>
      <protection locked="0"/>
    </xf>
    <xf numFmtId="9" fontId="34" fillId="5" borderId="35" xfId="6" applyNumberFormat="1" applyFont="1" applyFill="1" applyBorder="1" applyAlignment="1" applyProtection="1">
      <alignment horizontal="center" vertical="center" wrapText="1"/>
      <protection locked="0"/>
    </xf>
    <xf numFmtId="9" fontId="34" fillId="3" borderId="20" xfId="4" applyFont="1" applyFill="1" applyBorder="1" applyAlignment="1" applyProtection="1">
      <alignment horizontal="center" vertical="center" wrapText="1"/>
      <protection locked="0"/>
    </xf>
    <xf numFmtId="0" fontId="13" fillId="7" borderId="56" xfId="6" applyFont="1" applyFill="1" applyBorder="1" applyAlignment="1" applyProtection="1">
      <alignment horizontal="center" vertical="center" wrapText="1"/>
      <protection locked="0"/>
    </xf>
    <xf numFmtId="0" fontId="13" fillId="7" borderId="54" xfId="6" applyFont="1" applyFill="1" applyBorder="1" applyAlignment="1" applyProtection="1">
      <alignment vertical="center" wrapText="1"/>
      <protection locked="0"/>
    </xf>
    <xf numFmtId="0" fontId="13" fillId="7" borderId="54" xfId="6" applyFont="1" applyFill="1" applyBorder="1" applyAlignment="1" applyProtection="1">
      <alignment horizontal="center" vertical="center" wrapText="1"/>
      <protection locked="0"/>
    </xf>
    <xf numFmtId="49" fontId="13" fillId="4" borderId="131" xfId="6" applyNumberFormat="1" applyFont="1" applyFill="1" applyBorder="1" applyAlignment="1" applyProtection="1">
      <alignment vertical="center" wrapText="1"/>
      <protection locked="0"/>
    </xf>
    <xf numFmtId="0" fontId="13" fillId="4" borderId="23" xfId="6" applyFont="1" applyFill="1" applyBorder="1" applyAlignment="1">
      <alignment vertical="center" wrapText="1"/>
    </xf>
    <xf numFmtId="0" fontId="13" fillId="4" borderId="44" xfId="6" applyFont="1" applyFill="1" applyBorder="1" applyAlignment="1">
      <alignment vertical="center"/>
    </xf>
    <xf numFmtId="0" fontId="13" fillId="7" borderId="8" xfId="6" applyFont="1" applyFill="1" applyBorder="1" applyAlignment="1">
      <alignment horizontal="center" vertical="center"/>
    </xf>
    <xf numFmtId="42" fontId="13" fillId="7" borderId="22" xfId="12" applyFont="1" applyFill="1" applyBorder="1" applyAlignment="1" applyProtection="1">
      <alignment horizontal="center" vertical="center" wrapText="1"/>
      <protection locked="0"/>
    </xf>
    <xf numFmtId="0" fontId="29" fillId="7" borderId="21" xfId="7" applyFont="1" applyFill="1" applyBorder="1" applyAlignment="1" applyProtection="1">
      <alignment vertical="center" wrapText="1"/>
      <protection locked="0"/>
    </xf>
    <xf numFmtId="0" fontId="19" fillId="0" borderId="20" xfId="0" applyFont="1" applyFill="1" applyBorder="1" applyAlignment="1">
      <alignment vertical="center"/>
    </xf>
    <xf numFmtId="0" fontId="23" fillId="2" borderId="0" xfId="10" applyFont="1" applyFill="1" applyAlignment="1">
      <alignment horizontal="center" vertical="center"/>
    </xf>
    <xf numFmtId="164" fontId="24" fillId="25" borderId="6" xfId="11" applyFont="1" applyFill="1" applyBorder="1" applyAlignment="1" applyProtection="1">
      <alignment horizontal="center" vertical="center" wrapText="1"/>
      <protection locked="0"/>
    </xf>
    <xf numFmtId="0" fontId="23" fillId="26" borderId="21" xfId="10" applyFont="1" applyFill="1" applyBorder="1" applyAlignment="1">
      <alignment horizontal="center" vertical="center" wrapText="1"/>
    </xf>
    <xf numFmtId="0" fontId="0" fillId="2" borderId="0" xfId="0" applyFill="1" applyAlignment="1">
      <alignment horizontal="left" vertical="top"/>
    </xf>
    <xf numFmtId="164" fontId="53" fillId="25" borderId="6" xfId="11" applyFont="1" applyFill="1" applyBorder="1" applyAlignment="1" applyProtection="1">
      <alignment horizontal="center" vertical="center" wrapText="1"/>
      <protection locked="0"/>
    </xf>
    <xf numFmtId="0" fontId="23" fillId="26" borderId="21" xfId="0" applyFont="1" applyFill="1" applyBorder="1" applyAlignment="1">
      <alignment horizontal="center" vertical="center" wrapText="1"/>
    </xf>
    <xf numFmtId="0" fontId="23" fillId="2" borderId="0" xfId="0" applyFont="1" applyFill="1" applyAlignment="1">
      <alignment horizontal="left" vertical="top"/>
    </xf>
    <xf numFmtId="0" fontId="23" fillId="26" borderId="21" xfId="0" applyFont="1" applyFill="1" applyBorder="1" applyAlignment="1">
      <alignment vertical="center" wrapText="1"/>
    </xf>
    <xf numFmtId="0" fontId="23" fillId="26" borderId="21" xfId="0" applyFont="1" applyFill="1" applyBorder="1" applyAlignment="1">
      <alignment horizontal="left" vertical="center" wrapText="1"/>
    </xf>
    <xf numFmtId="0" fontId="23" fillId="26" borderId="21" xfId="10" applyFont="1" applyFill="1" applyBorder="1" applyAlignment="1">
      <alignment horizontal="left" vertical="center" wrapText="1"/>
    </xf>
    <xf numFmtId="0" fontId="23" fillId="26" borderId="21" xfId="10" applyFont="1" applyFill="1" applyBorder="1" applyAlignment="1">
      <alignment vertical="center" wrapText="1"/>
    </xf>
    <xf numFmtId="0" fontId="23" fillId="2" borderId="0" xfId="10" applyFont="1" applyFill="1" applyAlignment="1">
      <alignment horizontal="left" vertical="center"/>
    </xf>
    <xf numFmtId="164" fontId="24" fillId="25" borderId="6" xfId="11" applyFont="1" applyFill="1" applyBorder="1" applyAlignment="1" applyProtection="1">
      <alignment horizontal="left" vertical="center" wrapText="1"/>
      <protection locked="0"/>
    </xf>
    <xf numFmtId="0" fontId="23" fillId="2" borderId="0" xfId="0" applyFont="1" applyFill="1" applyAlignment="1">
      <alignment vertical="center"/>
    </xf>
    <xf numFmtId="164" fontId="56" fillId="25" borderId="6" xfId="11" applyFont="1" applyFill="1" applyBorder="1" applyAlignment="1" applyProtection="1">
      <alignment vertical="center" wrapText="1"/>
      <protection locked="0"/>
    </xf>
    <xf numFmtId="0" fontId="55" fillId="26" borderId="21" xfId="0" applyFont="1" applyFill="1" applyBorder="1" applyAlignment="1">
      <alignment vertical="center" wrapText="1"/>
    </xf>
    <xf numFmtId="0" fontId="13" fillId="7" borderId="95" xfId="6" applyFont="1" applyFill="1" applyBorder="1" applyAlignment="1">
      <alignment horizontal="center" vertical="center" wrapText="1"/>
    </xf>
    <xf numFmtId="0" fontId="13" fillId="7" borderId="55" xfId="6" applyFont="1" applyFill="1" applyBorder="1" applyAlignment="1">
      <alignment horizontal="center" vertical="center" wrapText="1"/>
    </xf>
    <xf numFmtId="0" fontId="13" fillId="7" borderId="76" xfId="6" applyFont="1" applyFill="1" applyBorder="1" applyAlignment="1">
      <alignment horizontal="center" vertical="center" wrapText="1"/>
    </xf>
    <xf numFmtId="0" fontId="13" fillId="7" borderId="24" xfId="6" applyFont="1" applyFill="1" applyBorder="1" applyAlignment="1">
      <alignment vertical="center" wrapText="1"/>
    </xf>
    <xf numFmtId="0" fontId="13" fillId="7" borderId="13" xfId="6" applyFont="1" applyFill="1" applyBorder="1" applyAlignment="1">
      <alignment vertical="center" wrapText="1"/>
    </xf>
    <xf numFmtId="0" fontId="13" fillId="7" borderId="24" xfId="6" applyFont="1" applyFill="1" applyBorder="1" applyAlignment="1">
      <alignment vertical="center"/>
    </xf>
    <xf numFmtId="0" fontId="13" fillId="7" borderId="13" xfId="6" applyFont="1" applyFill="1" applyBorder="1" applyAlignment="1">
      <alignment vertical="center"/>
    </xf>
    <xf numFmtId="42" fontId="13" fillId="9" borderId="24" xfId="12" applyFont="1" applyFill="1" applyBorder="1" applyAlignment="1">
      <alignment horizontal="center" vertical="center"/>
    </xf>
    <xf numFmtId="42" fontId="13" fillId="9" borderId="13" xfId="12" applyFont="1" applyFill="1" applyBorder="1" applyAlignment="1">
      <alignment horizontal="center" vertical="center"/>
    </xf>
    <xf numFmtId="42" fontId="13" fillId="9" borderId="55" xfId="12" applyFont="1" applyFill="1" applyBorder="1" applyAlignment="1">
      <alignment horizontal="center" vertical="center"/>
    </xf>
    <xf numFmtId="42" fontId="13" fillId="9" borderId="76" xfId="12" applyFont="1" applyFill="1" applyBorder="1" applyAlignment="1">
      <alignment horizontal="center" vertical="center"/>
    </xf>
    <xf numFmtId="42" fontId="13" fillId="7" borderId="8" xfId="6" applyNumberFormat="1" applyFont="1" applyFill="1" applyBorder="1" applyAlignment="1" applyProtection="1">
      <alignment horizontal="center" vertical="center" wrapText="1"/>
      <protection locked="0"/>
    </xf>
    <xf numFmtId="42" fontId="13" fillId="7" borderId="11" xfId="6" applyNumberFormat="1" applyFont="1" applyFill="1" applyBorder="1" applyAlignment="1" applyProtection="1">
      <alignment horizontal="center" vertical="center" wrapText="1"/>
      <protection locked="0"/>
    </xf>
    <xf numFmtId="169" fontId="13" fillId="9" borderId="10" xfId="6" applyNumberFormat="1" applyFont="1" applyFill="1" applyBorder="1" applyAlignment="1">
      <alignment horizontal="center" vertical="center"/>
    </xf>
    <xf numFmtId="169" fontId="13" fillId="9" borderId="47" xfId="6" applyNumberFormat="1" applyFont="1" applyFill="1" applyBorder="1" applyAlignment="1">
      <alignment horizontal="center" vertical="center"/>
    </xf>
    <xf numFmtId="42" fontId="13" fillId="9" borderId="8" xfId="6" applyNumberFormat="1" applyFont="1" applyFill="1" applyBorder="1" applyAlignment="1" applyProtection="1">
      <alignment horizontal="center" vertical="center" wrapText="1"/>
      <protection locked="0"/>
    </xf>
    <xf numFmtId="42" fontId="13" fillId="9" borderId="11" xfId="6" applyNumberFormat="1" applyFont="1" applyFill="1" applyBorder="1" applyAlignment="1" applyProtection="1">
      <alignment horizontal="center" vertical="center" wrapText="1"/>
      <protection locked="0"/>
    </xf>
    <xf numFmtId="49" fontId="13" fillId="7" borderId="8" xfId="6" applyNumberFormat="1" applyFont="1" applyFill="1" applyBorder="1" applyAlignment="1" applyProtection="1">
      <alignment horizontal="center" vertical="center" wrapText="1"/>
      <protection locked="0"/>
    </xf>
    <xf numFmtId="49" fontId="13" fillId="7" borderId="11" xfId="6" applyNumberFormat="1" applyFont="1" applyFill="1" applyBorder="1" applyAlignment="1" applyProtection="1">
      <alignment horizontal="center" vertical="center" wrapText="1"/>
      <protection locked="0"/>
    </xf>
    <xf numFmtId="42" fontId="13" fillId="7" borderId="11" xfId="12" applyFont="1" applyFill="1" applyBorder="1" applyAlignment="1" applyProtection="1">
      <alignment horizontal="center" vertical="center" wrapText="1"/>
      <protection locked="0"/>
    </xf>
    <xf numFmtId="42" fontId="13" fillId="7" borderId="21" xfId="12" applyFont="1" applyFill="1" applyBorder="1" applyAlignment="1" applyProtection="1">
      <alignment horizontal="center" vertical="center" wrapText="1"/>
      <protection locked="0"/>
    </xf>
    <xf numFmtId="166" fontId="13" fillId="9" borderId="8" xfId="6" applyNumberFormat="1" applyFont="1" applyFill="1" applyBorder="1" applyAlignment="1" applyProtection="1">
      <alignment horizontal="center" vertical="center" wrapText="1"/>
      <protection locked="0"/>
    </xf>
    <xf numFmtId="166" fontId="13" fillId="9" borderId="11" xfId="6" applyNumberFormat="1" applyFont="1" applyFill="1" applyBorder="1" applyAlignment="1" applyProtection="1">
      <alignment horizontal="center" vertical="center" wrapText="1"/>
      <protection locked="0"/>
    </xf>
    <xf numFmtId="166" fontId="13" fillId="9" borderId="8" xfId="6" applyNumberFormat="1" applyFont="1" applyFill="1" applyBorder="1" applyAlignment="1">
      <alignment vertical="center" wrapText="1"/>
    </xf>
    <xf numFmtId="166" fontId="13" fillId="9" borderId="27" xfId="6" applyNumberFormat="1" applyFont="1" applyFill="1" applyBorder="1" applyAlignment="1">
      <alignment vertical="center" wrapText="1"/>
    </xf>
    <xf numFmtId="42" fontId="13" fillId="9" borderId="8" xfId="12" applyFont="1" applyFill="1" applyBorder="1" applyAlignment="1" applyProtection="1">
      <alignment horizontal="center" vertical="center" wrapText="1"/>
      <protection locked="0"/>
    </xf>
    <xf numFmtId="42" fontId="13" fillId="9" borderId="11" xfId="12" applyFont="1" applyFill="1" applyBorder="1" applyAlignment="1" applyProtection="1">
      <alignment horizontal="center" vertical="center" wrapText="1"/>
      <protection locked="0"/>
    </xf>
    <xf numFmtId="42" fontId="13" fillId="9" borderId="4" xfId="12" applyFont="1" applyFill="1" applyBorder="1" applyAlignment="1" applyProtection="1">
      <alignment horizontal="center" vertical="center" wrapText="1"/>
      <protection locked="0"/>
    </xf>
    <xf numFmtId="0" fontId="13" fillId="0" borderId="15" xfId="6" applyFont="1" applyFill="1" applyBorder="1" applyAlignment="1">
      <alignment horizontal="center" vertical="center" wrapText="1"/>
    </xf>
    <xf numFmtId="0" fontId="13" fillId="0" borderId="29" xfId="6" applyFont="1" applyFill="1" applyBorder="1" applyAlignment="1">
      <alignment horizontal="center" vertical="center" wrapText="1"/>
    </xf>
    <xf numFmtId="0" fontId="34" fillId="7" borderId="36" xfId="7" applyFont="1" applyFill="1" applyBorder="1" applyAlignment="1">
      <alignment horizontal="center" vertical="center"/>
    </xf>
    <xf numFmtId="0" fontId="34" fillId="7" borderId="25" xfId="7" applyFont="1" applyFill="1" applyBorder="1" applyAlignment="1">
      <alignment horizontal="center" vertical="center"/>
    </xf>
    <xf numFmtId="0" fontId="34" fillId="7" borderId="121" xfId="7" applyFont="1" applyFill="1" applyBorder="1" applyAlignment="1">
      <alignment horizontal="center" vertical="center"/>
    </xf>
    <xf numFmtId="49" fontId="13" fillId="6" borderId="35" xfId="6" applyNumberFormat="1" applyFont="1" applyFill="1" applyBorder="1" applyAlignment="1" applyProtection="1">
      <alignment horizontal="center" vertical="center" wrapText="1"/>
      <protection locked="0"/>
    </xf>
    <xf numFmtId="49" fontId="13" fillId="6" borderId="13" xfId="6" applyNumberFormat="1" applyFont="1" applyFill="1" applyBorder="1" applyAlignment="1" applyProtection="1">
      <alignment horizontal="center" vertical="center" wrapText="1"/>
      <protection locked="0"/>
    </xf>
    <xf numFmtId="0" fontId="48" fillId="7" borderId="11" xfId="6" applyFont="1" applyFill="1" applyBorder="1" applyAlignment="1" applyProtection="1">
      <alignment horizontal="center" vertical="center" textRotation="90" wrapText="1"/>
      <protection locked="0"/>
    </xf>
    <xf numFmtId="0" fontId="48" fillId="7" borderId="21" xfId="6" applyFont="1" applyFill="1" applyBorder="1" applyAlignment="1" applyProtection="1">
      <alignment horizontal="center" vertical="center" textRotation="90" wrapText="1"/>
      <protection locked="0"/>
    </xf>
    <xf numFmtId="0" fontId="47" fillId="7" borderId="11" xfId="6" applyFont="1" applyFill="1" applyBorder="1" applyAlignment="1" applyProtection="1">
      <alignment horizontal="center" vertical="center" textRotation="90" wrapText="1"/>
      <protection locked="0"/>
    </xf>
    <xf numFmtId="0" fontId="47" fillId="7" borderId="21" xfId="6" applyFont="1" applyFill="1" applyBorder="1" applyAlignment="1" applyProtection="1">
      <alignment horizontal="center" vertical="center" textRotation="90" wrapText="1"/>
      <protection locked="0"/>
    </xf>
    <xf numFmtId="42" fontId="13" fillId="4" borderId="102" xfId="6" applyNumberFormat="1" applyFont="1" applyFill="1" applyBorder="1" applyAlignment="1" applyProtection="1">
      <alignment horizontal="center" vertical="center" wrapText="1"/>
      <protection locked="0"/>
    </xf>
    <xf numFmtId="42" fontId="13" fillId="4" borderId="14" xfId="6" applyNumberFormat="1" applyFont="1" applyFill="1" applyBorder="1" applyAlignment="1" applyProtection="1">
      <alignment horizontal="center" vertical="center" wrapText="1"/>
      <protection locked="0"/>
    </xf>
    <xf numFmtId="42" fontId="13" fillId="4" borderId="20" xfId="6" applyNumberFormat="1" applyFont="1" applyFill="1" applyBorder="1" applyAlignment="1" applyProtection="1">
      <alignment horizontal="center" vertical="center" wrapText="1"/>
      <protection locked="0"/>
    </xf>
    <xf numFmtId="49" fontId="34" fillId="5" borderId="20" xfId="6" applyNumberFormat="1" applyFont="1" applyFill="1" applyBorder="1" applyAlignment="1" applyProtection="1">
      <alignment horizontal="center" vertical="center" wrapText="1"/>
      <protection locked="0"/>
    </xf>
    <xf numFmtId="42" fontId="13" fillId="0" borderId="81" xfId="6" applyNumberFormat="1" applyFont="1" applyFill="1" applyBorder="1" applyAlignment="1" applyProtection="1">
      <alignment horizontal="center" vertical="center" wrapText="1"/>
      <protection locked="0"/>
    </xf>
    <xf numFmtId="172" fontId="13" fillId="9" borderId="35" xfId="6" applyNumberFormat="1" applyFont="1" applyFill="1" applyBorder="1" applyAlignment="1">
      <alignment horizontal="center" vertical="center" wrapText="1"/>
    </xf>
    <xf numFmtId="172" fontId="13" fillId="9" borderId="13" xfId="6" applyNumberFormat="1" applyFont="1" applyFill="1" applyBorder="1" applyAlignment="1">
      <alignment horizontal="center" vertical="center" wrapText="1"/>
    </xf>
    <xf numFmtId="42" fontId="13" fillId="0" borderId="20" xfId="6" applyNumberFormat="1" applyFont="1" applyFill="1" applyBorder="1" applyAlignment="1" applyProtection="1">
      <alignment horizontal="center" vertical="center" wrapText="1"/>
      <protection locked="0"/>
    </xf>
    <xf numFmtId="42" fontId="13" fillId="9" borderId="20" xfId="6" applyNumberFormat="1" applyFont="1" applyFill="1" applyBorder="1" applyAlignment="1" applyProtection="1">
      <alignment horizontal="center" vertical="center" wrapText="1"/>
      <protection locked="0"/>
    </xf>
    <xf numFmtId="49" fontId="34" fillId="3" borderId="20" xfId="6" applyNumberFormat="1" applyFont="1" applyFill="1" applyBorder="1" applyAlignment="1" applyProtection="1">
      <alignment horizontal="center" vertical="center" wrapText="1"/>
      <protection locked="0"/>
    </xf>
    <xf numFmtId="49" fontId="13" fillId="6" borderId="133" xfId="6" applyNumberFormat="1" applyFont="1" applyFill="1" applyBorder="1" applyAlignment="1" applyProtection="1">
      <alignment horizontal="center" vertical="center" wrapText="1"/>
      <protection locked="0"/>
    </xf>
    <xf numFmtId="9" fontId="34" fillId="5" borderId="4" xfId="13" applyFont="1" applyFill="1" applyBorder="1" applyAlignment="1">
      <alignment horizontal="center" vertical="center"/>
    </xf>
    <xf numFmtId="9" fontId="34" fillId="5" borderId="11" xfId="13" applyFont="1" applyFill="1" applyBorder="1" applyAlignment="1">
      <alignment horizontal="center" vertical="center"/>
    </xf>
    <xf numFmtId="9" fontId="34" fillId="19" borderId="4" xfId="13" applyFont="1" applyFill="1" applyBorder="1" applyAlignment="1">
      <alignment horizontal="center" vertical="center"/>
    </xf>
    <xf numFmtId="9" fontId="34" fillId="19" borderId="11" xfId="13" applyFont="1" applyFill="1" applyBorder="1" applyAlignment="1">
      <alignment horizontal="center" vertical="center"/>
    </xf>
    <xf numFmtId="0" fontId="34" fillId="7" borderId="43" xfId="7" applyFont="1" applyFill="1" applyBorder="1" applyAlignment="1">
      <alignment horizontal="center" vertical="center"/>
    </xf>
    <xf numFmtId="0" fontId="34" fillId="7" borderId="47" xfId="7" applyFont="1" applyFill="1" applyBorder="1" applyAlignment="1">
      <alignment horizontal="center" vertical="center"/>
    </xf>
    <xf numFmtId="49" fontId="13" fillId="7" borderId="54" xfId="6" applyNumberFormat="1" applyFont="1" applyFill="1" applyBorder="1" applyAlignment="1" applyProtection="1">
      <alignment horizontal="center" vertical="center" wrapText="1"/>
      <protection locked="0"/>
    </xf>
    <xf numFmtId="49" fontId="13" fillId="7" borderId="56" xfId="6" applyNumberFormat="1" applyFont="1" applyFill="1" applyBorder="1" applyAlignment="1" applyProtection="1">
      <alignment horizontal="center" vertical="center" wrapText="1"/>
      <protection locked="0"/>
    </xf>
    <xf numFmtId="0" fontId="47" fillId="6" borderId="20" xfId="6" applyFont="1" applyFill="1" applyBorder="1" applyAlignment="1" applyProtection="1">
      <alignment horizontal="center" vertical="center" textRotation="90" wrapText="1"/>
      <protection locked="0"/>
    </xf>
    <xf numFmtId="0" fontId="47" fillId="6" borderId="17" xfId="6" applyFont="1" applyFill="1" applyBorder="1" applyAlignment="1" applyProtection="1">
      <alignment horizontal="center" vertical="center" textRotation="90" wrapText="1"/>
      <protection locked="0"/>
    </xf>
    <xf numFmtId="0" fontId="47" fillId="6" borderId="13" xfId="6" applyFont="1" applyFill="1" applyBorder="1" applyAlignment="1" applyProtection="1">
      <alignment horizontal="center" vertical="center" textRotation="90" wrapText="1"/>
      <protection locked="0"/>
    </xf>
    <xf numFmtId="49" fontId="13" fillId="6" borderId="17" xfId="6" applyNumberFormat="1" applyFont="1" applyFill="1" applyBorder="1" applyAlignment="1" applyProtection="1">
      <alignment horizontal="center" vertical="center" wrapText="1"/>
      <protection locked="0"/>
    </xf>
    <xf numFmtId="49" fontId="13" fillId="12" borderId="17" xfId="6" applyNumberFormat="1" applyFont="1" applyFill="1" applyBorder="1" applyAlignment="1" applyProtection="1">
      <alignment horizontal="center" vertical="center" wrapText="1"/>
      <protection locked="0"/>
    </xf>
    <xf numFmtId="49" fontId="13" fillId="12" borderId="13" xfId="6" applyNumberFormat="1" applyFont="1" applyFill="1" applyBorder="1" applyAlignment="1" applyProtection="1">
      <alignment horizontal="center" vertical="center" wrapText="1"/>
      <protection locked="0"/>
    </xf>
    <xf numFmtId="42" fontId="13" fillId="12" borderId="18" xfId="6" applyNumberFormat="1" applyFont="1" applyFill="1" applyBorder="1" applyAlignment="1" applyProtection="1">
      <alignment horizontal="center" vertical="center"/>
      <protection locked="0"/>
    </xf>
    <xf numFmtId="42" fontId="13" fillId="12" borderId="30" xfId="6" applyNumberFormat="1" applyFont="1" applyFill="1" applyBorder="1" applyAlignment="1" applyProtection="1">
      <alignment horizontal="center" vertical="center"/>
      <protection locked="0"/>
    </xf>
    <xf numFmtId="42" fontId="13" fillId="12" borderId="20" xfId="6" applyNumberFormat="1" applyFont="1" applyFill="1" applyBorder="1" applyAlignment="1" applyProtection="1">
      <alignment horizontal="center" vertical="center" wrapText="1"/>
      <protection locked="0"/>
    </xf>
    <xf numFmtId="42" fontId="13" fillId="7" borderId="120" xfId="12" applyFont="1" applyFill="1" applyBorder="1" applyAlignment="1" applyProtection="1">
      <alignment horizontal="center" vertical="center" wrapText="1"/>
      <protection locked="0"/>
    </xf>
    <xf numFmtId="42" fontId="13" fillId="7" borderId="92" xfId="12" applyFont="1" applyFill="1" applyBorder="1" applyAlignment="1" applyProtection="1">
      <alignment horizontal="center" vertical="center" wrapText="1"/>
      <protection locked="0"/>
    </xf>
    <xf numFmtId="42" fontId="13" fillId="7" borderId="12" xfId="12" applyFont="1" applyFill="1" applyBorder="1" applyAlignment="1" applyProtection="1">
      <alignment horizontal="center" vertical="center" wrapText="1"/>
      <protection locked="0"/>
    </xf>
    <xf numFmtId="166" fontId="13" fillId="9" borderId="33" xfId="6" applyNumberFormat="1" applyFont="1" applyFill="1" applyBorder="1" applyAlignment="1">
      <alignment horizontal="right" vertical="center" wrapText="1"/>
    </xf>
    <xf numFmtId="166" fontId="13" fillId="9" borderId="8" xfId="6" applyNumberFormat="1" applyFont="1" applyFill="1" applyBorder="1" applyAlignment="1">
      <alignment horizontal="right" vertical="center" wrapText="1"/>
    </xf>
    <xf numFmtId="166" fontId="13" fillId="9" borderId="27" xfId="6" applyNumberFormat="1" applyFont="1" applyFill="1" applyBorder="1" applyAlignment="1">
      <alignment horizontal="right" vertical="center" wrapText="1"/>
    </xf>
    <xf numFmtId="166" fontId="13" fillId="9" borderId="33" xfId="6" applyNumberFormat="1" applyFont="1" applyFill="1" applyBorder="1" applyAlignment="1">
      <alignment vertical="center" wrapText="1"/>
    </xf>
    <xf numFmtId="42" fontId="13" fillId="7" borderId="4" xfId="12" applyFont="1" applyFill="1" applyBorder="1" applyAlignment="1" applyProtection="1">
      <alignment horizontal="center" vertical="center" wrapText="1"/>
      <protection locked="0"/>
    </xf>
    <xf numFmtId="42" fontId="13" fillId="7" borderId="8" xfId="12" applyFont="1" applyFill="1" applyBorder="1" applyAlignment="1" applyProtection="1">
      <alignment horizontal="center" vertical="center" wrapText="1"/>
      <protection locked="0"/>
    </xf>
    <xf numFmtId="42" fontId="13" fillId="9" borderId="33" xfId="12" applyFont="1" applyFill="1" applyBorder="1" applyAlignment="1" applyProtection="1">
      <alignment horizontal="center" vertical="center" wrapText="1"/>
      <protection locked="0"/>
    </xf>
    <xf numFmtId="42" fontId="13" fillId="9" borderId="84" xfId="12" applyFont="1" applyFill="1" applyBorder="1" applyAlignment="1" applyProtection="1">
      <alignment horizontal="center" vertical="center" wrapText="1"/>
      <protection locked="0"/>
    </xf>
    <xf numFmtId="49" fontId="13" fillId="7" borderId="129" xfId="6" applyNumberFormat="1" applyFont="1" applyFill="1" applyBorder="1" applyAlignment="1" applyProtection="1">
      <alignment horizontal="center" vertical="center" wrapText="1"/>
      <protection locked="0"/>
    </xf>
    <xf numFmtId="49" fontId="13" fillId="7" borderId="52" xfId="6" applyNumberFormat="1" applyFont="1" applyFill="1" applyBorder="1" applyAlignment="1" applyProtection="1">
      <alignment horizontal="center" vertical="center" wrapText="1"/>
      <protection locked="0"/>
    </xf>
    <xf numFmtId="9" fontId="34" fillId="5" borderId="40" xfId="13" applyFont="1" applyFill="1" applyBorder="1" applyAlignment="1">
      <alignment horizontal="center" vertical="center"/>
    </xf>
    <xf numFmtId="9" fontId="34" fillId="5" borderId="47" xfId="13" applyFont="1" applyFill="1" applyBorder="1" applyAlignment="1">
      <alignment horizontal="center" vertical="center"/>
    </xf>
    <xf numFmtId="9" fontId="34" fillId="19" borderId="70" xfId="13" applyFont="1" applyFill="1" applyBorder="1" applyAlignment="1">
      <alignment horizontal="center" vertical="center"/>
    </xf>
    <xf numFmtId="9" fontId="34" fillId="19" borderId="13" xfId="13" applyFont="1" applyFill="1" applyBorder="1" applyAlignment="1">
      <alignment horizontal="center" vertical="center"/>
    </xf>
    <xf numFmtId="0" fontId="34" fillId="7" borderId="35" xfId="7" applyFont="1" applyFill="1" applyBorder="1" applyAlignment="1">
      <alignment horizontal="center" vertical="center"/>
    </xf>
    <xf numFmtId="0" fontId="34" fillId="7" borderId="13" xfId="7" applyFont="1" applyFill="1" applyBorder="1" applyAlignment="1">
      <alignment horizontal="center" vertical="center"/>
    </xf>
    <xf numFmtId="0" fontId="34" fillId="7" borderId="94" xfId="7" applyFont="1" applyFill="1" applyBorder="1" applyAlignment="1">
      <alignment horizontal="center" vertical="center"/>
    </xf>
    <xf numFmtId="0" fontId="34" fillId="7" borderId="30" xfId="7" applyFont="1" applyFill="1" applyBorder="1" applyAlignment="1">
      <alignment horizontal="center" vertical="center"/>
    </xf>
    <xf numFmtId="42" fontId="13" fillId="7" borderId="26" xfId="12" applyFont="1" applyFill="1" applyBorder="1" applyAlignment="1">
      <alignment horizontal="center" vertical="center"/>
    </xf>
    <xf numFmtId="42" fontId="13" fillId="7" borderId="31" xfId="12" applyFont="1" applyFill="1" applyBorder="1" applyAlignment="1">
      <alignment horizontal="center" vertical="center"/>
    </xf>
    <xf numFmtId="42" fontId="13" fillId="0" borderId="13" xfId="6" applyNumberFormat="1" applyFont="1" applyFill="1" applyBorder="1" applyAlignment="1" applyProtection="1">
      <alignment horizontal="center" vertical="center"/>
      <protection locked="0"/>
    </xf>
    <xf numFmtId="42" fontId="13" fillId="0" borderId="20" xfId="6" applyNumberFormat="1" applyFont="1" applyFill="1" applyBorder="1" applyAlignment="1" applyProtection="1">
      <alignment horizontal="center" vertical="center"/>
      <protection locked="0"/>
    </xf>
    <xf numFmtId="42" fontId="13" fillId="9" borderId="13" xfId="6" applyNumberFormat="1" applyFont="1" applyFill="1" applyBorder="1" applyAlignment="1" applyProtection="1">
      <alignment horizontal="center" vertical="center"/>
      <protection locked="0"/>
    </xf>
    <xf numFmtId="42" fontId="13" fillId="9" borderId="20" xfId="6" applyNumberFormat="1" applyFont="1" applyFill="1" applyBorder="1" applyAlignment="1" applyProtection="1">
      <alignment horizontal="center" vertical="center"/>
      <protection locked="0"/>
    </xf>
    <xf numFmtId="164" fontId="47" fillId="4" borderId="4" xfId="6" applyNumberFormat="1" applyFont="1" applyFill="1" applyBorder="1" applyAlignment="1" applyProtection="1">
      <alignment horizontal="center" vertical="center" textRotation="90" wrapText="1"/>
      <protection locked="0"/>
    </xf>
    <xf numFmtId="164" fontId="47" fillId="4" borderId="8" xfId="6" applyNumberFormat="1" applyFont="1" applyFill="1" applyBorder="1" applyAlignment="1" applyProtection="1">
      <alignment horizontal="center" vertical="center" textRotation="90" wrapText="1"/>
      <protection locked="0"/>
    </xf>
    <xf numFmtId="164" fontId="47" fillId="4" borderId="84" xfId="6" applyNumberFormat="1" applyFont="1" applyFill="1" applyBorder="1" applyAlignment="1" applyProtection="1">
      <alignment horizontal="center" vertical="center" textRotation="90" wrapText="1"/>
      <protection locked="0"/>
    </xf>
    <xf numFmtId="49" fontId="13" fillId="4" borderId="33" xfId="6" applyNumberFormat="1" applyFont="1" applyFill="1" applyBorder="1" applyAlignment="1" applyProtection="1">
      <alignment horizontal="center" vertical="center" wrapText="1"/>
      <protection locked="0"/>
    </xf>
    <xf numFmtId="49" fontId="13" fillId="4" borderId="8" xfId="6" applyNumberFormat="1" applyFont="1" applyFill="1" applyBorder="1" applyAlignment="1" applyProtection="1">
      <alignment horizontal="center" vertical="center" wrapText="1"/>
      <protection locked="0"/>
    </xf>
    <xf numFmtId="49" fontId="13" fillId="4" borderId="84" xfId="6" applyNumberFormat="1" applyFont="1" applyFill="1" applyBorder="1" applyAlignment="1" applyProtection="1">
      <alignment horizontal="center" vertical="center" wrapText="1"/>
      <protection locked="0"/>
    </xf>
    <xf numFmtId="49" fontId="13" fillId="4" borderId="34" xfId="6" applyNumberFormat="1" applyFont="1" applyFill="1" applyBorder="1" applyAlignment="1" applyProtection="1">
      <alignment horizontal="center" vertical="center" wrapText="1"/>
      <protection locked="0"/>
    </xf>
    <xf numFmtId="49" fontId="13" fillId="4" borderId="10" xfId="6" applyNumberFormat="1" applyFont="1" applyFill="1" applyBorder="1" applyAlignment="1" applyProtection="1">
      <alignment horizontal="center" vertical="center" wrapText="1"/>
      <protection locked="0"/>
    </xf>
    <xf numFmtId="49" fontId="13" fillId="4" borderId="47" xfId="6" applyNumberFormat="1" applyFont="1" applyFill="1" applyBorder="1" applyAlignment="1" applyProtection="1">
      <alignment horizontal="center" vertical="center" wrapText="1"/>
      <protection locked="0"/>
    </xf>
    <xf numFmtId="42" fontId="13" fillId="7" borderId="48" xfId="12" applyFont="1" applyFill="1" applyBorder="1" applyAlignment="1" applyProtection="1">
      <alignment horizontal="center" vertical="center" wrapText="1"/>
      <protection locked="0"/>
    </xf>
    <xf numFmtId="42" fontId="13" fillId="7" borderId="49" xfId="12" applyFont="1" applyFill="1" applyBorder="1" applyAlignment="1" applyProtection="1">
      <alignment horizontal="center" vertical="center" wrapText="1"/>
      <protection locked="0"/>
    </xf>
    <xf numFmtId="42" fontId="13" fillId="7" borderId="130" xfId="12" applyFont="1" applyFill="1" applyBorder="1" applyAlignment="1" applyProtection="1">
      <alignment horizontal="center" vertical="center" wrapText="1"/>
      <protection locked="0"/>
    </xf>
    <xf numFmtId="42" fontId="13" fillId="7" borderId="20" xfId="12" applyFont="1" applyFill="1" applyBorder="1" applyAlignment="1" applyProtection="1">
      <alignment horizontal="center" vertical="center" wrapText="1"/>
      <protection locked="0"/>
    </xf>
    <xf numFmtId="49" fontId="13" fillId="6" borderId="20" xfId="6" applyNumberFormat="1" applyFont="1" applyFill="1" applyBorder="1" applyAlignment="1" applyProtection="1">
      <alignment horizontal="center" vertical="center" wrapText="1"/>
      <protection locked="0"/>
    </xf>
    <xf numFmtId="49" fontId="13" fillId="12" borderId="20" xfId="6" applyNumberFormat="1" applyFont="1" applyFill="1" applyBorder="1" applyAlignment="1" applyProtection="1">
      <alignment horizontal="center" vertical="center" wrapText="1"/>
      <protection locked="0"/>
    </xf>
    <xf numFmtId="42" fontId="13" fillId="12" borderId="36" xfId="6" applyNumberFormat="1" applyFont="1" applyFill="1" applyBorder="1" applyAlignment="1" applyProtection="1">
      <alignment horizontal="center" vertical="center" wrapText="1"/>
      <protection locked="0"/>
    </xf>
    <xf numFmtId="42" fontId="13" fillId="12" borderId="30" xfId="6" applyNumberFormat="1" applyFont="1" applyFill="1" applyBorder="1" applyAlignment="1" applyProtection="1">
      <alignment horizontal="center" vertical="center" wrapText="1"/>
      <protection locked="0"/>
    </xf>
    <xf numFmtId="49" fontId="13" fillId="4" borderId="89" xfId="6" applyNumberFormat="1" applyFont="1" applyFill="1" applyBorder="1" applyAlignment="1" applyProtection="1">
      <alignment horizontal="center" vertical="center" wrapText="1"/>
      <protection locked="0"/>
    </xf>
    <xf numFmtId="49" fontId="13" fillId="4" borderId="55" xfId="6" applyNumberFormat="1" applyFont="1" applyFill="1" applyBorder="1" applyAlignment="1" applyProtection="1">
      <alignment horizontal="center" vertical="center" wrapText="1"/>
      <protection locked="0"/>
    </xf>
    <xf numFmtId="49" fontId="13" fillId="4" borderId="76" xfId="6" applyNumberFormat="1" applyFont="1" applyFill="1" applyBorder="1" applyAlignment="1" applyProtection="1">
      <alignment horizontal="center" vertical="center" wrapText="1"/>
      <protection locked="0"/>
    </xf>
    <xf numFmtId="49" fontId="13" fillId="7" borderId="33" xfId="6" applyNumberFormat="1" applyFont="1" applyFill="1" applyBorder="1" applyAlignment="1" applyProtection="1">
      <alignment horizontal="right" vertical="center" wrapText="1"/>
      <protection locked="0"/>
    </xf>
    <xf numFmtId="49" fontId="13" fillId="7" borderId="8" xfId="6" applyNumberFormat="1" applyFont="1" applyFill="1" applyBorder="1" applyAlignment="1" applyProtection="1">
      <alignment horizontal="right" vertical="center" wrapText="1"/>
      <protection locked="0"/>
    </xf>
    <xf numFmtId="49" fontId="13" fillId="7" borderId="84" xfId="6" applyNumberFormat="1" applyFont="1" applyFill="1" applyBorder="1" applyAlignment="1" applyProtection="1">
      <alignment horizontal="right" vertical="center" wrapText="1"/>
      <protection locked="0"/>
    </xf>
    <xf numFmtId="49" fontId="13" fillId="4" borderId="27" xfId="6" applyNumberFormat="1" applyFont="1" applyFill="1" applyBorder="1" applyAlignment="1" applyProtection="1">
      <alignment horizontal="center" vertical="center" wrapText="1"/>
      <protection locked="0"/>
    </xf>
    <xf numFmtId="49" fontId="13" fillId="4" borderId="28" xfId="6" applyNumberFormat="1" applyFont="1" applyFill="1" applyBorder="1" applyAlignment="1" applyProtection="1">
      <alignment horizontal="center" vertical="center" wrapText="1"/>
      <protection locked="0"/>
    </xf>
    <xf numFmtId="42" fontId="13" fillId="7" borderId="14" xfId="12" applyFont="1" applyFill="1" applyBorder="1" applyAlignment="1" applyProtection="1">
      <alignment horizontal="center" vertical="center" wrapText="1"/>
      <protection locked="0"/>
    </xf>
    <xf numFmtId="49" fontId="13" fillId="6" borderId="51" xfId="6" applyNumberFormat="1" applyFont="1" applyFill="1" applyBorder="1" applyAlignment="1" applyProtection="1">
      <alignment horizontal="center" vertical="center" wrapText="1"/>
      <protection locked="0"/>
    </xf>
    <xf numFmtId="9" fontId="34" fillId="5" borderId="95" xfId="13" applyFont="1" applyFill="1" applyBorder="1" applyAlignment="1">
      <alignment horizontal="center" vertical="center"/>
    </xf>
    <xf numFmtId="9" fontId="34" fillId="5" borderId="56" xfId="13" applyFont="1" applyFill="1" applyBorder="1" applyAlignment="1">
      <alignment horizontal="center" vertical="center"/>
    </xf>
    <xf numFmtId="9" fontId="34" fillId="19" borderId="79" xfId="13" applyFont="1" applyFill="1" applyBorder="1" applyAlignment="1">
      <alignment horizontal="center" vertical="center"/>
    </xf>
    <xf numFmtId="0" fontId="13" fillId="2" borderId="95" xfId="6" applyFont="1" applyFill="1" applyBorder="1" applyAlignment="1">
      <alignment horizontal="center" vertical="center" wrapText="1"/>
    </xf>
    <xf numFmtId="0" fontId="13" fillId="2" borderId="56" xfId="6" applyFont="1" applyFill="1" applyBorder="1" applyAlignment="1">
      <alignment horizontal="center" vertical="center" wrapText="1"/>
    </xf>
    <xf numFmtId="42" fontId="13" fillId="0" borderId="31" xfId="6" applyNumberFormat="1" applyFont="1" applyFill="1" applyBorder="1" applyAlignment="1" applyProtection="1">
      <alignment horizontal="center" vertical="center" wrapText="1"/>
      <protection locked="0"/>
    </xf>
    <xf numFmtId="170" fontId="13" fillId="9" borderId="24" xfId="6" applyNumberFormat="1" applyFont="1" applyFill="1" applyBorder="1" applyAlignment="1">
      <alignment horizontal="center" vertical="center" wrapText="1"/>
    </xf>
    <xf numFmtId="170" fontId="13" fillId="9" borderId="13" xfId="6" applyNumberFormat="1" applyFont="1" applyFill="1" applyBorder="1" applyAlignment="1">
      <alignment horizontal="center" vertical="center" wrapText="1"/>
    </xf>
    <xf numFmtId="171" fontId="13" fillId="9" borderId="24" xfId="6" applyNumberFormat="1" applyFont="1" applyFill="1" applyBorder="1" applyAlignment="1">
      <alignment horizontal="center" vertical="center" wrapText="1"/>
    </xf>
    <xf numFmtId="171" fontId="13" fillId="9" borderId="13" xfId="6" applyNumberFormat="1" applyFont="1" applyFill="1" applyBorder="1" applyAlignment="1">
      <alignment horizontal="center" vertical="center" wrapText="1"/>
    </xf>
    <xf numFmtId="49" fontId="13" fillId="7" borderId="33" xfId="6" applyNumberFormat="1" applyFont="1" applyFill="1" applyBorder="1" applyAlignment="1" applyProtection="1">
      <alignment horizontal="center" vertical="center" wrapText="1"/>
      <protection locked="0"/>
    </xf>
    <xf numFmtId="49" fontId="13" fillId="7" borderId="27" xfId="6" applyNumberFormat="1" applyFont="1" applyFill="1" applyBorder="1" applyAlignment="1" applyProtection="1">
      <alignment horizontal="center" vertical="center" wrapText="1"/>
      <protection locked="0"/>
    </xf>
    <xf numFmtId="42" fontId="13" fillId="9" borderId="27" xfId="12" applyFont="1" applyFill="1" applyBorder="1" applyAlignment="1" applyProtection="1">
      <alignment horizontal="center" vertical="center" wrapText="1"/>
      <protection locked="0"/>
    </xf>
    <xf numFmtId="49" fontId="13" fillId="4" borderId="131" xfId="6" applyNumberFormat="1" applyFont="1" applyFill="1" applyBorder="1" applyAlignment="1" applyProtection="1">
      <alignment horizontal="center" vertical="center" wrapText="1"/>
      <protection locked="0"/>
    </xf>
    <xf numFmtId="49" fontId="13" fillId="4" borderId="77" xfId="6" applyNumberFormat="1" applyFont="1" applyFill="1" applyBorder="1" applyAlignment="1" applyProtection="1">
      <alignment horizontal="center" vertical="center" wrapText="1"/>
      <protection locked="0"/>
    </xf>
    <xf numFmtId="9" fontId="34" fillId="5" borderId="43" xfId="13" applyFont="1" applyFill="1" applyBorder="1" applyAlignment="1">
      <alignment horizontal="center" vertical="center"/>
    </xf>
    <xf numFmtId="9" fontId="34" fillId="19" borderId="35" xfId="13" applyFont="1" applyFill="1" applyBorder="1" applyAlignment="1">
      <alignment horizontal="center" vertical="center"/>
    </xf>
    <xf numFmtId="49" fontId="13" fillId="4" borderId="0" xfId="6" applyNumberFormat="1" applyFont="1" applyFill="1" applyBorder="1" applyAlignment="1" applyProtection="1">
      <alignment horizontal="center" vertical="center" wrapText="1"/>
      <protection locked="0"/>
    </xf>
    <xf numFmtId="49" fontId="13" fillId="4" borderId="51" xfId="6" applyNumberFormat="1" applyFont="1" applyFill="1" applyBorder="1" applyAlignment="1" applyProtection="1">
      <alignment horizontal="center" vertical="center" wrapText="1"/>
      <protection locked="0"/>
    </xf>
    <xf numFmtId="9" fontId="34" fillId="5" borderId="10" xfId="13" applyFont="1" applyFill="1" applyBorder="1" applyAlignment="1">
      <alignment horizontal="center" vertical="center"/>
    </xf>
    <xf numFmtId="9" fontId="34" fillId="19" borderId="24" xfId="13" applyFont="1" applyFill="1" applyBorder="1" applyAlignment="1">
      <alignment horizontal="center" vertical="center"/>
    </xf>
    <xf numFmtId="0" fontId="34" fillId="7" borderId="24" xfId="7" applyFont="1" applyFill="1" applyBorder="1" applyAlignment="1">
      <alignment horizontal="center" vertical="center"/>
    </xf>
    <xf numFmtId="49" fontId="13" fillId="4" borderId="88" xfId="6" applyNumberFormat="1" applyFont="1" applyFill="1" applyBorder="1" applyAlignment="1" applyProtection="1">
      <alignment horizontal="center" vertical="center" wrapText="1"/>
      <protection locked="0"/>
    </xf>
    <xf numFmtId="49" fontId="13" fillId="7" borderId="4" xfId="6" applyNumberFormat="1" applyFont="1" applyFill="1" applyBorder="1" applyAlignment="1" applyProtection="1">
      <alignment horizontal="center" vertical="center" wrapText="1"/>
      <protection locked="0"/>
    </xf>
    <xf numFmtId="164" fontId="47" fillId="4" borderId="11" xfId="6" applyNumberFormat="1" applyFont="1" applyFill="1" applyBorder="1" applyAlignment="1" applyProtection="1">
      <alignment horizontal="center" vertical="center" textRotation="90" wrapText="1"/>
      <protection locked="0"/>
    </xf>
    <xf numFmtId="0" fontId="13" fillId="7" borderId="41" xfId="6" applyFont="1" applyFill="1" applyBorder="1" applyAlignment="1">
      <alignment horizontal="center" vertical="center" wrapText="1"/>
    </xf>
    <xf numFmtId="0" fontId="13" fillId="7" borderId="32" xfId="6" applyFont="1" applyFill="1" applyBorder="1" applyAlignment="1">
      <alignment horizontal="center" vertical="center" wrapText="1"/>
    </xf>
    <xf numFmtId="49" fontId="13" fillId="4" borderId="4" xfId="6" applyNumberFormat="1" applyFont="1" applyFill="1" applyBorder="1" applyAlignment="1" applyProtection="1">
      <alignment horizontal="center" vertical="center" wrapText="1"/>
      <protection locked="0"/>
    </xf>
    <xf numFmtId="9" fontId="34" fillId="3" borderId="20" xfId="6" applyNumberFormat="1" applyFont="1" applyFill="1" applyBorder="1" applyAlignment="1" applyProtection="1">
      <alignment horizontal="center" vertical="center" wrapText="1"/>
      <protection locked="0"/>
    </xf>
    <xf numFmtId="9" fontId="34" fillId="5" borderId="35" xfId="13" applyFont="1" applyFill="1" applyBorder="1" applyAlignment="1">
      <alignment horizontal="center" vertical="center"/>
    </xf>
    <xf numFmtId="9" fontId="34" fillId="5" borderId="13" xfId="13" applyFont="1" applyFill="1" applyBorder="1" applyAlignment="1">
      <alignment horizontal="center" vertical="center"/>
    </xf>
    <xf numFmtId="49" fontId="13" fillId="4" borderId="54" xfId="6" applyNumberFormat="1" applyFont="1" applyFill="1" applyBorder="1" applyAlignment="1" applyProtection="1">
      <alignment horizontal="center" vertical="center" wrapText="1"/>
      <protection locked="0"/>
    </xf>
    <xf numFmtId="49" fontId="13" fillId="4" borderId="11" xfId="6" applyNumberFormat="1" applyFont="1" applyFill="1" applyBorder="1" applyAlignment="1" applyProtection="1">
      <alignment horizontal="center" vertical="center" wrapText="1"/>
      <protection locked="0"/>
    </xf>
    <xf numFmtId="42" fontId="13" fillId="0" borderId="4" xfId="12" applyFont="1" applyFill="1" applyBorder="1" applyAlignment="1" applyProtection="1">
      <alignment horizontal="center" vertical="center" wrapText="1"/>
      <protection locked="0"/>
    </xf>
    <xf numFmtId="42" fontId="13" fillId="0" borderId="8" xfId="12" applyFont="1" applyFill="1" applyBorder="1" applyAlignment="1" applyProtection="1">
      <alignment horizontal="center" vertical="center" wrapText="1"/>
      <protection locked="0"/>
    </xf>
    <xf numFmtId="42" fontId="13" fillId="0" borderId="11" xfId="12" applyFont="1" applyFill="1" applyBorder="1" applyAlignment="1" applyProtection="1">
      <alignment horizontal="center" vertical="center" wrapText="1"/>
      <protection locked="0"/>
    </xf>
    <xf numFmtId="166" fontId="13" fillId="9" borderId="21" xfId="6" applyNumberFormat="1" applyFont="1" applyFill="1" applyBorder="1" applyAlignment="1">
      <alignment horizontal="center" vertical="center"/>
    </xf>
    <xf numFmtId="166" fontId="13" fillId="9" borderId="21" xfId="6" applyNumberFormat="1" applyFont="1" applyFill="1" applyBorder="1" applyAlignment="1">
      <alignment horizontal="center" vertical="center" wrapText="1"/>
    </xf>
    <xf numFmtId="49" fontId="13" fillId="4" borderId="56" xfId="6" applyNumberFormat="1" applyFont="1" applyFill="1" applyBorder="1" applyAlignment="1" applyProtection="1">
      <alignment horizontal="center" vertical="center" wrapText="1"/>
      <protection locked="0"/>
    </xf>
    <xf numFmtId="0" fontId="13" fillId="2" borderId="91" xfId="6" applyFont="1" applyFill="1" applyBorder="1" applyAlignment="1">
      <alignment horizontal="center" vertical="center" wrapText="1"/>
    </xf>
    <xf numFmtId="0" fontId="34" fillId="7" borderId="70" xfId="7" applyFont="1" applyFill="1" applyBorder="1" applyAlignment="1">
      <alignment horizontal="center" vertical="center"/>
    </xf>
    <xf numFmtId="9" fontId="34" fillId="5" borderId="8" xfId="13" applyFont="1" applyFill="1" applyBorder="1" applyAlignment="1">
      <alignment horizontal="center" vertical="center"/>
    </xf>
    <xf numFmtId="9" fontId="34" fillId="19" borderId="8" xfId="13" applyFont="1" applyFill="1" applyBorder="1" applyAlignment="1">
      <alignment horizontal="center" vertical="center"/>
    </xf>
    <xf numFmtId="0" fontId="34" fillId="7" borderId="4" xfId="14" applyFont="1" applyFill="1" applyBorder="1" applyAlignment="1">
      <alignment horizontal="center" vertical="center"/>
    </xf>
    <xf numFmtId="0" fontId="34" fillId="7" borderId="8" xfId="14" applyFont="1" applyFill="1" applyBorder="1" applyAlignment="1">
      <alignment horizontal="center" vertical="center"/>
    </xf>
    <xf numFmtId="0" fontId="34" fillId="7" borderId="11" xfId="14" applyFont="1" applyFill="1" applyBorder="1" applyAlignment="1">
      <alignment horizontal="center" vertical="center"/>
    </xf>
    <xf numFmtId="0" fontId="13" fillId="0" borderId="21" xfId="6" applyFont="1" applyFill="1" applyBorder="1" applyAlignment="1">
      <alignment horizontal="center" vertical="center" wrapText="1"/>
    </xf>
    <xf numFmtId="0" fontId="13" fillId="0" borderId="21" xfId="6" applyFont="1" applyFill="1" applyBorder="1" applyAlignment="1">
      <alignment horizontal="center" vertical="center"/>
    </xf>
    <xf numFmtId="0" fontId="47" fillId="2" borderId="4" xfId="6" applyFont="1" applyFill="1" applyBorder="1" applyAlignment="1" applyProtection="1">
      <alignment horizontal="center" vertical="center" textRotation="90"/>
      <protection locked="0"/>
    </xf>
    <xf numFmtId="0" fontId="47" fillId="2" borderId="8" xfId="6" applyFont="1" applyFill="1" applyBorder="1" applyAlignment="1" applyProtection="1">
      <alignment horizontal="center" vertical="center" textRotation="90"/>
      <protection locked="0"/>
    </xf>
    <xf numFmtId="0" fontId="47" fillId="2" borderId="11" xfId="6" applyFont="1" applyFill="1" applyBorder="1" applyAlignment="1" applyProtection="1">
      <alignment horizontal="center" vertical="center" textRotation="90"/>
      <protection locked="0"/>
    </xf>
    <xf numFmtId="0" fontId="13" fillId="2" borderId="4" xfId="6" applyFont="1" applyFill="1" applyBorder="1" applyAlignment="1" applyProtection="1">
      <alignment horizontal="center" vertical="center" wrapText="1"/>
      <protection locked="0"/>
    </xf>
    <xf numFmtId="0" fontId="13" fillId="2" borderId="8" xfId="6" applyFont="1" applyFill="1" applyBorder="1" applyAlignment="1" applyProtection="1">
      <alignment horizontal="center" vertical="center" wrapText="1"/>
      <protection locked="0"/>
    </xf>
    <xf numFmtId="0" fontId="13" fillId="2" borderId="11" xfId="6" applyFont="1" applyFill="1" applyBorder="1" applyAlignment="1" applyProtection="1">
      <alignment horizontal="center" vertical="center" wrapText="1"/>
      <protection locked="0"/>
    </xf>
    <xf numFmtId="42" fontId="13" fillId="2" borderId="48" xfId="12" applyFont="1" applyFill="1" applyBorder="1" applyAlignment="1" applyProtection="1">
      <alignment horizontal="center" vertical="center" wrapText="1"/>
      <protection locked="0"/>
    </xf>
    <xf numFmtId="42" fontId="13" fillId="2" borderId="49" xfId="12" applyFont="1" applyFill="1" applyBorder="1" applyAlignment="1" applyProtection="1">
      <alignment horizontal="center" vertical="center" wrapText="1"/>
      <protection locked="0"/>
    </xf>
    <xf numFmtId="42" fontId="13" fillId="2" borderId="14" xfId="12" applyFont="1" applyFill="1" applyBorder="1" applyAlignment="1" applyProtection="1">
      <alignment horizontal="center" vertical="center" wrapText="1"/>
      <protection locked="0"/>
    </xf>
    <xf numFmtId="42" fontId="13" fillId="2" borderId="20" xfId="12" applyFont="1" applyFill="1" applyBorder="1" applyAlignment="1" applyProtection="1">
      <alignment horizontal="center" vertical="center" wrapText="1"/>
      <protection locked="0"/>
    </xf>
    <xf numFmtId="9" fontId="34" fillId="5" borderId="20" xfId="12" applyNumberFormat="1" applyFont="1" applyFill="1" applyBorder="1" applyAlignment="1" applyProtection="1">
      <alignment horizontal="center" vertical="center" wrapText="1"/>
      <protection locked="0"/>
    </xf>
    <xf numFmtId="0" fontId="13" fillId="0" borderId="129" xfId="6" applyFont="1" applyBorder="1" applyAlignment="1">
      <alignment horizontal="center" vertical="center" wrapText="1"/>
    </xf>
    <xf numFmtId="0" fontId="13" fillId="0" borderId="0" xfId="6" applyFont="1" applyBorder="1" applyAlignment="1">
      <alignment horizontal="center" vertical="center" wrapText="1"/>
    </xf>
    <xf numFmtId="0" fontId="13" fillId="0" borderId="52" xfId="6" applyFont="1" applyBorder="1" applyAlignment="1">
      <alignment horizontal="center" vertical="center" wrapText="1"/>
    </xf>
    <xf numFmtId="0" fontId="13" fillId="0" borderId="4" xfId="6" applyFont="1" applyFill="1" applyBorder="1" applyAlignment="1">
      <alignment horizontal="center" vertical="center" wrapText="1"/>
    </xf>
    <xf numFmtId="0" fontId="13" fillId="0" borderId="8" xfId="6" applyFont="1" applyFill="1" applyBorder="1" applyAlignment="1">
      <alignment horizontal="center" vertical="center" wrapText="1"/>
    </xf>
    <xf numFmtId="0" fontId="13" fillId="0" borderId="11" xfId="6" applyFont="1" applyFill="1" applyBorder="1" applyAlignment="1">
      <alignment horizontal="center" vertical="center" wrapText="1"/>
    </xf>
    <xf numFmtId="42" fontId="13" fillId="0" borderId="4" xfId="6" applyNumberFormat="1" applyFont="1" applyFill="1" applyBorder="1" applyAlignment="1" applyProtection="1">
      <alignment horizontal="center" vertical="center" wrapText="1"/>
      <protection locked="0"/>
    </xf>
    <xf numFmtId="0" fontId="13" fillId="0" borderId="8" xfId="6" applyFont="1" applyFill="1" applyBorder="1" applyAlignment="1" applyProtection="1">
      <alignment horizontal="center" vertical="center" wrapText="1"/>
      <protection locked="0"/>
    </xf>
    <xf numFmtId="42" fontId="13" fillId="0" borderId="21" xfId="12" applyFont="1" applyFill="1" applyBorder="1" applyAlignment="1" applyProtection="1">
      <alignment horizontal="center" vertical="center" wrapText="1"/>
      <protection locked="0"/>
    </xf>
    <xf numFmtId="42" fontId="13" fillId="0" borderId="91" xfId="12" applyFont="1" applyFill="1" applyBorder="1" applyAlignment="1" applyProtection="1">
      <alignment horizontal="center" vertical="center" wrapText="1"/>
      <protection locked="0"/>
    </xf>
    <xf numFmtId="42" fontId="13" fillId="2" borderId="20" xfId="6" applyNumberFormat="1" applyFont="1" applyFill="1" applyBorder="1" applyAlignment="1" applyProtection="1">
      <alignment horizontal="center" vertical="center" wrapText="1"/>
      <protection locked="0"/>
    </xf>
    <xf numFmtId="166" fontId="13" fillId="9" borderId="11" xfId="6" applyNumberFormat="1" applyFont="1" applyFill="1" applyBorder="1" applyAlignment="1">
      <alignment horizontal="center" vertical="center"/>
    </xf>
    <xf numFmtId="0" fontId="13" fillId="7" borderId="8" xfId="6" applyFont="1" applyFill="1" applyBorder="1" applyAlignment="1">
      <alignment horizontal="right" vertical="center" wrapText="1"/>
    </xf>
    <xf numFmtId="0" fontId="13" fillId="7" borderId="11" xfId="6" applyFont="1" applyFill="1" applyBorder="1" applyAlignment="1">
      <alignment horizontal="right" vertical="center" wrapText="1"/>
    </xf>
    <xf numFmtId="0" fontId="47" fillId="7" borderId="4" xfId="6" applyFont="1" applyFill="1" applyBorder="1" applyAlignment="1" applyProtection="1">
      <alignment horizontal="center" vertical="center" textRotation="90" wrapText="1"/>
      <protection locked="0"/>
    </xf>
    <xf numFmtId="0" fontId="47" fillId="7" borderId="8" xfId="6" applyFont="1" applyFill="1" applyBorder="1" applyAlignment="1" applyProtection="1">
      <alignment horizontal="center" vertical="center" textRotation="90" wrapText="1"/>
      <protection locked="0"/>
    </xf>
    <xf numFmtId="0" fontId="47" fillId="2" borderId="8" xfId="6" applyFont="1" applyFill="1" applyBorder="1" applyAlignment="1" applyProtection="1">
      <alignment horizontal="center" vertical="center" textRotation="90" wrapText="1"/>
      <protection locked="0"/>
    </xf>
    <xf numFmtId="49" fontId="13" fillId="2" borderId="8" xfId="6" applyNumberFormat="1" applyFont="1" applyFill="1" applyBorder="1" applyAlignment="1" applyProtection="1">
      <alignment horizontal="center" vertical="center" wrapText="1"/>
      <protection locked="0"/>
    </xf>
    <xf numFmtId="42" fontId="13" fillId="9" borderId="8" xfId="12" applyFont="1" applyFill="1" applyBorder="1" applyAlignment="1">
      <alignment vertical="center"/>
    </xf>
    <xf numFmtId="42" fontId="13" fillId="9" borderId="11" xfId="12" applyFont="1" applyFill="1" applyBorder="1" applyAlignment="1">
      <alignment vertical="center"/>
    </xf>
    <xf numFmtId="9" fontId="34" fillId="5" borderId="20" xfId="6" applyNumberFormat="1" applyFont="1" applyFill="1" applyBorder="1" applyAlignment="1">
      <alignment horizontal="center" vertical="center" wrapText="1"/>
    </xf>
    <xf numFmtId="0" fontId="34" fillId="5" borderId="20" xfId="6" applyFont="1" applyFill="1" applyBorder="1" applyAlignment="1">
      <alignment horizontal="center" vertical="center" wrapText="1"/>
    </xf>
    <xf numFmtId="0" fontId="13" fillId="7" borderId="129" xfId="6" applyFont="1" applyFill="1" applyBorder="1" applyAlignment="1">
      <alignment horizontal="center" vertical="center" wrapText="1"/>
    </xf>
    <xf numFmtId="0" fontId="13" fillId="7" borderId="0" xfId="6" applyFont="1" applyFill="1" applyBorder="1" applyAlignment="1">
      <alignment horizontal="center" vertical="center" wrapText="1"/>
    </xf>
    <xf numFmtId="0" fontId="13" fillId="7" borderId="77" xfId="6" applyFont="1" applyFill="1" applyBorder="1" applyAlignment="1">
      <alignment horizontal="center" vertical="center" wrapText="1"/>
    </xf>
    <xf numFmtId="0" fontId="13" fillId="0" borderId="11" xfId="6" applyFont="1" applyFill="1" applyBorder="1" applyAlignment="1">
      <alignment horizontal="center" vertical="center"/>
    </xf>
    <xf numFmtId="0" fontId="13" fillId="7" borderId="8" xfId="6" applyFont="1" applyFill="1" applyBorder="1" applyAlignment="1">
      <alignment horizontal="center" vertical="center" wrapText="1"/>
    </xf>
    <xf numFmtId="0" fontId="13" fillId="7" borderId="11" xfId="6" applyFont="1" applyFill="1" applyBorder="1" applyAlignment="1">
      <alignment horizontal="center" vertical="center" wrapText="1"/>
    </xf>
    <xf numFmtId="0" fontId="13" fillId="7" borderId="52" xfId="6" applyFont="1" applyFill="1" applyBorder="1" applyAlignment="1">
      <alignment horizontal="center" vertical="center" wrapText="1"/>
    </xf>
    <xf numFmtId="0" fontId="13" fillId="7" borderId="4" xfId="6" applyFont="1" applyFill="1" applyBorder="1" applyAlignment="1">
      <alignment horizontal="center" vertical="center" wrapText="1"/>
    </xf>
    <xf numFmtId="42" fontId="13" fillId="9" borderId="4" xfId="12" applyFont="1" applyFill="1" applyBorder="1" applyAlignment="1">
      <alignment horizontal="center" vertical="center"/>
    </xf>
    <xf numFmtId="42" fontId="13" fillId="9" borderId="8" xfId="12" applyFont="1" applyFill="1" applyBorder="1" applyAlignment="1">
      <alignment horizontal="center" vertical="center"/>
    </xf>
    <xf numFmtId="42" fontId="13" fillId="9" borderId="11" xfId="12" applyFont="1" applyFill="1" applyBorder="1" applyAlignment="1">
      <alignment horizontal="center" vertical="center"/>
    </xf>
    <xf numFmtId="0" fontId="13" fillId="9" borderId="8" xfId="6" applyFont="1" applyFill="1" applyBorder="1" applyAlignment="1">
      <alignment horizontal="center" vertical="center" wrapText="1"/>
    </xf>
    <xf numFmtId="0" fontId="13" fillId="9" borderId="11" xfId="6" applyFont="1" applyFill="1" applyBorder="1" applyAlignment="1">
      <alignment horizontal="center" vertical="center" wrapText="1"/>
    </xf>
    <xf numFmtId="42" fontId="13" fillId="9" borderId="8" xfId="12" applyFont="1" applyFill="1" applyBorder="1" applyAlignment="1">
      <alignment horizontal="center" vertical="center" wrapText="1"/>
    </xf>
    <xf numFmtId="42" fontId="13" fillId="9" borderId="11" xfId="12" applyFont="1" applyFill="1" applyBorder="1" applyAlignment="1">
      <alignment horizontal="center" vertical="center" wrapText="1"/>
    </xf>
    <xf numFmtId="9" fontId="34" fillId="3" borderId="20" xfId="6" applyNumberFormat="1" applyFont="1" applyFill="1" applyBorder="1" applyAlignment="1">
      <alignment horizontal="center" vertical="center"/>
    </xf>
    <xf numFmtId="0" fontId="34" fillId="3" borderId="20" xfId="6" applyFont="1" applyFill="1" applyBorder="1" applyAlignment="1">
      <alignment horizontal="center" vertical="center"/>
    </xf>
    <xf numFmtId="0" fontId="13" fillId="4" borderId="129" xfId="6" applyFont="1" applyFill="1" applyBorder="1" applyAlignment="1">
      <alignment horizontal="center" vertical="center" wrapText="1"/>
    </xf>
    <xf numFmtId="0" fontId="13" fillId="4" borderId="52" xfId="6" applyFont="1" applyFill="1" applyBorder="1" applyAlignment="1">
      <alignment horizontal="center" vertical="center" wrapText="1"/>
    </xf>
    <xf numFmtId="42" fontId="13" fillId="9" borderId="4" xfId="12" applyFont="1" applyFill="1" applyBorder="1" applyAlignment="1">
      <alignment horizontal="center" vertical="center" wrapText="1"/>
    </xf>
    <xf numFmtId="42" fontId="13" fillId="7" borderId="4" xfId="12" applyFont="1" applyFill="1" applyBorder="1" applyAlignment="1">
      <alignment horizontal="center" vertical="center" wrapText="1"/>
    </xf>
    <xf numFmtId="42" fontId="13" fillId="7" borderId="8" xfId="12" applyFont="1" applyFill="1" applyBorder="1" applyAlignment="1">
      <alignment horizontal="center" vertical="center" wrapText="1"/>
    </xf>
    <xf numFmtId="42" fontId="13" fillId="7" borderId="11" xfId="12" applyFont="1" applyFill="1" applyBorder="1" applyAlignment="1">
      <alignment horizontal="center" vertical="center" wrapText="1"/>
    </xf>
    <xf numFmtId="0" fontId="47" fillId="7" borderId="4" xfId="6" applyFont="1" applyFill="1" applyBorder="1" applyAlignment="1">
      <alignment horizontal="center" vertical="center" textRotation="90" wrapText="1"/>
    </xf>
    <xf numFmtId="0" fontId="47" fillId="7" borderId="8" xfId="6" applyFont="1" applyFill="1" applyBorder="1" applyAlignment="1">
      <alignment horizontal="center" vertical="center" textRotation="90" wrapText="1"/>
    </xf>
    <xf numFmtId="0" fontId="47" fillId="7" borderId="11" xfId="6" applyFont="1" applyFill="1" applyBorder="1" applyAlignment="1">
      <alignment horizontal="center" vertical="center" textRotation="90" wrapText="1"/>
    </xf>
    <xf numFmtId="42" fontId="13" fillId="7" borderId="48" xfId="12" applyFont="1" applyFill="1" applyBorder="1" applyAlignment="1">
      <alignment horizontal="center" vertical="center" wrapText="1"/>
    </xf>
    <xf numFmtId="42" fontId="13" fillId="7" borderId="49" xfId="12" applyFont="1" applyFill="1" applyBorder="1" applyAlignment="1">
      <alignment horizontal="center" vertical="center" wrapText="1"/>
    </xf>
    <xf numFmtId="42" fontId="13" fillId="7" borderId="14" xfId="12" applyFont="1" applyFill="1" applyBorder="1" applyAlignment="1">
      <alignment horizontal="center" vertical="center" wrapText="1"/>
    </xf>
    <xf numFmtId="42" fontId="13" fillId="7" borderId="20" xfId="12" applyFont="1" applyFill="1" applyBorder="1" applyAlignment="1">
      <alignment horizontal="center" vertical="center" wrapText="1"/>
    </xf>
    <xf numFmtId="166" fontId="13" fillId="7" borderId="4" xfId="12" applyNumberFormat="1" applyFont="1" applyFill="1" applyBorder="1" applyAlignment="1" applyProtection="1">
      <alignment horizontal="center" vertical="center" wrapText="1"/>
      <protection locked="0"/>
    </xf>
    <xf numFmtId="166" fontId="13" fillId="7" borderId="11" xfId="12" applyNumberFormat="1" applyFont="1" applyFill="1" applyBorder="1" applyAlignment="1" applyProtection="1">
      <alignment horizontal="center" vertical="center" wrapText="1"/>
      <protection locked="0"/>
    </xf>
    <xf numFmtId="166" fontId="13" fillId="9" borderId="4" xfId="6" applyNumberFormat="1" applyFont="1" applyFill="1" applyBorder="1" applyAlignment="1">
      <alignment horizontal="center" vertical="center"/>
    </xf>
    <xf numFmtId="42" fontId="13" fillId="7" borderId="102" xfId="12" applyFont="1" applyFill="1" applyBorder="1" applyAlignment="1" applyProtection="1">
      <alignment horizontal="center" vertical="center" wrapText="1"/>
      <protection locked="0"/>
    </xf>
    <xf numFmtId="166" fontId="13" fillId="9" borderId="8" xfId="6" applyNumberFormat="1" applyFont="1" applyFill="1" applyBorder="1" applyAlignment="1">
      <alignment horizontal="center" vertical="center"/>
    </xf>
    <xf numFmtId="173" fontId="13" fillId="9" borderId="8" xfId="6" applyNumberFormat="1" applyFont="1" applyFill="1" applyBorder="1" applyAlignment="1">
      <alignment horizontal="center" vertical="center" wrapText="1"/>
    </xf>
    <xf numFmtId="173" fontId="13" fillId="9" borderId="11" xfId="6" applyNumberFormat="1" applyFont="1" applyFill="1" applyBorder="1" applyAlignment="1">
      <alignment horizontal="center" vertical="center" wrapText="1"/>
    </xf>
    <xf numFmtId="9" fontId="34" fillId="5" borderId="79" xfId="13" applyFont="1" applyFill="1" applyBorder="1" applyAlignment="1">
      <alignment horizontal="center" vertical="center"/>
    </xf>
    <xf numFmtId="0" fontId="47" fillId="0" borderId="20" xfId="6" applyFont="1" applyBorder="1" applyAlignment="1" applyProtection="1">
      <alignment horizontal="center" vertical="center" textRotation="90" wrapText="1"/>
      <protection locked="0"/>
    </xf>
    <xf numFmtId="0" fontId="13" fillId="0" borderId="20" xfId="6" applyFont="1" applyBorder="1" applyAlignment="1">
      <alignment horizontal="center" vertical="center" wrapText="1"/>
    </xf>
    <xf numFmtId="0" fontId="13" fillId="2" borderId="20" xfId="6" applyFont="1" applyFill="1" applyBorder="1" applyAlignment="1">
      <alignment horizontal="center" vertical="center" wrapText="1"/>
    </xf>
    <xf numFmtId="0" fontId="13" fillId="2" borderId="36" xfId="9" applyFont="1" applyFill="1" applyBorder="1" applyAlignment="1" applyProtection="1">
      <alignment horizontal="center" vertical="center" wrapText="1"/>
      <protection locked="0"/>
    </xf>
    <xf numFmtId="0" fontId="13" fillId="2" borderId="30" xfId="9" applyFont="1" applyFill="1" applyBorder="1" applyAlignment="1" applyProtection="1">
      <alignment horizontal="center" vertical="center" wrapText="1"/>
      <protection locked="0"/>
    </xf>
    <xf numFmtId="42" fontId="13" fillId="0" borderId="13" xfId="12" applyFont="1" applyFill="1" applyBorder="1" applyAlignment="1" applyProtection="1">
      <alignment horizontal="center" vertical="center" wrapText="1"/>
      <protection locked="0"/>
    </xf>
    <xf numFmtId="42" fontId="13" fillId="0" borderId="20" xfId="12" applyFont="1" applyFill="1" applyBorder="1" applyAlignment="1" applyProtection="1">
      <alignment horizontal="center" vertical="center" wrapText="1"/>
      <protection locked="0"/>
    </xf>
    <xf numFmtId="3" fontId="13" fillId="9" borderId="24" xfId="6" applyNumberFormat="1" applyFont="1" applyFill="1" applyBorder="1" applyAlignment="1">
      <alignment horizontal="center" vertical="center"/>
    </xf>
    <xf numFmtId="3" fontId="13" fillId="9" borderId="13" xfId="6" applyNumberFormat="1" applyFont="1" applyFill="1" applyBorder="1" applyAlignment="1">
      <alignment horizontal="center" vertical="center"/>
    </xf>
    <xf numFmtId="42" fontId="13" fillId="9" borderId="13" xfId="12" applyFont="1" applyFill="1" applyBorder="1" applyAlignment="1">
      <alignment horizontal="center" vertical="center" wrapText="1"/>
    </xf>
    <xf numFmtId="42" fontId="13" fillId="9" borderId="20" xfId="12" applyFont="1" applyFill="1" applyBorder="1" applyAlignment="1">
      <alignment horizontal="center" vertical="center" wrapText="1"/>
    </xf>
    <xf numFmtId="0" fontId="13" fillId="0" borderId="77" xfId="6" applyFont="1" applyBorder="1" applyAlignment="1">
      <alignment horizontal="center" vertical="center" wrapText="1"/>
    </xf>
    <xf numFmtId="9" fontId="34" fillId="5" borderId="114" xfId="13" applyFont="1" applyFill="1" applyBorder="1" applyAlignment="1">
      <alignment horizontal="center" vertical="center" wrapText="1"/>
    </xf>
    <xf numFmtId="9" fontId="34" fillId="5" borderId="112" xfId="13" applyFont="1" applyFill="1" applyBorder="1" applyAlignment="1">
      <alignment horizontal="center" vertical="center" wrapText="1"/>
    </xf>
    <xf numFmtId="9" fontId="34" fillId="5" borderId="113" xfId="13" applyFont="1" applyFill="1" applyBorder="1" applyAlignment="1">
      <alignment horizontal="center" vertical="center" wrapText="1"/>
    </xf>
    <xf numFmtId="0" fontId="34" fillId="7" borderId="79" xfId="14" applyFont="1" applyFill="1" applyBorder="1" applyAlignment="1">
      <alignment horizontal="center" vertical="center"/>
    </xf>
    <xf numFmtId="42" fontId="13" fillId="9" borderId="21" xfId="12" applyFont="1" applyFill="1" applyBorder="1" applyAlignment="1">
      <alignment horizontal="center" vertical="center" wrapText="1"/>
    </xf>
    <xf numFmtId="0" fontId="13" fillId="6" borderId="0" xfId="6" applyFont="1" applyFill="1" applyBorder="1" applyAlignment="1">
      <alignment horizontal="center" vertical="center" wrapText="1"/>
    </xf>
    <xf numFmtId="0" fontId="13" fillId="6" borderId="77" xfId="6" applyFont="1" applyFill="1" applyBorder="1" applyAlignment="1">
      <alignment horizontal="center" vertical="center" wrapText="1"/>
    </xf>
    <xf numFmtId="9" fontId="34" fillId="19" borderId="35" xfId="13" applyFont="1" applyFill="1" applyBorder="1" applyAlignment="1">
      <alignment horizontal="center" vertical="center" wrapText="1"/>
    </xf>
    <xf numFmtId="9" fontId="34" fillId="19" borderId="13" xfId="13" applyFont="1" applyFill="1" applyBorder="1" applyAlignment="1">
      <alignment horizontal="center" vertical="center" wrapText="1"/>
    </xf>
    <xf numFmtId="0" fontId="13" fillId="0" borderId="73" xfId="6" applyFont="1" applyBorder="1" applyAlignment="1">
      <alignment horizontal="center" vertical="center" wrapText="1"/>
    </xf>
    <xf numFmtId="0" fontId="13" fillId="0" borderId="44" xfId="6" applyFont="1" applyBorder="1" applyAlignment="1">
      <alignment horizontal="center" vertical="center" wrapText="1"/>
    </xf>
    <xf numFmtId="0" fontId="13" fillId="0" borderId="72" xfId="6" applyFont="1" applyBorder="1" applyAlignment="1">
      <alignment horizontal="center" vertical="center" wrapText="1"/>
    </xf>
    <xf numFmtId="9" fontId="34" fillId="19" borderId="24" xfId="13" applyFont="1" applyFill="1" applyBorder="1" applyAlignment="1">
      <alignment horizontal="center" vertical="center" wrapText="1"/>
    </xf>
    <xf numFmtId="0" fontId="34" fillId="7" borderId="38" xfId="7" applyFont="1" applyFill="1" applyBorder="1" applyAlignment="1">
      <alignment horizontal="center" vertical="center"/>
    </xf>
    <xf numFmtId="0" fontId="13" fillId="6" borderId="73" xfId="6" applyFont="1" applyFill="1" applyBorder="1" applyAlignment="1">
      <alignment horizontal="center" vertical="center" wrapText="1"/>
    </xf>
    <xf numFmtId="0" fontId="13" fillId="6" borderId="72" xfId="6" applyFont="1" applyFill="1" applyBorder="1" applyAlignment="1">
      <alignment horizontal="center" vertical="center" wrapText="1"/>
    </xf>
    <xf numFmtId="42" fontId="13" fillId="2" borderId="36" xfId="12" applyFont="1" applyFill="1" applyBorder="1" applyAlignment="1" applyProtection="1">
      <alignment horizontal="center" vertical="center" wrapText="1"/>
      <protection locked="0"/>
    </xf>
    <xf numFmtId="42" fontId="13" fillId="2" borderId="25" xfId="12" applyFont="1" applyFill="1" applyBorder="1" applyAlignment="1" applyProtection="1">
      <alignment horizontal="center" vertical="center" wrapText="1"/>
      <protection locked="0"/>
    </xf>
    <xf numFmtId="42" fontId="13" fillId="2" borderId="30" xfId="12" applyFont="1" applyFill="1" applyBorder="1" applyAlignment="1" applyProtection="1">
      <alignment horizontal="center" vertical="center" wrapText="1"/>
      <protection locked="0"/>
    </xf>
    <xf numFmtId="3" fontId="13" fillId="9" borderId="21" xfId="6" applyNumberFormat="1" applyFont="1" applyFill="1" applyBorder="1" applyAlignment="1">
      <alignment horizontal="center" vertical="center"/>
    </xf>
    <xf numFmtId="0" fontId="13" fillId="0" borderId="58" xfId="6" applyFont="1" applyFill="1" applyBorder="1" applyAlignment="1">
      <alignment horizontal="right" vertical="center" wrapText="1"/>
    </xf>
    <xf numFmtId="0" fontId="13" fillId="0" borderId="31" xfId="6" applyFont="1" applyFill="1" applyBorder="1" applyAlignment="1">
      <alignment horizontal="right" vertical="center" wrapText="1"/>
    </xf>
    <xf numFmtId="0" fontId="13" fillId="0" borderId="35" xfId="6" applyFont="1" applyFill="1" applyBorder="1" applyAlignment="1">
      <alignment horizontal="right" vertical="center" wrapText="1"/>
    </xf>
    <xf numFmtId="0" fontId="13" fillId="0" borderId="13" xfId="6" applyFont="1" applyFill="1" applyBorder="1" applyAlignment="1">
      <alignment horizontal="right" vertical="center" wrapText="1"/>
    </xf>
    <xf numFmtId="0" fontId="13" fillId="0" borderId="20" xfId="6" applyFont="1" applyFill="1" applyBorder="1" applyAlignment="1">
      <alignment horizontal="right" vertical="center" wrapText="1"/>
    </xf>
    <xf numFmtId="0" fontId="13" fillId="0" borderId="20" xfId="6" applyFont="1" applyFill="1" applyBorder="1" applyAlignment="1">
      <alignment horizontal="center" vertical="center" wrapText="1"/>
    </xf>
    <xf numFmtId="0" fontId="13" fillId="2" borderId="20" xfId="6" applyFont="1" applyFill="1" applyBorder="1" applyAlignment="1">
      <alignment wrapText="1"/>
    </xf>
    <xf numFmtId="3" fontId="13" fillId="9" borderId="35" xfId="6" applyNumberFormat="1" applyFont="1" applyFill="1" applyBorder="1" applyAlignment="1">
      <alignment horizontal="center" vertical="center"/>
    </xf>
    <xf numFmtId="42" fontId="13" fillId="0" borderId="35" xfId="12" applyFont="1" applyFill="1" applyBorder="1" applyAlignment="1" applyProtection="1">
      <alignment horizontal="center" vertical="center" wrapText="1"/>
      <protection locked="0"/>
    </xf>
    <xf numFmtId="0" fontId="13" fillId="6" borderId="44" xfId="6" applyFont="1" applyFill="1" applyBorder="1" applyAlignment="1">
      <alignment horizontal="center" vertical="center" wrapText="1"/>
    </xf>
    <xf numFmtId="42" fontId="13" fillId="9" borderId="35" xfId="12" applyFont="1" applyFill="1" applyBorder="1" applyAlignment="1">
      <alignment horizontal="center" vertical="center" wrapText="1"/>
    </xf>
    <xf numFmtId="42" fontId="13" fillId="0" borderId="78" xfId="12" applyFont="1" applyFill="1" applyBorder="1" applyAlignment="1" applyProtection="1">
      <alignment horizontal="center" vertical="center" wrapText="1"/>
      <protection locked="0"/>
    </xf>
    <xf numFmtId="42" fontId="13" fillId="9" borderId="81" xfId="12" applyFont="1" applyFill="1" applyBorder="1" applyAlignment="1">
      <alignment horizontal="center" vertical="center" wrapText="1"/>
    </xf>
    <xf numFmtId="49" fontId="13" fillId="2" borderId="36" xfId="6" applyNumberFormat="1" applyFont="1" applyFill="1" applyBorder="1" applyAlignment="1" applyProtection="1">
      <alignment horizontal="center" vertical="center" wrapText="1"/>
      <protection locked="0"/>
    </xf>
    <xf numFmtId="49" fontId="13" fillId="2" borderId="30" xfId="6" applyNumberFormat="1" applyFont="1" applyFill="1" applyBorder="1" applyAlignment="1" applyProtection="1">
      <alignment horizontal="center" vertical="center" wrapText="1"/>
      <protection locked="0"/>
    </xf>
    <xf numFmtId="0" fontId="13" fillId="0" borderId="13" xfId="6" applyFont="1" applyFill="1" applyBorder="1" applyAlignment="1">
      <alignment horizontal="center" vertical="center" wrapText="1"/>
    </xf>
    <xf numFmtId="3" fontId="13" fillId="9" borderId="70" xfId="6" applyNumberFormat="1" applyFont="1" applyFill="1" applyBorder="1" applyAlignment="1">
      <alignment horizontal="center" vertical="center"/>
    </xf>
    <xf numFmtId="9" fontId="34" fillId="5" borderId="111" xfId="13" applyFont="1" applyFill="1" applyBorder="1" applyAlignment="1">
      <alignment horizontal="center" vertical="center" wrapText="1"/>
    </xf>
    <xf numFmtId="9" fontId="34" fillId="19" borderId="70" xfId="13" applyFont="1" applyFill="1" applyBorder="1" applyAlignment="1">
      <alignment horizontal="center" vertical="center" wrapText="1"/>
    </xf>
    <xf numFmtId="0" fontId="47" fillId="0" borderId="13" xfId="6" applyFont="1" applyBorder="1" applyAlignment="1" applyProtection="1">
      <alignment horizontal="center" vertical="center" textRotation="90" wrapText="1"/>
      <protection locked="0"/>
    </xf>
    <xf numFmtId="0" fontId="13" fillId="0" borderId="13" xfId="6" applyFont="1" applyBorder="1" applyAlignment="1">
      <alignment horizontal="center" vertical="center" wrapText="1"/>
    </xf>
    <xf numFmtId="0" fontId="13" fillId="2" borderId="13" xfId="6" applyFont="1" applyFill="1" applyBorder="1" applyAlignment="1">
      <alignment horizontal="center" vertical="center" wrapText="1"/>
    </xf>
    <xf numFmtId="42" fontId="13" fillId="2" borderId="115" xfId="12" applyFont="1" applyFill="1" applyBorder="1" applyAlignment="1" applyProtection="1">
      <alignment horizontal="center" vertical="center" wrapText="1"/>
      <protection locked="0"/>
    </xf>
    <xf numFmtId="9" fontId="34" fillId="3" borderId="20" xfId="6" applyNumberFormat="1" applyFont="1" applyFill="1" applyBorder="1" applyAlignment="1">
      <alignment horizontal="center" vertical="center" wrapText="1"/>
    </xf>
    <xf numFmtId="0" fontId="34" fillId="3" borderId="20" xfId="6" applyFont="1" applyFill="1" applyBorder="1" applyAlignment="1">
      <alignment horizontal="center" vertical="center" wrapText="1"/>
    </xf>
    <xf numFmtId="0" fontId="13" fillId="4" borderId="0" xfId="6" applyFont="1" applyFill="1" applyBorder="1" applyAlignment="1">
      <alignment horizontal="center" vertical="center" wrapText="1"/>
    </xf>
    <xf numFmtId="0" fontId="13" fillId="4" borderId="77" xfId="6" applyFont="1" applyFill="1" applyBorder="1" applyAlignment="1">
      <alignment horizontal="center" vertical="center" wrapText="1"/>
    </xf>
    <xf numFmtId="9" fontId="34" fillId="5" borderId="8" xfId="17" applyFont="1" applyFill="1" applyBorder="1" applyAlignment="1">
      <alignment horizontal="center" vertical="center"/>
    </xf>
    <xf numFmtId="9" fontId="34" fillId="5" borderId="11" xfId="17" applyFont="1" applyFill="1" applyBorder="1" applyAlignment="1">
      <alignment horizontal="center" vertical="center"/>
    </xf>
    <xf numFmtId="9" fontId="34" fillId="19" borderId="10" xfId="17" applyFont="1" applyFill="1" applyBorder="1" applyAlignment="1">
      <alignment horizontal="center" vertical="center"/>
    </xf>
    <xf numFmtId="9" fontId="34" fillId="19" borderId="45" xfId="17" applyFont="1" applyFill="1" applyBorder="1" applyAlignment="1">
      <alignment horizontal="center" vertical="center"/>
    </xf>
    <xf numFmtId="0" fontId="34" fillId="7" borderId="95" xfId="7" applyFont="1" applyFill="1" applyBorder="1" applyAlignment="1">
      <alignment horizontal="center" vertical="center"/>
    </xf>
    <xf numFmtId="0" fontId="34" fillId="7" borderId="55" xfId="7" applyFont="1" applyFill="1" applyBorder="1" applyAlignment="1">
      <alignment horizontal="center" vertical="center"/>
    </xf>
    <xf numFmtId="0" fontId="34" fillId="7" borderId="56" xfId="7" applyFont="1" applyFill="1" applyBorder="1" applyAlignment="1">
      <alignment horizontal="center" vertical="center"/>
    </xf>
    <xf numFmtId="0" fontId="13" fillId="6" borderId="101" xfId="6" applyFont="1" applyFill="1" applyBorder="1" applyAlignment="1">
      <alignment horizontal="center" vertical="center" wrapText="1"/>
    </xf>
    <xf numFmtId="0" fontId="13" fillId="7" borderId="21" xfId="6" applyFont="1" applyFill="1" applyBorder="1" applyAlignment="1">
      <alignment horizontal="center" vertical="center" wrapText="1"/>
    </xf>
    <xf numFmtId="0" fontId="13" fillId="7" borderId="21" xfId="6" applyFont="1" applyFill="1" applyBorder="1" applyAlignment="1">
      <alignment horizontal="center" vertical="center"/>
    </xf>
    <xf numFmtId="0" fontId="13" fillId="7" borderId="21" xfId="6" applyFont="1" applyFill="1" applyBorder="1" applyAlignment="1">
      <alignment horizontal="right" vertical="center" wrapText="1"/>
    </xf>
    <xf numFmtId="0" fontId="47" fillId="4" borderId="33" xfId="6" applyFont="1" applyFill="1" applyBorder="1" applyAlignment="1" applyProtection="1">
      <alignment horizontal="center" vertical="center" textRotation="90" wrapText="1"/>
      <protection locked="0"/>
    </xf>
    <xf numFmtId="0" fontId="47" fillId="4" borderId="8" xfId="6" applyFont="1" applyFill="1" applyBorder="1" applyAlignment="1" applyProtection="1">
      <alignment horizontal="center" vertical="center" textRotation="90" wrapText="1"/>
      <protection locked="0"/>
    </xf>
    <xf numFmtId="0" fontId="47" fillId="4" borderId="27" xfId="6" applyFont="1" applyFill="1" applyBorder="1" applyAlignment="1" applyProtection="1">
      <alignment horizontal="center" vertical="center" textRotation="90" wrapText="1"/>
      <protection locked="0"/>
    </xf>
    <xf numFmtId="0" fontId="13" fillId="4" borderId="33" xfId="6" applyFont="1" applyFill="1" applyBorder="1" applyAlignment="1" applyProtection="1">
      <alignment horizontal="center" vertical="center" wrapText="1"/>
      <protection locked="0"/>
    </xf>
    <xf numFmtId="0" fontId="13" fillId="4" borderId="8" xfId="6" applyFont="1" applyFill="1" applyBorder="1" applyAlignment="1" applyProtection="1">
      <alignment horizontal="center" vertical="center" wrapText="1"/>
      <protection locked="0"/>
    </xf>
    <xf numFmtId="0" fontId="13" fillId="4" borderId="27" xfId="6" applyFont="1" applyFill="1" applyBorder="1" applyAlignment="1" applyProtection="1">
      <alignment horizontal="center" vertical="center" wrapText="1"/>
      <protection locked="0"/>
    </xf>
    <xf numFmtId="42" fontId="13" fillId="4" borderId="103" xfId="6" applyNumberFormat="1" applyFont="1" applyFill="1" applyBorder="1" applyAlignment="1" applyProtection="1">
      <alignment horizontal="center" vertical="center" wrapText="1"/>
      <protection locked="0"/>
    </xf>
    <xf numFmtId="42" fontId="13" fillId="4" borderId="49" xfId="6" applyNumberFormat="1" applyFont="1" applyFill="1" applyBorder="1" applyAlignment="1" applyProtection="1">
      <alignment horizontal="center" vertical="center" wrapText="1"/>
      <protection locked="0"/>
    </xf>
    <xf numFmtId="42" fontId="13" fillId="4" borderId="50" xfId="6" applyNumberFormat="1" applyFont="1" applyFill="1" applyBorder="1" applyAlignment="1" applyProtection="1">
      <alignment horizontal="center" vertical="center" wrapText="1"/>
      <protection locked="0"/>
    </xf>
    <xf numFmtId="42" fontId="13" fillId="7" borderId="33" xfId="6" applyNumberFormat="1" applyFont="1" applyFill="1" applyBorder="1" applyAlignment="1" applyProtection="1">
      <alignment horizontal="center" vertical="center" wrapText="1"/>
      <protection locked="0"/>
    </xf>
    <xf numFmtId="42" fontId="13" fillId="7" borderId="27" xfId="6" applyNumberFormat="1" applyFont="1" applyFill="1" applyBorder="1" applyAlignment="1" applyProtection="1">
      <alignment horizontal="center" vertical="center" wrapText="1"/>
      <protection locked="0"/>
    </xf>
    <xf numFmtId="42" fontId="13" fillId="9" borderId="33" xfId="6" applyNumberFormat="1" applyFont="1" applyFill="1" applyBorder="1" applyAlignment="1" applyProtection="1">
      <alignment horizontal="center" vertical="center" wrapText="1"/>
      <protection locked="0"/>
    </xf>
    <xf numFmtId="42" fontId="13" fillId="9" borderId="27" xfId="6" applyNumberFormat="1" applyFont="1" applyFill="1" applyBorder="1" applyAlignment="1" applyProtection="1">
      <alignment horizontal="center" vertical="center" wrapText="1"/>
      <protection locked="0"/>
    </xf>
    <xf numFmtId="0" fontId="13" fillId="4" borderId="131" xfId="6" applyFont="1" applyFill="1" applyBorder="1" applyAlignment="1">
      <alignment horizontal="center" vertical="center" wrapText="1"/>
    </xf>
    <xf numFmtId="9" fontId="34" fillId="5" borderId="21" xfId="13" applyFont="1" applyFill="1" applyBorder="1" applyAlignment="1">
      <alignment horizontal="center" vertical="center"/>
    </xf>
    <xf numFmtId="9" fontId="34" fillId="19" borderId="21" xfId="13" applyFont="1" applyFill="1" applyBorder="1" applyAlignment="1">
      <alignment horizontal="center" vertical="center"/>
    </xf>
    <xf numFmtId="0" fontId="34" fillId="7" borderId="58" xfId="7" applyFont="1" applyFill="1" applyBorder="1" applyAlignment="1">
      <alignment horizontal="center" vertical="center" wrapText="1"/>
    </xf>
    <xf numFmtId="0" fontId="34" fillId="7" borderId="26" xfId="7" applyFont="1" applyFill="1" applyBorder="1" applyAlignment="1">
      <alignment horizontal="center" vertical="center" wrapText="1"/>
    </xf>
    <xf numFmtId="0" fontId="34" fillId="7" borderId="118" xfId="7" applyFont="1" applyFill="1" applyBorder="1" applyAlignment="1">
      <alignment horizontal="center" vertical="center" wrapText="1"/>
    </xf>
    <xf numFmtId="0" fontId="13" fillId="4" borderId="54" xfId="6" applyFont="1" applyFill="1" applyBorder="1" applyAlignment="1">
      <alignment horizontal="center" vertical="center"/>
    </xf>
    <xf numFmtId="0" fontId="13" fillId="4" borderId="55" xfId="6" applyFont="1" applyFill="1" applyBorder="1" applyAlignment="1">
      <alignment horizontal="center" vertical="center"/>
    </xf>
    <xf numFmtId="0" fontId="13" fillId="4" borderId="56" xfId="6" applyFont="1" applyFill="1" applyBorder="1" applyAlignment="1">
      <alignment horizontal="center" vertical="center"/>
    </xf>
    <xf numFmtId="0" fontId="34" fillId="7" borderId="31" xfId="7" applyFont="1" applyFill="1" applyBorder="1" applyAlignment="1">
      <alignment horizontal="center" vertical="center" wrapText="1"/>
    </xf>
    <xf numFmtId="0" fontId="34" fillId="7" borderId="42" xfId="7" applyFont="1" applyFill="1" applyBorder="1" applyAlignment="1">
      <alignment horizontal="center" vertical="center"/>
    </xf>
    <xf numFmtId="0" fontId="34" fillId="7" borderId="44" xfId="7" applyFont="1" applyFill="1" applyBorder="1" applyAlignment="1">
      <alignment horizontal="center" vertical="center"/>
    </xf>
    <xf numFmtId="0" fontId="34" fillId="7" borderId="46" xfId="7" applyFont="1" applyFill="1" applyBorder="1" applyAlignment="1">
      <alignment horizontal="center" vertical="center"/>
    </xf>
    <xf numFmtId="0" fontId="13" fillId="4" borderId="4" xfId="6" applyFont="1" applyFill="1" applyBorder="1" applyAlignment="1">
      <alignment horizontal="center" vertical="center" wrapText="1"/>
    </xf>
    <xf numFmtId="0" fontId="13" fillId="4" borderId="8" xfId="6" applyFont="1" applyFill="1" applyBorder="1" applyAlignment="1">
      <alignment horizontal="center" vertical="center" wrapText="1"/>
    </xf>
    <xf numFmtId="0" fontId="13" fillId="4" borderId="11" xfId="6" applyFont="1" applyFill="1" applyBorder="1" applyAlignment="1">
      <alignment horizontal="center" vertical="center" wrapText="1"/>
    </xf>
    <xf numFmtId="166" fontId="13" fillId="7" borderId="21" xfId="6" applyNumberFormat="1" applyFont="1" applyFill="1" applyBorder="1" applyAlignment="1">
      <alignment horizontal="center" vertical="center" wrapText="1"/>
    </xf>
    <xf numFmtId="0" fontId="34" fillId="3" borderId="20" xfId="6" applyFont="1" applyFill="1" applyBorder="1" applyAlignment="1" applyProtection="1">
      <alignment horizontal="center" vertical="center" wrapText="1"/>
      <protection locked="0"/>
    </xf>
    <xf numFmtId="0" fontId="13" fillId="4" borderId="131" xfId="6" applyFont="1" applyFill="1" applyBorder="1" applyAlignment="1" applyProtection="1">
      <alignment horizontal="center" vertical="center" wrapText="1"/>
      <protection locked="0"/>
    </xf>
    <xf numFmtId="0" fontId="13" fillId="4" borderId="77" xfId="6" applyFont="1" applyFill="1" applyBorder="1" applyAlignment="1" applyProtection="1">
      <alignment horizontal="center" vertical="center" wrapText="1"/>
      <protection locked="0"/>
    </xf>
    <xf numFmtId="9" fontId="34" fillId="5" borderId="114" xfId="13" applyFont="1" applyFill="1" applyBorder="1" applyAlignment="1">
      <alignment horizontal="center" vertical="center"/>
    </xf>
    <xf numFmtId="9" fontId="34" fillId="5" borderId="112" xfId="13" applyFont="1" applyFill="1" applyBorder="1" applyAlignment="1">
      <alignment horizontal="center" vertical="center"/>
    </xf>
    <xf numFmtId="0" fontId="34" fillId="7" borderId="35" xfId="7" applyFont="1" applyFill="1" applyBorder="1" applyAlignment="1">
      <alignment horizontal="center" vertical="center" wrapText="1"/>
    </xf>
    <xf numFmtId="0" fontId="34" fillId="7" borderId="13" xfId="7" applyFont="1" applyFill="1" applyBorder="1" applyAlignment="1">
      <alignment horizontal="center" vertical="center" wrapText="1"/>
    </xf>
    <xf numFmtId="9" fontId="34" fillId="3" borderId="35" xfId="13" applyFont="1" applyFill="1" applyBorder="1" applyAlignment="1" applyProtection="1">
      <alignment horizontal="center" vertical="center" wrapText="1"/>
      <protection locked="0"/>
    </xf>
    <xf numFmtId="9" fontId="34" fillId="3" borderId="24" xfId="13" applyFont="1" applyFill="1" applyBorder="1" applyAlignment="1" applyProtection="1">
      <alignment horizontal="center" vertical="center" wrapText="1"/>
      <protection locked="0"/>
    </xf>
    <xf numFmtId="9" fontId="34" fillId="3" borderId="13" xfId="13" applyFont="1" applyFill="1" applyBorder="1" applyAlignment="1" applyProtection="1">
      <alignment horizontal="center" vertical="center" wrapText="1"/>
      <protection locked="0"/>
    </xf>
    <xf numFmtId="9" fontId="34" fillId="5" borderId="113" xfId="13" applyFont="1" applyFill="1" applyBorder="1" applyAlignment="1">
      <alignment horizontal="center" vertical="center"/>
    </xf>
    <xf numFmtId="0" fontId="34" fillId="7" borderId="24" xfId="7" applyFont="1" applyFill="1" applyBorder="1" applyAlignment="1">
      <alignment horizontal="center" vertical="center" wrapText="1"/>
    </xf>
    <xf numFmtId="0" fontId="13" fillId="4" borderId="0" xfId="6" applyFont="1" applyFill="1" applyBorder="1" applyAlignment="1" applyProtection="1">
      <alignment horizontal="center" vertical="center" wrapText="1"/>
      <protection locked="0"/>
    </xf>
    <xf numFmtId="9" fontId="34" fillId="5" borderId="24" xfId="13" applyFont="1" applyFill="1" applyBorder="1" applyAlignment="1">
      <alignment horizontal="center" vertical="center"/>
    </xf>
    <xf numFmtId="0" fontId="13" fillId="4" borderId="42" xfId="6" applyFont="1" applyFill="1" applyBorder="1" applyAlignment="1">
      <alignment horizontal="center" vertical="center" wrapText="1"/>
    </xf>
    <xf numFmtId="0" fontId="13" fillId="4" borderId="44" xfId="6" applyFont="1" applyFill="1" applyBorder="1" applyAlignment="1">
      <alignment horizontal="center" vertical="center" wrapText="1"/>
    </xf>
    <xf numFmtId="0" fontId="13" fillId="4" borderId="72" xfId="6" applyFont="1" applyFill="1" applyBorder="1" applyAlignment="1">
      <alignment horizontal="center" vertical="center" wrapText="1"/>
    </xf>
    <xf numFmtId="42" fontId="13" fillId="4" borderId="48" xfId="6" applyNumberFormat="1" applyFont="1" applyFill="1" applyBorder="1" applyAlignment="1" applyProtection="1">
      <alignment horizontal="center" vertical="center" wrapText="1"/>
      <protection locked="0"/>
    </xf>
    <xf numFmtId="0" fontId="13" fillId="7" borderId="24" xfId="6" applyFont="1" applyFill="1" applyBorder="1" applyAlignment="1">
      <alignment horizontal="center" vertical="center" wrapText="1"/>
    </xf>
    <xf numFmtId="0" fontId="13" fillId="7" borderId="13" xfId="6" applyFont="1" applyFill="1" applyBorder="1" applyAlignment="1">
      <alignment horizontal="center" vertical="center" wrapText="1"/>
    </xf>
    <xf numFmtId="0" fontId="13" fillId="4" borderId="73" xfId="6" applyFont="1" applyFill="1" applyBorder="1" applyAlignment="1">
      <alignment horizontal="center" vertical="center" wrapText="1"/>
    </xf>
    <xf numFmtId="42" fontId="13" fillId="7" borderId="4" xfId="6" applyNumberFormat="1" applyFont="1" applyFill="1" applyBorder="1" applyAlignment="1" applyProtection="1">
      <alignment horizontal="center" vertical="center" wrapText="1"/>
      <protection locked="0"/>
    </xf>
    <xf numFmtId="42" fontId="13" fillId="9" borderId="4" xfId="6" applyNumberFormat="1" applyFont="1" applyFill="1" applyBorder="1" applyAlignment="1" applyProtection="1">
      <alignment horizontal="center" vertical="center" wrapText="1"/>
      <protection locked="0"/>
    </xf>
    <xf numFmtId="0" fontId="47" fillId="4" borderId="4" xfId="6" applyFont="1" applyFill="1" applyBorder="1" applyAlignment="1" applyProtection="1">
      <alignment horizontal="center" vertical="center" textRotation="90" wrapText="1"/>
      <protection locked="0"/>
    </xf>
    <xf numFmtId="0" fontId="47" fillId="4" borderId="11" xfId="6" applyFont="1" applyFill="1" applyBorder="1" applyAlignment="1" applyProtection="1">
      <alignment horizontal="center" vertical="center" textRotation="90" wrapText="1"/>
      <protection locked="0"/>
    </xf>
    <xf numFmtId="9" fontId="34" fillId="5" borderId="111" xfId="13" applyFont="1" applyFill="1" applyBorder="1" applyAlignment="1">
      <alignment horizontal="center" vertical="center"/>
    </xf>
    <xf numFmtId="0" fontId="34" fillId="7" borderId="70" xfId="7" applyFont="1" applyFill="1" applyBorder="1" applyAlignment="1">
      <alignment horizontal="center" vertical="center" wrapText="1"/>
    </xf>
    <xf numFmtId="0" fontId="47" fillId="4" borderId="8" xfId="6" applyFont="1" applyFill="1" applyBorder="1" applyAlignment="1" applyProtection="1">
      <alignment horizontal="center" vertical="center" textRotation="90"/>
      <protection locked="0"/>
    </xf>
    <xf numFmtId="0" fontId="47" fillId="4" borderId="11" xfId="6" applyFont="1" applyFill="1" applyBorder="1" applyAlignment="1" applyProtection="1">
      <alignment horizontal="center" vertical="center" textRotation="90"/>
      <protection locked="0"/>
    </xf>
    <xf numFmtId="42" fontId="13" fillId="9" borderId="24" xfId="12" applyFont="1" applyFill="1" applyBorder="1" applyAlignment="1">
      <alignment horizontal="center" vertical="center" wrapText="1"/>
    </xf>
    <xf numFmtId="42" fontId="13" fillId="0" borderId="33" xfId="12" applyFont="1" applyFill="1" applyBorder="1" applyAlignment="1" applyProtection="1">
      <alignment horizontal="center" vertical="center" wrapText="1"/>
      <protection locked="0"/>
    </xf>
    <xf numFmtId="42" fontId="13" fillId="0" borderId="27" xfId="12" applyFont="1" applyFill="1" applyBorder="1" applyAlignment="1" applyProtection="1">
      <alignment horizontal="center" vertical="center" wrapText="1"/>
      <protection locked="0"/>
    </xf>
    <xf numFmtId="42" fontId="13" fillId="9" borderId="109" xfId="12" applyFont="1" applyFill="1" applyBorder="1" applyAlignment="1">
      <alignment horizontal="center" vertical="center" wrapText="1"/>
    </xf>
    <xf numFmtId="42" fontId="13" fillId="9" borderId="98" xfId="12" applyFont="1" applyFill="1" applyBorder="1" applyAlignment="1">
      <alignment horizontal="center" vertical="center" wrapText="1"/>
    </xf>
    <xf numFmtId="42" fontId="13" fillId="9" borderId="107" xfId="12" applyFont="1" applyFill="1" applyBorder="1" applyAlignment="1">
      <alignment horizontal="center" vertical="center" wrapText="1"/>
    </xf>
    <xf numFmtId="42" fontId="13" fillId="9" borderId="64" xfId="12" applyFont="1" applyFill="1" applyBorder="1" applyAlignment="1">
      <alignment horizontal="center" vertical="center" wrapText="1"/>
    </xf>
    <xf numFmtId="42" fontId="13" fillId="9" borderId="15" xfId="12" applyFont="1" applyFill="1" applyBorder="1" applyAlignment="1">
      <alignment horizontal="center" vertical="center" wrapText="1"/>
    </xf>
    <xf numFmtId="42" fontId="13" fillId="9" borderId="29" xfId="12" applyFont="1" applyFill="1" applyBorder="1" applyAlignment="1">
      <alignment horizontal="center" vertical="center" wrapText="1"/>
    </xf>
    <xf numFmtId="0" fontId="13" fillId="6" borderId="134" xfId="6" applyFont="1" applyFill="1" applyBorder="1" applyAlignment="1">
      <alignment horizontal="center" vertical="center" wrapText="1"/>
    </xf>
    <xf numFmtId="0" fontId="13" fillId="6" borderId="85" xfId="6" applyFont="1" applyFill="1" applyBorder="1" applyAlignment="1">
      <alignment horizontal="center" vertical="center" wrapText="1"/>
    </xf>
    <xf numFmtId="9" fontId="34" fillId="5" borderId="108" xfId="13" applyFont="1" applyFill="1" applyBorder="1" applyAlignment="1">
      <alignment horizontal="center" vertical="center"/>
    </xf>
    <xf numFmtId="9" fontId="34" fillId="5" borderId="110" xfId="13" applyFont="1" applyFill="1" applyBorder="1" applyAlignment="1">
      <alignment horizontal="center" vertical="center"/>
    </xf>
    <xf numFmtId="9" fontId="34" fillId="5" borderId="106" xfId="13" applyFont="1" applyFill="1" applyBorder="1" applyAlignment="1">
      <alignment horizontal="center" vertical="center"/>
    </xf>
    <xf numFmtId="0" fontId="34" fillId="7" borderId="10" xfId="7" applyFont="1" applyFill="1" applyBorder="1" applyAlignment="1">
      <alignment horizontal="center" vertical="center"/>
    </xf>
    <xf numFmtId="0" fontId="34" fillId="7" borderId="45" xfId="7" applyFont="1" applyFill="1" applyBorder="1" applyAlignment="1">
      <alignment horizontal="center" vertical="center"/>
    </xf>
    <xf numFmtId="0" fontId="13" fillId="4" borderId="71" xfId="6" applyFont="1" applyFill="1" applyBorder="1" applyAlignment="1">
      <alignment horizontal="center" vertical="center" wrapText="1"/>
    </xf>
    <xf numFmtId="0" fontId="13" fillId="0" borderId="62" xfId="6" applyFont="1" applyFill="1" applyBorder="1" applyAlignment="1">
      <alignment horizontal="center" vertical="center" wrapText="1"/>
    </xf>
    <xf numFmtId="0" fontId="13" fillId="0" borderId="63" xfId="6" applyFont="1" applyFill="1" applyBorder="1" applyAlignment="1">
      <alignment horizontal="center" vertical="center" wrapText="1"/>
    </xf>
    <xf numFmtId="0" fontId="13" fillId="0" borderId="65" xfId="6" applyFont="1" applyFill="1" applyBorder="1" applyAlignment="1">
      <alignment horizontal="center" vertical="center" wrapText="1"/>
    </xf>
    <xf numFmtId="0" fontId="47" fillId="6" borderId="122" xfId="6" applyFont="1" applyFill="1" applyBorder="1" applyAlignment="1" applyProtection="1">
      <alignment horizontal="center" vertical="center" textRotation="90" wrapText="1"/>
      <protection locked="0"/>
    </xf>
    <xf numFmtId="0" fontId="47" fillId="6" borderId="92" xfId="6" applyFont="1" applyFill="1" applyBorder="1" applyAlignment="1" applyProtection="1">
      <alignment horizontal="center" vertical="center" textRotation="90" wrapText="1"/>
      <protection locked="0"/>
    </xf>
    <xf numFmtId="0" fontId="47" fillId="6" borderId="96" xfId="6" applyFont="1" applyFill="1" applyBorder="1" applyAlignment="1" applyProtection="1">
      <alignment horizontal="center" vertical="center" textRotation="90" wrapText="1"/>
      <protection locked="0"/>
    </xf>
    <xf numFmtId="49" fontId="13" fillId="6" borderId="33" xfId="6" applyNumberFormat="1" applyFont="1" applyFill="1" applyBorder="1" applyAlignment="1" applyProtection="1">
      <alignment horizontal="center" vertical="center" wrapText="1"/>
      <protection locked="0"/>
    </xf>
    <xf numFmtId="49" fontId="13" fillId="6" borderId="8" xfId="6" applyNumberFormat="1" applyFont="1" applyFill="1" applyBorder="1" applyAlignment="1" applyProtection="1">
      <alignment horizontal="center" vertical="center" wrapText="1"/>
      <protection locked="0"/>
    </xf>
    <xf numFmtId="49" fontId="13" fillId="6" borderId="27" xfId="6" applyNumberFormat="1" applyFont="1" applyFill="1" applyBorder="1" applyAlignment="1" applyProtection="1">
      <alignment horizontal="center" vertical="center" wrapText="1"/>
      <protection locked="0"/>
    </xf>
    <xf numFmtId="49" fontId="13" fillId="12" borderId="33" xfId="6" applyNumberFormat="1" applyFont="1" applyFill="1" applyBorder="1" applyAlignment="1" applyProtection="1">
      <alignment horizontal="center" vertical="center" wrapText="1"/>
      <protection locked="0"/>
    </xf>
    <xf numFmtId="49" fontId="13" fillId="12" borderId="8" xfId="6" applyNumberFormat="1" applyFont="1" applyFill="1" applyBorder="1" applyAlignment="1" applyProtection="1">
      <alignment horizontal="center" vertical="center" wrapText="1"/>
      <protection locked="0"/>
    </xf>
    <xf numFmtId="49" fontId="13" fillId="12" borderId="27" xfId="6" applyNumberFormat="1" applyFont="1" applyFill="1" applyBorder="1" applyAlignment="1" applyProtection="1">
      <alignment horizontal="center" vertical="center" wrapText="1"/>
      <protection locked="0"/>
    </xf>
    <xf numFmtId="42" fontId="13" fillId="12" borderId="103" xfId="6" applyNumberFormat="1" applyFont="1" applyFill="1" applyBorder="1" applyAlignment="1" applyProtection="1">
      <alignment horizontal="center" vertical="center" wrapText="1"/>
      <protection locked="0"/>
    </xf>
    <xf numFmtId="42" fontId="13" fillId="12" borderId="49" xfId="6" applyNumberFormat="1" applyFont="1" applyFill="1" applyBorder="1" applyAlignment="1" applyProtection="1">
      <alignment horizontal="center" vertical="center" wrapText="1"/>
      <protection locked="0"/>
    </xf>
    <xf numFmtId="42" fontId="13" fillId="12" borderId="14" xfId="6" applyNumberFormat="1" applyFont="1" applyFill="1" applyBorder="1" applyAlignment="1" applyProtection="1">
      <alignment horizontal="center" vertical="center" wrapText="1"/>
      <protection locked="0"/>
    </xf>
    <xf numFmtId="42" fontId="13" fillId="9" borderId="43" xfId="12" applyFont="1" applyFill="1" applyBorder="1" applyAlignment="1">
      <alignment horizontal="center" vertical="center" wrapText="1"/>
    </xf>
    <xf numFmtId="42" fontId="13" fillId="9" borderId="47" xfId="12" applyFont="1" applyFill="1" applyBorder="1" applyAlignment="1">
      <alignment horizontal="center" vertical="center" wrapText="1"/>
    </xf>
    <xf numFmtId="0" fontId="13" fillId="6" borderId="66" xfId="6" applyFont="1" applyFill="1" applyBorder="1" applyAlignment="1">
      <alignment horizontal="center" vertical="center" wrapText="1"/>
    </xf>
    <xf numFmtId="0" fontId="13" fillId="6" borderId="67" xfId="6" applyFont="1" applyFill="1" applyBorder="1" applyAlignment="1">
      <alignment horizontal="center" vertical="center" wrapText="1"/>
    </xf>
    <xf numFmtId="0" fontId="13" fillId="6" borderId="68" xfId="6" applyFont="1" applyFill="1" applyBorder="1" applyAlignment="1">
      <alignment horizontal="center" vertical="center" wrapText="1"/>
    </xf>
    <xf numFmtId="42" fontId="13" fillId="12" borderId="50" xfId="6" applyNumberFormat="1" applyFont="1" applyFill="1" applyBorder="1" applyAlignment="1" applyProtection="1">
      <alignment horizontal="center" vertical="center" wrapText="1"/>
      <protection locked="0"/>
    </xf>
    <xf numFmtId="42" fontId="13" fillId="9" borderId="10" xfId="12" applyFont="1" applyFill="1" applyBorder="1" applyAlignment="1">
      <alignment horizontal="center" vertical="center" wrapText="1"/>
    </xf>
    <xf numFmtId="0" fontId="47" fillId="6" borderId="120" xfId="6" applyFont="1" applyFill="1" applyBorder="1" applyAlignment="1" applyProtection="1">
      <alignment horizontal="center" vertical="center" textRotation="90" wrapText="1"/>
      <protection locked="0"/>
    </xf>
    <xf numFmtId="49" fontId="13" fillId="6" borderId="4" xfId="6" applyNumberFormat="1" applyFont="1" applyFill="1" applyBorder="1" applyAlignment="1" applyProtection="1">
      <alignment horizontal="center" vertical="center" wrapText="1"/>
      <protection locked="0"/>
    </xf>
    <xf numFmtId="49" fontId="13" fillId="12" borderId="4" xfId="6" applyNumberFormat="1" applyFont="1" applyFill="1" applyBorder="1" applyAlignment="1" applyProtection="1">
      <alignment horizontal="center" vertical="center" wrapText="1"/>
      <protection locked="0"/>
    </xf>
    <xf numFmtId="42" fontId="13" fillId="12" borderId="48" xfId="6" applyNumberFormat="1" applyFont="1" applyFill="1" applyBorder="1" applyAlignment="1" applyProtection="1">
      <alignment horizontal="center" vertical="center" wrapText="1"/>
      <protection locked="0"/>
    </xf>
    <xf numFmtId="0" fontId="47" fillId="6" borderId="12" xfId="6" applyFont="1" applyFill="1" applyBorder="1" applyAlignment="1" applyProtection="1">
      <alignment horizontal="center" vertical="center" textRotation="90" wrapText="1"/>
      <protection locked="0"/>
    </xf>
    <xf numFmtId="49" fontId="13" fillId="6" borderId="11" xfId="6" applyNumberFormat="1" applyFont="1" applyFill="1" applyBorder="1" applyAlignment="1" applyProtection="1">
      <alignment horizontal="center" vertical="center" wrapText="1"/>
      <protection locked="0"/>
    </xf>
    <xf numFmtId="49" fontId="13" fillId="12" borderId="11" xfId="6" applyNumberFormat="1" applyFont="1" applyFill="1" applyBorder="1" applyAlignment="1" applyProtection="1">
      <alignment horizontal="center" vertical="center" wrapText="1"/>
      <protection locked="0"/>
    </xf>
    <xf numFmtId="9" fontId="34" fillId="5" borderId="105" xfId="13" applyFont="1" applyFill="1" applyBorder="1" applyAlignment="1">
      <alignment horizontal="center" vertical="center"/>
    </xf>
    <xf numFmtId="0" fontId="13" fillId="7" borderId="33" xfId="6" applyFont="1" applyFill="1" applyBorder="1" applyAlignment="1" applyProtection="1">
      <alignment horizontal="center" vertical="center" wrapText="1"/>
      <protection locked="0"/>
    </xf>
    <xf numFmtId="0" fontId="13" fillId="7" borderId="8" xfId="6" applyFont="1" applyFill="1" applyBorder="1" applyAlignment="1" applyProtection="1">
      <alignment horizontal="center" vertical="center" wrapText="1"/>
      <protection locked="0"/>
    </xf>
    <xf numFmtId="0" fontId="13" fillId="7" borderId="27" xfId="6" applyFont="1" applyFill="1" applyBorder="1" applyAlignment="1" applyProtection="1">
      <alignment horizontal="center" vertical="center" wrapText="1"/>
      <protection locked="0"/>
    </xf>
    <xf numFmtId="0" fontId="13" fillId="9" borderId="8" xfId="6" applyFont="1" applyFill="1" applyBorder="1" applyAlignment="1" applyProtection="1">
      <alignment horizontal="center" vertical="center" wrapText="1"/>
      <protection locked="0"/>
    </xf>
    <xf numFmtId="0" fontId="13" fillId="9" borderId="27" xfId="6" applyFont="1" applyFill="1" applyBorder="1" applyAlignment="1" applyProtection="1">
      <alignment horizontal="center" vertical="center" wrapText="1"/>
      <protection locked="0"/>
    </xf>
    <xf numFmtId="172" fontId="13" fillId="9" borderId="33" xfId="6" applyNumberFormat="1" applyFont="1" applyFill="1" applyBorder="1" applyAlignment="1" applyProtection="1">
      <alignment horizontal="center" vertical="center" wrapText="1"/>
      <protection locked="0"/>
    </xf>
    <xf numFmtId="172" fontId="13" fillId="9" borderId="8" xfId="6" applyNumberFormat="1" applyFont="1" applyFill="1" applyBorder="1" applyAlignment="1" applyProtection="1">
      <alignment horizontal="center" vertical="center" wrapText="1"/>
      <protection locked="0"/>
    </xf>
    <xf numFmtId="172" fontId="13" fillId="9" borderId="27" xfId="6" applyNumberFormat="1" applyFont="1" applyFill="1" applyBorder="1" applyAlignment="1" applyProtection="1">
      <alignment horizontal="center" vertical="center" wrapText="1"/>
      <protection locked="0"/>
    </xf>
    <xf numFmtId="0" fontId="13" fillId="4" borderId="129" xfId="6" applyFont="1" applyFill="1" applyBorder="1" applyAlignment="1" applyProtection="1">
      <alignment horizontal="center" vertical="center" wrapText="1"/>
      <protection locked="0"/>
    </xf>
    <xf numFmtId="0" fontId="13" fillId="7" borderId="4" xfId="6" applyFont="1" applyFill="1" applyBorder="1" applyAlignment="1" applyProtection="1">
      <alignment horizontal="center" vertical="center" wrapText="1"/>
      <protection locked="0"/>
    </xf>
    <xf numFmtId="0" fontId="13" fillId="4" borderId="4" xfId="6" applyFont="1" applyFill="1" applyBorder="1" applyAlignment="1" applyProtection="1">
      <alignment horizontal="center" vertical="center" wrapText="1"/>
      <protection locked="0"/>
    </xf>
    <xf numFmtId="0" fontId="13" fillId="4" borderId="11" xfId="6" applyFont="1" applyFill="1" applyBorder="1" applyAlignment="1" applyProtection="1">
      <alignment horizontal="center" vertical="center" wrapText="1"/>
      <protection locked="0"/>
    </xf>
    <xf numFmtId="172" fontId="13" fillId="9" borderId="4" xfId="6" applyNumberFormat="1" applyFont="1" applyFill="1" applyBorder="1" applyAlignment="1" applyProtection="1">
      <alignment horizontal="center" vertical="center" wrapText="1"/>
      <protection locked="0"/>
    </xf>
    <xf numFmtId="166" fontId="13" fillId="9" borderId="4" xfId="6" applyNumberFormat="1" applyFont="1" applyFill="1" applyBorder="1" applyAlignment="1" applyProtection="1">
      <alignment horizontal="center" vertical="center" wrapText="1"/>
      <protection locked="0"/>
    </xf>
    <xf numFmtId="166" fontId="13" fillId="9" borderId="27" xfId="6" applyNumberFormat="1" applyFont="1" applyFill="1" applyBorder="1" applyAlignment="1" applyProtection="1">
      <alignment horizontal="center" vertical="center" wrapText="1"/>
      <protection locked="0"/>
    </xf>
    <xf numFmtId="0" fontId="13" fillId="4" borderId="52" xfId="6" applyFont="1" applyFill="1" applyBorder="1" applyAlignment="1" applyProtection="1">
      <alignment horizontal="center" vertical="center" wrapText="1"/>
      <protection locked="0"/>
    </xf>
    <xf numFmtId="0" fontId="13" fillId="7" borderId="35" xfId="6" applyFont="1" applyFill="1" applyBorder="1" applyAlignment="1">
      <alignment horizontal="center" vertical="center"/>
    </xf>
    <xf numFmtId="0" fontId="13" fillId="7" borderId="24" xfId="6" applyFont="1" applyFill="1" applyBorder="1" applyAlignment="1">
      <alignment horizontal="center" vertical="center"/>
    </xf>
    <xf numFmtId="0" fontId="13" fillId="7" borderId="13" xfId="6" applyFont="1" applyFill="1" applyBorder="1" applyAlignment="1">
      <alignment horizontal="center" vertical="center"/>
    </xf>
    <xf numFmtId="172" fontId="13" fillId="9" borderId="11" xfId="6" applyNumberFormat="1" applyFont="1" applyFill="1" applyBorder="1" applyAlignment="1" applyProtection="1">
      <alignment horizontal="center" vertical="center" wrapText="1"/>
      <protection locked="0"/>
    </xf>
    <xf numFmtId="9" fontId="34" fillId="5" borderId="20" xfId="6" applyNumberFormat="1" applyFont="1" applyFill="1" applyBorder="1" applyAlignment="1">
      <alignment horizontal="center" vertical="center"/>
    </xf>
    <xf numFmtId="0" fontId="34" fillId="5" borderId="20" xfId="6" applyFont="1" applyFill="1" applyBorder="1" applyAlignment="1">
      <alignment horizontal="center" vertical="center"/>
    </xf>
    <xf numFmtId="0" fontId="13" fillId="7" borderId="116" xfId="6" applyFont="1" applyFill="1" applyBorder="1" applyAlignment="1">
      <alignment horizontal="center" vertical="center" wrapText="1"/>
    </xf>
    <xf numFmtId="0" fontId="13" fillId="7" borderId="51" xfId="6" applyFont="1" applyFill="1" applyBorder="1" applyAlignment="1">
      <alignment horizontal="center" vertical="center" wrapText="1"/>
    </xf>
    <xf numFmtId="0" fontId="13" fillId="7" borderId="35" xfId="6" applyFont="1" applyFill="1" applyBorder="1" applyAlignment="1">
      <alignment horizontal="center" vertical="center" wrapText="1"/>
    </xf>
    <xf numFmtId="0" fontId="13" fillId="7" borderId="11" xfId="6" applyFont="1" applyFill="1" applyBorder="1" applyAlignment="1" applyProtection="1">
      <alignment horizontal="center" vertical="center" wrapText="1"/>
      <protection locked="0"/>
    </xf>
    <xf numFmtId="0" fontId="13" fillId="7" borderId="4" xfId="6" applyFont="1" applyFill="1" applyBorder="1" applyAlignment="1" applyProtection="1">
      <alignment horizontal="right" vertical="center" wrapText="1"/>
      <protection locked="0"/>
    </xf>
    <xf numFmtId="0" fontId="13" fillId="7" borderId="8" xfId="6" applyFont="1" applyFill="1" applyBorder="1" applyAlignment="1" applyProtection="1">
      <alignment horizontal="right" vertical="center" wrapText="1"/>
      <protection locked="0"/>
    </xf>
    <xf numFmtId="0" fontId="13" fillId="7" borderId="11" xfId="6" applyFont="1" applyFill="1" applyBorder="1" applyAlignment="1" applyProtection="1">
      <alignment horizontal="right" vertical="center" wrapText="1"/>
      <protection locked="0"/>
    </xf>
    <xf numFmtId="0" fontId="13" fillId="9" borderId="11" xfId="6" applyFont="1" applyFill="1" applyBorder="1" applyAlignment="1" applyProtection="1">
      <alignment horizontal="center" vertical="center" wrapText="1"/>
      <protection locked="0"/>
    </xf>
    <xf numFmtId="166" fontId="13" fillId="9" borderId="4" xfId="12" applyNumberFormat="1" applyFont="1" applyFill="1" applyBorder="1" applyAlignment="1" applyProtection="1">
      <alignment horizontal="center" vertical="center" wrapText="1"/>
      <protection locked="0"/>
    </xf>
    <xf numFmtId="166" fontId="13" fillId="9" borderId="8" xfId="12" applyNumberFormat="1" applyFont="1" applyFill="1" applyBorder="1" applyAlignment="1" applyProtection="1">
      <alignment horizontal="center" vertical="center" wrapText="1"/>
      <protection locked="0"/>
    </xf>
    <xf numFmtId="166" fontId="13" fillId="9" borderId="11" xfId="12" applyNumberFormat="1" applyFont="1" applyFill="1" applyBorder="1" applyAlignment="1" applyProtection="1">
      <alignment horizontal="center" vertical="center" wrapText="1"/>
      <protection locked="0"/>
    </xf>
    <xf numFmtId="0" fontId="13" fillId="4" borderId="103" xfId="6" applyFont="1" applyFill="1" applyBorder="1" applyAlignment="1" applyProtection="1">
      <alignment horizontal="center" vertical="center" wrapText="1"/>
      <protection locked="0"/>
    </xf>
    <xf numFmtId="0" fontId="13" fillId="4" borderId="49" xfId="6" applyFont="1" applyFill="1" applyBorder="1" applyAlignment="1" applyProtection="1">
      <alignment horizontal="center" vertical="center" wrapText="1"/>
      <protection locked="0"/>
    </xf>
    <xf numFmtId="0" fontId="13" fillId="4" borderId="50" xfId="6" applyFont="1" applyFill="1" applyBorder="1" applyAlignment="1" applyProtection="1">
      <alignment horizontal="center" vertical="center" wrapText="1"/>
      <protection locked="0"/>
    </xf>
    <xf numFmtId="0" fontId="34" fillId="7" borderId="58" xfId="7" applyFont="1" applyFill="1" applyBorder="1" applyAlignment="1">
      <alignment horizontal="center" vertical="center"/>
    </xf>
    <xf numFmtId="0" fontId="34" fillId="7" borderId="26" xfId="7" applyFont="1" applyFill="1" applyBorder="1" applyAlignment="1">
      <alignment horizontal="center" vertical="center"/>
    </xf>
    <xf numFmtId="0" fontId="34" fillId="7" borderId="31" xfId="7" applyFont="1" applyFill="1" applyBorder="1" applyAlignment="1">
      <alignment horizontal="center" vertical="center"/>
    </xf>
    <xf numFmtId="0" fontId="13" fillId="7" borderId="95" xfId="6" applyFont="1" applyFill="1" applyBorder="1" applyAlignment="1">
      <alignment horizontal="center" vertical="center"/>
    </xf>
    <xf numFmtId="0" fontId="13" fillId="7" borderId="76" xfId="6" applyFont="1" applyFill="1" applyBorder="1" applyAlignment="1">
      <alignment horizontal="center" vertical="center"/>
    </xf>
    <xf numFmtId="0" fontId="13" fillId="4" borderId="34" xfId="6" applyFont="1" applyFill="1" applyBorder="1" applyAlignment="1" applyProtection="1">
      <alignment horizontal="center" vertical="center" wrapText="1"/>
      <protection locked="0"/>
    </xf>
    <xf numFmtId="0" fontId="13" fillId="4" borderId="10" xfId="6" applyFont="1" applyFill="1" applyBorder="1" applyAlignment="1" applyProtection="1">
      <alignment horizontal="center" vertical="center" wrapText="1"/>
      <protection locked="0"/>
    </xf>
    <xf numFmtId="0" fontId="13" fillId="4" borderId="28" xfId="6" applyFont="1" applyFill="1" applyBorder="1" applyAlignment="1" applyProtection="1">
      <alignment horizontal="center" vertical="center" wrapText="1"/>
      <protection locked="0"/>
    </xf>
    <xf numFmtId="171" fontId="13" fillId="9" borderId="4" xfId="6" applyNumberFormat="1" applyFont="1" applyFill="1" applyBorder="1" applyAlignment="1" applyProtection="1">
      <alignment horizontal="center" vertical="center" wrapText="1"/>
      <protection locked="0"/>
    </xf>
    <xf numFmtId="171" fontId="13" fillId="9" borderId="27" xfId="6" applyNumberFormat="1" applyFont="1" applyFill="1" applyBorder="1" applyAlignment="1" applyProtection="1">
      <alignment horizontal="center" vertical="center" wrapText="1"/>
      <protection locked="0"/>
    </xf>
    <xf numFmtId="49" fontId="34" fillId="3" borderId="35" xfId="6" applyNumberFormat="1" applyFont="1" applyFill="1" applyBorder="1" applyAlignment="1" applyProtection="1">
      <alignment horizontal="center" vertical="center" wrapText="1"/>
      <protection locked="0"/>
    </xf>
    <xf numFmtId="49" fontId="34" fillId="3" borderId="24" xfId="6" applyNumberFormat="1" applyFont="1" applyFill="1" applyBorder="1" applyAlignment="1" applyProtection="1">
      <alignment horizontal="center" vertical="center" wrapText="1"/>
      <protection locked="0"/>
    </xf>
    <xf numFmtId="49" fontId="34" fillId="3" borderId="13" xfId="6" applyNumberFormat="1" applyFont="1" applyFill="1" applyBorder="1" applyAlignment="1" applyProtection="1">
      <alignment horizontal="center" vertical="center" wrapText="1"/>
      <protection locked="0"/>
    </xf>
    <xf numFmtId="42" fontId="13" fillId="7" borderId="116" xfId="12" applyFont="1" applyFill="1" applyBorder="1" applyAlignment="1" applyProtection="1">
      <alignment horizontal="center" vertical="center" wrapText="1"/>
      <protection locked="0"/>
    </xf>
    <xf numFmtId="42" fontId="13" fillId="7" borderId="0" xfId="12" applyFont="1" applyFill="1" applyBorder="1" applyAlignment="1" applyProtection="1">
      <alignment horizontal="center" vertical="center" wrapText="1"/>
      <protection locked="0"/>
    </xf>
    <xf numFmtId="42" fontId="13" fillId="7" borderId="51" xfId="12" applyFont="1" applyFill="1" applyBorder="1" applyAlignment="1" applyProtection="1">
      <alignment horizontal="center" vertical="center" wrapText="1"/>
      <protection locked="0"/>
    </xf>
    <xf numFmtId="49" fontId="13" fillId="7" borderId="11" xfId="6" applyNumberFormat="1" applyFont="1" applyFill="1" applyBorder="1" applyAlignment="1" applyProtection="1">
      <alignment horizontal="right" vertical="center" wrapText="1"/>
      <protection locked="0"/>
    </xf>
    <xf numFmtId="49" fontId="13" fillId="7" borderId="4" xfId="6" applyNumberFormat="1" applyFont="1" applyFill="1" applyBorder="1" applyAlignment="1" applyProtection="1">
      <alignment horizontal="right" vertical="center" wrapText="1"/>
      <protection locked="0"/>
    </xf>
    <xf numFmtId="49" fontId="13" fillId="7" borderId="27" xfId="6" applyNumberFormat="1" applyFont="1" applyFill="1" applyBorder="1" applyAlignment="1" applyProtection="1">
      <alignment horizontal="right" vertical="center" wrapText="1"/>
      <protection locked="0"/>
    </xf>
    <xf numFmtId="49" fontId="13" fillId="4" borderId="45" xfId="6" applyNumberFormat="1" applyFont="1" applyFill="1" applyBorder="1" applyAlignment="1" applyProtection="1">
      <alignment horizontal="center" vertical="center" wrapText="1"/>
      <protection locked="0"/>
    </xf>
    <xf numFmtId="49" fontId="13" fillId="4" borderId="129" xfId="6" applyNumberFormat="1" applyFont="1" applyFill="1" applyBorder="1" applyAlignment="1" applyProtection="1">
      <alignment horizontal="center" vertical="center" wrapText="1"/>
      <protection locked="0"/>
    </xf>
    <xf numFmtId="0" fontId="34" fillId="2" borderId="4" xfId="14" applyFont="1" applyFill="1" applyBorder="1" applyAlignment="1">
      <alignment horizontal="center" vertical="center"/>
    </xf>
    <xf numFmtId="0" fontId="34" fillId="2" borderId="11" xfId="14" applyFont="1" applyFill="1" applyBorder="1" applyAlignment="1">
      <alignment horizontal="center" vertical="center"/>
    </xf>
    <xf numFmtId="0" fontId="13" fillId="7" borderId="70" xfId="6" applyFont="1" applyFill="1" applyBorder="1" applyAlignment="1">
      <alignment horizontal="center" vertical="center" wrapText="1"/>
    </xf>
    <xf numFmtId="0" fontId="13" fillId="0" borderId="4" xfId="6" applyFont="1" applyFill="1" applyBorder="1" applyAlignment="1">
      <alignment horizontal="center" vertical="center"/>
    </xf>
    <xf numFmtId="0" fontId="13" fillId="0" borderId="8" xfId="6" applyFont="1" applyFill="1" applyBorder="1" applyAlignment="1">
      <alignment horizontal="center" vertical="center"/>
    </xf>
    <xf numFmtId="0" fontId="13" fillId="0" borderId="21" xfId="6" applyFont="1" applyFill="1" applyBorder="1" applyAlignment="1">
      <alignment vertical="center" wrapText="1"/>
    </xf>
    <xf numFmtId="49" fontId="13" fillId="4" borderId="40" xfId="6" applyNumberFormat="1" applyFont="1" applyFill="1" applyBorder="1" applyAlignment="1" applyProtection="1">
      <alignment horizontal="center" vertical="center" wrapText="1"/>
      <protection locked="0"/>
    </xf>
    <xf numFmtId="171" fontId="13" fillId="9" borderId="9" xfId="6" applyNumberFormat="1" applyFont="1" applyFill="1" applyBorder="1" applyAlignment="1" applyProtection="1">
      <alignment horizontal="center" vertical="center" wrapText="1"/>
      <protection locked="0"/>
    </xf>
    <xf numFmtId="171" fontId="13" fillId="9" borderId="11" xfId="6" applyNumberFormat="1" applyFont="1" applyFill="1" applyBorder="1" applyAlignment="1" applyProtection="1">
      <alignment horizontal="center" vertical="center" wrapText="1"/>
      <protection locked="0"/>
    </xf>
    <xf numFmtId="49" fontId="13" fillId="4" borderId="52" xfId="6" applyNumberFormat="1" applyFont="1" applyFill="1" applyBorder="1" applyAlignment="1" applyProtection="1">
      <alignment horizontal="center" vertical="center" wrapText="1"/>
      <protection locked="0"/>
    </xf>
    <xf numFmtId="9" fontId="34" fillId="5" borderId="70" xfId="13" applyFont="1" applyFill="1" applyBorder="1" applyAlignment="1">
      <alignment horizontal="center" vertical="center"/>
    </xf>
    <xf numFmtId="0" fontId="47" fillId="2" borderId="4" xfId="6" applyFont="1" applyFill="1" applyBorder="1" applyAlignment="1" applyProtection="1">
      <alignment horizontal="center" vertical="center" textRotation="90" wrapText="1"/>
      <protection locked="0"/>
    </xf>
    <xf numFmtId="0" fontId="47" fillId="2" borderId="11" xfId="6" applyFont="1" applyFill="1" applyBorder="1" applyAlignment="1" applyProtection="1">
      <alignment horizontal="center" vertical="center" textRotation="90" wrapText="1"/>
      <protection locked="0"/>
    </xf>
    <xf numFmtId="0" fontId="13" fillId="2" borderId="4" xfId="14" applyFont="1" applyFill="1" applyBorder="1" applyAlignment="1" applyProtection="1">
      <alignment horizontal="center" vertical="center" wrapText="1"/>
      <protection locked="0"/>
    </xf>
    <xf numFmtId="0" fontId="13" fillId="2" borderId="11" xfId="14" applyFont="1" applyFill="1" applyBorder="1" applyAlignment="1" applyProtection="1">
      <alignment horizontal="center" vertical="center" wrapText="1"/>
      <protection locked="0"/>
    </xf>
    <xf numFmtId="42" fontId="13" fillId="9" borderId="4" xfId="12" applyFont="1" applyFill="1" applyBorder="1" applyAlignment="1">
      <alignment vertical="center" wrapText="1"/>
    </xf>
    <xf numFmtId="42" fontId="13" fillId="9" borderId="8" xfId="12" applyFont="1" applyFill="1" applyBorder="1" applyAlignment="1">
      <alignment vertical="center" wrapText="1"/>
    </xf>
    <xf numFmtId="42" fontId="13" fillId="9" borderId="11" xfId="12" applyFont="1" applyFill="1" applyBorder="1" applyAlignment="1">
      <alignment vertical="center" wrapText="1"/>
    </xf>
    <xf numFmtId="0" fontId="13" fillId="2" borderId="129" xfId="6" applyFont="1" applyFill="1" applyBorder="1" applyAlignment="1">
      <alignment horizontal="center" vertical="center" wrapText="1"/>
    </xf>
    <xf numFmtId="0" fontId="13" fillId="2" borderId="0" xfId="6" applyFont="1" applyFill="1" applyBorder="1" applyAlignment="1">
      <alignment horizontal="center" vertical="center" wrapText="1"/>
    </xf>
    <xf numFmtId="0" fontId="13" fillId="2" borderId="52" xfId="6" applyFont="1" applyFill="1" applyBorder="1" applyAlignment="1">
      <alignment horizontal="center" vertical="center" wrapText="1"/>
    </xf>
    <xf numFmtId="0" fontId="34" fillId="2" borderId="8" xfId="14" applyFont="1" applyFill="1" applyBorder="1" applyAlignment="1">
      <alignment horizontal="center" vertical="center"/>
    </xf>
    <xf numFmtId="0" fontId="13" fillId="2" borderId="4" xfId="6" applyFont="1" applyFill="1" applyBorder="1" applyAlignment="1">
      <alignment horizontal="center" vertical="center" wrapText="1"/>
    </xf>
    <xf numFmtId="0" fontId="13" fillId="2" borderId="11" xfId="6" applyFont="1" applyFill="1" applyBorder="1" applyAlignment="1">
      <alignment horizontal="center" vertical="center" wrapText="1"/>
    </xf>
    <xf numFmtId="0" fontId="13" fillId="2" borderId="8" xfId="6" applyFont="1" applyFill="1" applyBorder="1" applyAlignment="1">
      <alignment horizontal="center" vertical="center" wrapText="1"/>
    </xf>
    <xf numFmtId="42" fontId="13" fillId="9" borderId="21" xfId="12" applyFont="1" applyFill="1" applyBorder="1" applyAlignment="1" applyProtection="1">
      <alignment horizontal="center" vertical="center" wrapText="1"/>
      <protection locked="0"/>
    </xf>
    <xf numFmtId="166" fontId="13" fillId="9" borderId="21" xfId="6" applyNumberFormat="1" applyFont="1" applyFill="1" applyBorder="1" applyAlignment="1">
      <alignment vertical="center"/>
    </xf>
    <xf numFmtId="42" fontId="13" fillId="9" borderId="21" xfId="12" applyFont="1" applyFill="1" applyBorder="1" applyAlignment="1">
      <alignment horizontal="center" vertical="center"/>
    </xf>
    <xf numFmtId="42" fontId="13" fillId="9" borderId="21" xfId="12" applyFont="1" applyFill="1" applyBorder="1" applyAlignment="1">
      <alignment vertical="center"/>
    </xf>
    <xf numFmtId="0" fontId="13" fillId="0" borderId="4" xfId="6" applyFont="1" applyBorder="1" applyAlignment="1">
      <alignment horizontal="center" vertical="center" wrapText="1"/>
    </xf>
    <xf numFmtId="0" fontId="13" fillId="0" borderId="8" xfId="6" applyFont="1" applyBorder="1" applyAlignment="1">
      <alignment horizontal="center" vertical="center" wrapText="1"/>
    </xf>
    <xf numFmtId="0" fontId="13" fillId="0" borderId="11" xfId="6" applyFont="1" applyBorder="1" applyAlignment="1">
      <alignment horizontal="center" vertical="center" wrapText="1"/>
    </xf>
    <xf numFmtId="0" fontId="47" fillId="2" borderId="21" xfId="6" applyFont="1" applyFill="1" applyBorder="1" applyAlignment="1" applyProtection="1">
      <alignment horizontal="center" vertical="center" textRotation="90" wrapText="1"/>
      <protection locked="0"/>
    </xf>
    <xf numFmtId="0" fontId="13" fillId="2" borderId="21" xfId="14" applyFont="1" applyFill="1" applyBorder="1" applyAlignment="1" applyProtection="1">
      <alignment horizontal="center" vertical="center" wrapText="1"/>
      <protection locked="0"/>
    </xf>
    <xf numFmtId="42" fontId="13" fillId="0" borderId="21" xfId="12" applyFont="1" applyFill="1" applyBorder="1" applyAlignment="1">
      <alignment horizontal="center" vertical="center" wrapText="1"/>
    </xf>
    <xf numFmtId="49" fontId="13" fillId="2" borderId="91" xfId="12" applyNumberFormat="1" applyFont="1" applyFill="1" applyBorder="1" applyAlignment="1" applyProtection="1">
      <alignment horizontal="center" vertical="center" wrapText="1"/>
      <protection locked="0"/>
    </xf>
    <xf numFmtId="42" fontId="13" fillId="2" borderId="91" xfId="12" applyFont="1" applyFill="1" applyBorder="1" applyAlignment="1" applyProtection="1">
      <alignment horizontal="center" vertical="center" wrapText="1"/>
      <protection locked="0"/>
    </xf>
    <xf numFmtId="0" fontId="13" fillId="2" borderId="8" xfId="14" applyFont="1" applyFill="1" applyBorder="1" applyAlignment="1" applyProtection="1">
      <alignment horizontal="center" vertical="center" wrapText="1"/>
      <protection locked="0"/>
    </xf>
    <xf numFmtId="0" fontId="13" fillId="9" borderId="4" xfId="6" applyFont="1" applyFill="1" applyBorder="1" applyAlignment="1">
      <alignment vertical="center"/>
    </xf>
    <xf numFmtId="0" fontId="13" fillId="9" borderId="11" xfId="6" applyFont="1" applyFill="1" applyBorder="1" applyAlignment="1">
      <alignment vertical="center"/>
    </xf>
    <xf numFmtId="0" fontId="13" fillId="6" borderId="129" xfId="6" applyFont="1" applyFill="1" applyBorder="1" applyAlignment="1">
      <alignment horizontal="center" vertical="center" wrapText="1"/>
    </xf>
    <xf numFmtId="49" fontId="13" fillId="2" borderId="21" xfId="6" applyNumberFormat="1" applyFont="1" applyFill="1" applyBorder="1" applyAlignment="1" applyProtection="1">
      <alignment horizontal="center" vertical="center" wrapText="1"/>
      <protection locked="0"/>
    </xf>
    <xf numFmtId="0" fontId="13" fillId="9" borderId="8" xfId="6" applyFont="1" applyFill="1" applyBorder="1" applyAlignment="1">
      <alignment vertical="center"/>
    </xf>
    <xf numFmtId="42" fontId="13" fillId="2" borderId="52" xfId="12" applyFont="1" applyFill="1" applyBorder="1" applyAlignment="1" applyProtection="1">
      <alignment horizontal="center" vertical="center" wrapText="1"/>
      <protection locked="0"/>
    </xf>
    <xf numFmtId="49" fontId="13" fillId="2" borderId="11" xfId="6" applyNumberFormat="1" applyFont="1" applyFill="1" applyBorder="1" applyAlignment="1" applyProtection="1">
      <alignment horizontal="center" vertical="center" wrapText="1"/>
      <protection locked="0"/>
    </xf>
    <xf numFmtId="9" fontId="34" fillId="5" borderId="35" xfId="6" applyNumberFormat="1" applyFont="1" applyFill="1" applyBorder="1" applyAlignment="1" applyProtection="1">
      <alignment horizontal="center" vertical="center" wrapText="1"/>
      <protection locked="0"/>
    </xf>
    <xf numFmtId="9" fontId="34" fillId="5" borderId="13" xfId="6" applyNumberFormat="1" applyFont="1" applyFill="1" applyBorder="1" applyAlignment="1" applyProtection="1">
      <alignment horizontal="center" vertical="center" wrapText="1"/>
      <protection locked="0"/>
    </xf>
    <xf numFmtId="1" fontId="13" fillId="7" borderId="116" xfId="12" applyNumberFormat="1" applyFont="1" applyFill="1" applyBorder="1" applyAlignment="1" applyProtection="1">
      <alignment horizontal="center" vertical="center" wrapText="1"/>
      <protection locked="0"/>
    </xf>
    <xf numFmtId="1" fontId="13" fillId="7" borderId="51" xfId="12" applyNumberFormat="1" applyFont="1" applyFill="1" applyBorder="1" applyAlignment="1" applyProtection="1">
      <alignment horizontal="center" vertical="center" wrapText="1"/>
      <protection locked="0"/>
    </xf>
    <xf numFmtId="0" fontId="34" fillId="7" borderId="54" xfId="7" applyFont="1" applyFill="1" applyBorder="1" applyAlignment="1">
      <alignment horizontal="center" vertical="center"/>
    </xf>
    <xf numFmtId="0" fontId="34" fillId="7" borderId="48" xfId="7" applyFont="1" applyFill="1" applyBorder="1" applyAlignment="1">
      <alignment horizontal="center" vertical="center"/>
    </xf>
    <xf numFmtId="0" fontId="34" fillId="7" borderId="14" xfId="7" applyFont="1" applyFill="1" applyBorder="1" applyAlignment="1">
      <alignment horizontal="center" vertical="center"/>
    </xf>
    <xf numFmtId="0" fontId="13" fillId="6" borderId="52" xfId="6" applyFont="1" applyFill="1" applyBorder="1" applyAlignment="1">
      <alignment horizontal="center" vertical="center" wrapText="1"/>
    </xf>
    <xf numFmtId="9" fontId="34" fillId="5" borderId="24" xfId="6" applyNumberFormat="1" applyFont="1" applyFill="1" applyBorder="1" applyAlignment="1" applyProtection="1">
      <alignment horizontal="center" vertical="center" wrapText="1"/>
      <protection locked="0"/>
    </xf>
    <xf numFmtId="49" fontId="13" fillId="7" borderId="116" xfId="12" applyNumberFormat="1" applyFont="1" applyFill="1" applyBorder="1" applyAlignment="1">
      <alignment horizontal="center" vertical="center" wrapText="1"/>
    </xf>
    <xf numFmtId="49" fontId="13" fillId="7" borderId="0" xfId="12" applyNumberFormat="1" applyFont="1" applyFill="1" applyBorder="1" applyAlignment="1">
      <alignment horizontal="center" vertical="center" wrapText="1"/>
    </xf>
    <xf numFmtId="49" fontId="13" fillId="7" borderId="51" xfId="12" applyNumberFormat="1" applyFont="1" applyFill="1" applyBorder="1" applyAlignment="1">
      <alignment horizontal="center" vertical="center" wrapText="1"/>
    </xf>
    <xf numFmtId="0" fontId="34" fillId="7" borderId="4" xfId="7" applyFont="1" applyFill="1" applyBorder="1" applyAlignment="1">
      <alignment horizontal="center" vertical="center"/>
    </xf>
    <xf numFmtId="0" fontId="34" fillId="7" borderId="8" xfId="7" applyFont="1" applyFill="1" applyBorder="1" applyAlignment="1">
      <alignment horizontal="center" vertical="center"/>
    </xf>
    <xf numFmtId="0" fontId="34" fillId="7" borderId="11" xfId="7" applyFont="1" applyFill="1" applyBorder="1" applyAlignment="1">
      <alignment horizontal="center" vertical="center"/>
    </xf>
    <xf numFmtId="42" fontId="13" fillId="7" borderId="48" xfId="6" applyNumberFormat="1" applyFont="1" applyFill="1" applyBorder="1" applyAlignment="1" applyProtection="1">
      <alignment horizontal="center" vertical="center" wrapText="1"/>
      <protection locked="0"/>
    </xf>
    <xf numFmtId="42" fontId="13" fillId="7" borderId="49" xfId="6" applyNumberFormat="1" applyFont="1" applyFill="1" applyBorder="1" applyAlignment="1" applyProtection="1">
      <alignment horizontal="center" vertical="center" wrapText="1"/>
      <protection locked="0"/>
    </xf>
    <xf numFmtId="42" fontId="13" fillId="7" borderId="14" xfId="6" applyNumberFormat="1" applyFont="1" applyFill="1" applyBorder="1" applyAlignment="1" applyProtection="1">
      <alignment horizontal="center" vertical="center" wrapText="1"/>
      <protection locked="0"/>
    </xf>
    <xf numFmtId="42" fontId="13" fillId="7" borderId="20" xfId="6" applyNumberFormat="1" applyFont="1" applyFill="1" applyBorder="1" applyAlignment="1" applyProtection="1">
      <alignment horizontal="center" vertical="center" wrapText="1"/>
      <protection locked="0"/>
    </xf>
    <xf numFmtId="0" fontId="13" fillId="4" borderId="40" xfId="6" applyFont="1" applyFill="1" applyBorder="1" applyAlignment="1" applyProtection="1">
      <alignment horizontal="center" vertical="center" wrapText="1"/>
      <protection locked="0"/>
    </xf>
    <xf numFmtId="0" fontId="13" fillId="4" borderId="45" xfId="6" applyFont="1" applyFill="1" applyBorder="1" applyAlignment="1" applyProtection="1">
      <alignment horizontal="center" vertical="center" wrapText="1"/>
      <protection locked="0"/>
    </xf>
    <xf numFmtId="0" fontId="13" fillId="7" borderId="43" xfId="6" applyFont="1" applyFill="1" applyBorder="1" applyAlignment="1">
      <alignment horizontal="center" vertical="center" wrapText="1"/>
    </xf>
    <xf numFmtId="0" fontId="13" fillId="7" borderId="10" xfId="6" applyFont="1" applyFill="1" applyBorder="1" applyAlignment="1">
      <alignment horizontal="center" vertical="center" wrapText="1"/>
    </xf>
    <xf numFmtId="0" fontId="13" fillId="7" borderId="45" xfId="6" applyFont="1" applyFill="1" applyBorder="1" applyAlignment="1">
      <alignment horizontal="center" vertical="center" wrapText="1"/>
    </xf>
    <xf numFmtId="0" fontId="13" fillId="7" borderId="34" xfId="6" applyFont="1" applyFill="1" applyBorder="1" applyAlignment="1">
      <alignment horizontal="center" vertical="center" wrapText="1"/>
    </xf>
    <xf numFmtId="0" fontId="13" fillId="7" borderId="47" xfId="6" applyFont="1" applyFill="1" applyBorder="1" applyAlignment="1">
      <alignment horizontal="center" vertical="center" wrapText="1"/>
    </xf>
    <xf numFmtId="0" fontId="13" fillId="4" borderId="34" xfId="6" applyFont="1" applyFill="1" applyBorder="1" applyAlignment="1">
      <alignment horizontal="center" vertical="center" wrapText="1"/>
    </xf>
    <xf numFmtId="0" fontId="13" fillId="4" borderId="10" xfId="6" applyFont="1" applyFill="1" applyBorder="1" applyAlignment="1">
      <alignment horizontal="center" vertical="center" wrapText="1"/>
    </xf>
    <xf numFmtId="0" fontId="13" fillId="4" borderId="28" xfId="6" applyFont="1" applyFill="1" applyBorder="1" applyAlignment="1">
      <alignment horizontal="center" vertical="center" wrapText="1"/>
    </xf>
    <xf numFmtId="0" fontId="13" fillId="7" borderId="129" xfId="6" applyFont="1" applyFill="1" applyBorder="1" applyAlignment="1" applyProtection="1">
      <alignment horizontal="center" vertical="center" wrapText="1"/>
      <protection locked="0"/>
    </xf>
    <xf numFmtId="0" fontId="13" fillId="7" borderId="0" xfId="6" applyFont="1" applyFill="1" applyBorder="1" applyAlignment="1" applyProtection="1">
      <alignment horizontal="center" vertical="center" wrapText="1"/>
      <protection locked="0"/>
    </xf>
    <xf numFmtId="0" fontId="13" fillId="7" borderId="52" xfId="6" applyFont="1" applyFill="1" applyBorder="1" applyAlignment="1" applyProtection="1">
      <alignment horizontal="center" vertical="center" wrapText="1"/>
      <protection locked="0"/>
    </xf>
    <xf numFmtId="9" fontId="13" fillId="7" borderId="116" xfId="6" applyNumberFormat="1" applyFont="1" applyFill="1" applyBorder="1" applyAlignment="1">
      <alignment horizontal="center" vertical="center" wrapText="1"/>
    </xf>
    <xf numFmtId="9" fontId="13" fillId="7" borderId="0" xfId="6" applyNumberFormat="1" applyFont="1" applyFill="1" applyBorder="1" applyAlignment="1">
      <alignment horizontal="center" vertical="center" wrapText="1"/>
    </xf>
    <xf numFmtId="9" fontId="13" fillId="7" borderId="51" xfId="6" applyNumberFormat="1" applyFont="1" applyFill="1" applyBorder="1" applyAlignment="1">
      <alignment horizontal="center" vertical="center" wrapText="1"/>
    </xf>
    <xf numFmtId="0" fontId="13" fillId="4" borderId="43" xfId="6" applyFont="1" applyFill="1" applyBorder="1" applyAlignment="1">
      <alignment horizontal="center" vertical="center" wrapText="1"/>
    </xf>
    <xf numFmtId="49" fontId="13" fillId="7" borderId="116" xfId="12" applyNumberFormat="1" applyFont="1" applyFill="1" applyBorder="1" applyAlignment="1" applyProtection="1">
      <alignment horizontal="center" vertical="center" wrapText="1"/>
      <protection locked="0"/>
    </xf>
    <xf numFmtId="49" fontId="13" fillId="7" borderId="0" xfId="12" applyNumberFormat="1" applyFont="1" applyFill="1" applyBorder="1" applyAlignment="1" applyProtection="1">
      <alignment horizontal="center" vertical="center" wrapText="1"/>
      <protection locked="0"/>
    </xf>
    <xf numFmtId="49" fontId="13" fillId="7" borderId="51" xfId="12" applyNumberFormat="1" applyFont="1" applyFill="1" applyBorder="1" applyAlignment="1" applyProtection="1">
      <alignment horizontal="center" vertical="center" wrapText="1"/>
      <protection locked="0"/>
    </xf>
    <xf numFmtId="0" fontId="13" fillId="7" borderId="131" xfId="6" applyFont="1" applyFill="1" applyBorder="1" applyAlignment="1">
      <alignment horizontal="center" vertical="center" wrapText="1"/>
    </xf>
    <xf numFmtId="0" fontId="34" fillId="7" borderId="40" xfId="7" applyFont="1" applyFill="1" applyBorder="1" applyAlignment="1">
      <alignment horizontal="center" vertical="center"/>
    </xf>
    <xf numFmtId="49" fontId="13" fillId="6" borderId="1" xfId="6" applyNumberFormat="1" applyFont="1" applyFill="1" applyBorder="1" applyAlignment="1" applyProtection="1">
      <alignment horizontal="center" vertical="center" wrapText="1"/>
      <protection locked="0"/>
    </xf>
    <xf numFmtId="49" fontId="13" fillId="6" borderId="0" xfId="6" applyNumberFormat="1" applyFont="1" applyFill="1" applyBorder="1" applyAlignment="1" applyProtection="1">
      <alignment horizontal="center" vertical="center" wrapText="1"/>
      <protection locked="0"/>
    </xf>
    <xf numFmtId="0" fontId="34" fillId="7" borderId="4" xfId="16" applyFont="1" applyFill="1" applyBorder="1" applyAlignment="1">
      <alignment horizontal="center" vertical="center"/>
    </xf>
    <xf numFmtId="0" fontId="34" fillId="7" borderId="11" xfId="16" applyFont="1" applyFill="1" applyBorder="1" applyAlignment="1">
      <alignment horizontal="center" vertical="center"/>
    </xf>
    <xf numFmtId="0" fontId="34" fillId="7" borderId="8" xfId="16" applyFont="1" applyFill="1" applyBorder="1" applyAlignment="1">
      <alignment horizontal="center" vertical="center"/>
    </xf>
    <xf numFmtId="42" fontId="13" fillId="0" borderId="22" xfId="12" applyFont="1" applyFill="1" applyBorder="1" applyAlignment="1" applyProtection="1">
      <alignment horizontal="center" vertical="center" wrapText="1"/>
      <protection locked="0"/>
    </xf>
    <xf numFmtId="0" fontId="34" fillId="7" borderId="54" xfId="16" applyFont="1" applyFill="1" applyBorder="1" applyAlignment="1">
      <alignment horizontal="center" vertical="center"/>
    </xf>
    <xf numFmtId="0" fontId="34" fillId="7" borderId="56" xfId="16" applyFont="1" applyFill="1" applyBorder="1" applyAlignment="1">
      <alignment horizontal="center" vertical="center"/>
    </xf>
    <xf numFmtId="0" fontId="13" fillId="23" borderId="33" xfId="6" applyFont="1" applyFill="1" applyBorder="1" applyAlignment="1">
      <alignment horizontal="center" vertical="center" wrapText="1"/>
    </xf>
    <xf numFmtId="0" fontId="13" fillId="23" borderId="11" xfId="6" applyFont="1" applyFill="1" applyBorder="1" applyAlignment="1">
      <alignment horizontal="center" vertical="center" wrapText="1"/>
    </xf>
    <xf numFmtId="0" fontId="13" fillId="9" borderId="4" xfId="6" applyFont="1" applyFill="1" applyBorder="1" applyAlignment="1">
      <alignment horizontal="center" vertical="center" wrapText="1"/>
    </xf>
    <xf numFmtId="0" fontId="13" fillId="9" borderId="4" xfId="6" applyFont="1" applyFill="1" applyBorder="1" applyAlignment="1">
      <alignment horizontal="center" vertical="center"/>
    </xf>
    <xf numFmtId="0" fontId="13" fillId="9" borderId="11" xfId="6" applyFont="1" applyFill="1" applyBorder="1" applyAlignment="1">
      <alignment horizontal="center" vertical="center"/>
    </xf>
    <xf numFmtId="0" fontId="13" fillId="23" borderId="129" xfId="6" applyFont="1" applyFill="1" applyBorder="1" applyAlignment="1">
      <alignment horizontal="center" vertical="center" wrapText="1"/>
    </xf>
    <xf numFmtId="0" fontId="13" fillId="23" borderId="77" xfId="6" applyFont="1" applyFill="1" applyBorder="1" applyAlignment="1">
      <alignment horizontal="center" vertical="center" wrapText="1"/>
    </xf>
    <xf numFmtId="0" fontId="13" fillId="23" borderId="131" xfId="6" quotePrefix="1" applyFont="1" applyFill="1" applyBorder="1" applyAlignment="1">
      <alignment horizontal="center" vertical="center" wrapText="1"/>
    </xf>
    <xf numFmtId="9" fontId="34" fillId="5" borderId="45" xfId="13" applyFont="1" applyFill="1" applyBorder="1" applyAlignment="1">
      <alignment horizontal="center" vertical="center"/>
    </xf>
    <xf numFmtId="9" fontId="34" fillId="19" borderId="38" xfId="13" applyFont="1" applyFill="1" applyBorder="1" applyAlignment="1">
      <alignment horizontal="center" vertical="center"/>
    </xf>
    <xf numFmtId="42" fontId="13" fillId="0" borderId="4" xfId="12" applyFont="1" applyFill="1" applyBorder="1" applyAlignment="1">
      <alignment horizontal="center" vertical="center" wrapText="1"/>
    </xf>
    <xf numFmtId="42" fontId="13" fillId="0" borderId="27" xfId="12" applyFont="1" applyFill="1" applyBorder="1" applyAlignment="1">
      <alignment horizontal="center" vertical="center" wrapText="1"/>
    </xf>
    <xf numFmtId="42" fontId="13" fillId="9" borderId="27" xfId="12" applyFont="1" applyFill="1" applyBorder="1" applyAlignment="1">
      <alignment horizontal="center" vertical="center" wrapText="1"/>
    </xf>
    <xf numFmtId="42" fontId="13" fillId="0" borderId="11" xfId="12" applyFont="1" applyFill="1" applyBorder="1" applyAlignment="1">
      <alignment horizontal="center" vertical="center" wrapText="1"/>
    </xf>
    <xf numFmtId="0" fontId="13" fillId="23" borderId="4" xfId="6" applyFont="1" applyFill="1" applyBorder="1" applyAlignment="1">
      <alignment horizontal="center" vertical="center" wrapText="1"/>
    </xf>
    <xf numFmtId="42" fontId="13" fillId="4" borderId="48" xfId="6" applyNumberFormat="1" applyFont="1" applyFill="1" applyBorder="1" applyAlignment="1">
      <alignment horizontal="center" vertical="center" wrapText="1"/>
    </xf>
    <xf numFmtId="42" fontId="13" fillId="4" borderId="14" xfId="6" applyNumberFormat="1" applyFont="1" applyFill="1" applyBorder="1" applyAlignment="1">
      <alignment horizontal="center" vertical="center" wrapText="1"/>
    </xf>
    <xf numFmtId="42" fontId="13" fillId="4" borderId="20" xfId="6" applyNumberFormat="1" applyFont="1" applyFill="1" applyBorder="1" applyAlignment="1">
      <alignment horizontal="center" vertical="center" wrapText="1"/>
    </xf>
    <xf numFmtId="0" fontId="13" fillId="9" borderId="8" xfId="6" applyFont="1" applyFill="1" applyBorder="1" applyAlignment="1">
      <alignment horizontal="center" vertical="center"/>
    </xf>
    <xf numFmtId="42" fontId="13" fillId="4" borderId="103" xfId="6" applyNumberFormat="1" applyFont="1" applyFill="1" applyBorder="1" applyAlignment="1">
      <alignment horizontal="center" vertical="center" wrapText="1"/>
    </xf>
    <xf numFmtId="42" fontId="13" fillId="0" borderId="64" xfId="12" applyFont="1" applyFill="1" applyBorder="1" applyAlignment="1">
      <alignment horizontal="center" vertical="center" wrapText="1"/>
    </xf>
    <xf numFmtId="42" fontId="13" fillId="0" borderId="29" xfId="12" applyFont="1" applyFill="1" applyBorder="1" applyAlignment="1">
      <alignment horizontal="center" vertical="center" wrapText="1"/>
    </xf>
    <xf numFmtId="0" fontId="47" fillId="13" borderId="80" xfId="6" applyFont="1" applyFill="1" applyBorder="1" applyAlignment="1">
      <alignment horizontal="center" vertical="center" textRotation="90" wrapText="1"/>
    </xf>
    <xf numFmtId="0" fontId="47" fillId="13" borderId="16" xfId="6" applyFont="1" applyFill="1" applyBorder="1" applyAlignment="1">
      <alignment horizontal="center" vertical="center" textRotation="90" wrapText="1"/>
    </xf>
    <xf numFmtId="49" fontId="13" fillId="13" borderId="64" xfId="6" applyNumberFormat="1" applyFont="1" applyFill="1" applyBorder="1" applyAlignment="1">
      <alignment horizontal="center" vertical="center" wrapText="1"/>
    </xf>
    <xf numFmtId="49" fontId="13" fillId="13" borderId="29" xfId="6" applyNumberFormat="1" applyFont="1" applyFill="1" applyBorder="1" applyAlignment="1">
      <alignment horizontal="center" vertical="center" wrapText="1"/>
    </xf>
    <xf numFmtId="42" fontId="13" fillId="13" borderId="100" xfId="12" applyFont="1" applyFill="1" applyBorder="1" applyAlignment="1">
      <alignment horizontal="center" vertical="center" wrapText="1"/>
    </xf>
    <xf numFmtId="42" fontId="13" fillId="13" borderId="75" xfId="12" applyFont="1" applyFill="1" applyBorder="1" applyAlignment="1">
      <alignment horizontal="center" vertical="center" wrapText="1"/>
    </xf>
    <xf numFmtId="42" fontId="13" fillId="13" borderId="20" xfId="12" applyFont="1" applyFill="1" applyBorder="1" applyAlignment="1">
      <alignment horizontal="center" vertical="center" wrapText="1"/>
    </xf>
    <xf numFmtId="42" fontId="13" fillId="0" borderId="53" xfId="12" applyFont="1" applyFill="1" applyBorder="1" applyAlignment="1">
      <alignment horizontal="center" vertical="center" wrapText="1"/>
    </xf>
    <xf numFmtId="42" fontId="13" fillId="9" borderId="10" xfId="12" applyFont="1" applyFill="1" applyBorder="1" applyAlignment="1">
      <alignment horizontal="center" vertical="center"/>
    </xf>
    <xf numFmtId="42" fontId="13" fillId="9" borderId="45" xfId="12" applyFont="1" applyFill="1" applyBorder="1" applyAlignment="1">
      <alignment horizontal="center" vertical="center"/>
    </xf>
    <xf numFmtId="42" fontId="13" fillId="0" borderId="74" xfId="12" applyFont="1" applyFill="1" applyBorder="1" applyAlignment="1">
      <alignment horizontal="center" vertical="center" wrapText="1"/>
    </xf>
    <xf numFmtId="171" fontId="13" fillId="9" borderId="8" xfId="6" applyNumberFormat="1" applyFont="1" applyFill="1" applyBorder="1" applyAlignment="1">
      <alignment horizontal="center" vertical="center"/>
    </xf>
    <xf numFmtId="171" fontId="13" fillId="9" borderId="11" xfId="6" applyNumberFormat="1" applyFont="1" applyFill="1" applyBorder="1" applyAlignment="1">
      <alignment horizontal="center" vertical="center"/>
    </xf>
    <xf numFmtId="0" fontId="13" fillId="7" borderId="20" xfId="6" applyFont="1" applyFill="1" applyBorder="1" applyAlignment="1">
      <alignment horizontal="left" vertical="center" wrapText="1"/>
    </xf>
    <xf numFmtId="0" fontId="34" fillId="7" borderId="20" xfId="7" applyFont="1" applyFill="1" applyBorder="1" applyAlignment="1">
      <alignment horizontal="center" vertical="center"/>
    </xf>
    <xf numFmtId="42" fontId="13" fillId="9" borderId="20" xfId="12" applyFont="1" applyFill="1" applyBorder="1" applyAlignment="1" applyProtection="1">
      <alignment horizontal="center" vertical="center" wrapText="1"/>
      <protection locked="0"/>
    </xf>
    <xf numFmtId="0" fontId="13" fillId="9" borderId="20" xfId="6" applyFont="1" applyFill="1" applyBorder="1" applyAlignment="1">
      <alignment horizontal="left" vertical="center" wrapText="1"/>
    </xf>
    <xf numFmtId="42" fontId="13" fillId="9" borderId="100" xfId="12" applyFont="1" applyFill="1" applyBorder="1" applyAlignment="1">
      <alignment horizontal="center" vertical="center" wrapText="1"/>
    </xf>
    <xf numFmtId="42" fontId="13" fillId="9" borderId="75" xfId="12" applyFont="1" applyFill="1" applyBorder="1" applyAlignment="1">
      <alignment horizontal="center" vertical="center" wrapText="1"/>
    </xf>
    <xf numFmtId="42" fontId="13" fillId="0" borderId="131" xfId="12" applyFont="1" applyFill="1" applyBorder="1" applyAlignment="1">
      <alignment horizontal="center" vertical="center" wrapText="1"/>
    </xf>
    <xf numFmtId="42" fontId="13" fillId="0" borderId="77" xfId="12" applyFont="1" applyFill="1" applyBorder="1" applyAlignment="1">
      <alignment horizontal="center" vertical="center" wrapText="1"/>
    </xf>
    <xf numFmtId="171" fontId="13" fillId="9" borderId="4" xfId="6" applyNumberFormat="1" applyFont="1" applyFill="1" applyBorder="1" applyAlignment="1">
      <alignment horizontal="center" vertical="center"/>
    </xf>
    <xf numFmtId="49" fontId="13" fillId="13" borderId="74" xfId="6" applyNumberFormat="1" applyFont="1" applyFill="1" applyBorder="1" applyAlignment="1">
      <alignment horizontal="center" vertical="center" wrapText="1"/>
    </xf>
    <xf numFmtId="49" fontId="13" fillId="13" borderId="75" xfId="6" applyNumberFormat="1" applyFont="1" applyFill="1" applyBorder="1" applyAlignment="1">
      <alignment horizontal="center" vertical="center" wrapText="1"/>
    </xf>
    <xf numFmtId="42" fontId="13" fillId="13" borderId="74" xfId="12" applyFont="1" applyFill="1" applyBorder="1" applyAlignment="1">
      <alignment horizontal="center" vertical="center" wrapText="1"/>
    </xf>
    <xf numFmtId="42" fontId="13" fillId="13" borderId="13" xfId="12" applyFont="1" applyFill="1" applyBorder="1" applyAlignment="1">
      <alignment horizontal="center" vertical="center" wrapText="1"/>
    </xf>
    <xf numFmtId="169" fontId="13" fillId="9" borderId="20" xfId="6" applyNumberFormat="1" applyFont="1" applyFill="1" applyBorder="1" applyAlignment="1">
      <alignment horizontal="center" vertical="center"/>
    </xf>
    <xf numFmtId="9" fontId="34" fillId="5" borderId="20" xfId="13" applyFont="1" applyFill="1" applyBorder="1" applyAlignment="1">
      <alignment horizontal="center" vertical="center"/>
    </xf>
    <xf numFmtId="9" fontId="34" fillId="19" borderId="20" xfId="13" applyFont="1" applyFill="1" applyBorder="1" applyAlignment="1">
      <alignment horizontal="center" vertical="center"/>
    </xf>
    <xf numFmtId="0" fontId="13" fillId="9" borderId="20" xfId="6" applyFont="1" applyFill="1" applyBorder="1" applyAlignment="1">
      <alignment horizontal="right" vertical="center" wrapText="1"/>
    </xf>
    <xf numFmtId="0" fontId="48" fillId="4" borderId="79" xfId="6" applyFont="1" applyFill="1" applyBorder="1" applyAlignment="1" applyProtection="1">
      <alignment horizontal="center" vertical="center" textRotation="90" wrapText="1"/>
      <protection locked="0"/>
    </xf>
    <xf numFmtId="0" fontId="48" fillId="4" borderId="8" xfId="6" applyFont="1" applyFill="1" applyBorder="1" applyAlignment="1" applyProtection="1">
      <alignment horizontal="center" vertical="center" textRotation="90" wrapText="1"/>
      <protection locked="0"/>
    </xf>
    <xf numFmtId="0" fontId="13" fillId="7" borderId="20" xfId="6" applyFont="1" applyFill="1" applyBorder="1" applyAlignment="1">
      <alignment horizontal="center" vertical="center" wrapText="1"/>
    </xf>
    <xf numFmtId="169" fontId="13" fillId="9" borderId="20" xfId="6" applyNumberFormat="1" applyFont="1" applyFill="1" applyBorder="1" applyAlignment="1">
      <alignment horizontal="left" vertical="center" wrapText="1"/>
    </xf>
    <xf numFmtId="0" fontId="47" fillId="2" borderId="20" xfId="6" applyFont="1" applyFill="1" applyBorder="1" applyAlignment="1" applyProtection="1">
      <alignment horizontal="center" vertical="center" textRotation="90" wrapText="1"/>
      <protection locked="0"/>
    </xf>
    <xf numFmtId="49" fontId="13" fillId="2" borderId="20" xfId="6" applyNumberFormat="1" applyFont="1" applyFill="1" applyBorder="1" applyAlignment="1" applyProtection="1">
      <alignment horizontal="center" vertical="center" wrapText="1"/>
      <protection locked="0"/>
    </xf>
    <xf numFmtId="49" fontId="13" fillId="2" borderId="35" xfId="6" applyNumberFormat="1" applyFont="1" applyFill="1" applyBorder="1" applyAlignment="1" applyProtection="1">
      <alignment horizontal="center" vertical="center" wrapText="1"/>
      <protection locked="0"/>
    </xf>
    <xf numFmtId="49" fontId="13" fillId="2" borderId="13" xfId="6" applyNumberFormat="1" applyFont="1" applyFill="1" applyBorder="1" applyAlignment="1" applyProtection="1">
      <alignment horizontal="center" vertical="center" wrapText="1"/>
      <protection locked="0"/>
    </xf>
    <xf numFmtId="42" fontId="13" fillId="0" borderId="129" xfId="12" applyFont="1" applyFill="1" applyBorder="1" applyAlignment="1" applyProtection="1">
      <alignment horizontal="center" vertical="center" wrapText="1"/>
      <protection locked="0"/>
    </xf>
    <xf numFmtId="42" fontId="13" fillId="0" borderId="52" xfId="12" applyFont="1" applyFill="1" applyBorder="1" applyAlignment="1" applyProtection="1">
      <alignment horizontal="center" vertical="center" wrapText="1"/>
      <protection locked="0"/>
    </xf>
    <xf numFmtId="42" fontId="13" fillId="2" borderId="35" xfId="12" applyFont="1" applyFill="1" applyBorder="1" applyAlignment="1" applyProtection="1">
      <alignment horizontal="center" vertical="center" wrapText="1"/>
      <protection locked="0"/>
    </xf>
    <xf numFmtId="42" fontId="13" fillId="2" borderId="13" xfId="12" applyFont="1" applyFill="1" applyBorder="1" applyAlignment="1" applyProtection="1">
      <alignment horizontal="center" vertical="center" wrapText="1"/>
      <protection locked="0"/>
    </xf>
    <xf numFmtId="9" fontId="34" fillId="5" borderId="35" xfId="12" applyNumberFormat="1" applyFont="1" applyFill="1" applyBorder="1" applyAlignment="1" applyProtection="1">
      <alignment horizontal="center" vertical="center" wrapText="1"/>
      <protection locked="0"/>
    </xf>
    <xf numFmtId="9" fontId="34" fillId="5" borderId="13" xfId="12" applyNumberFormat="1" applyFont="1" applyFill="1" applyBorder="1" applyAlignment="1" applyProtection="1">
      <alignment horizontal="center" vertical="center" wrapText="1"/>
      <protection locked="0"/>
    </xf>
    <xf numFmtId="49" fontId="13" fillId="2" borderId="70" xfId="6" applyNumberFormat="1" applyFont="1" applyFill="1" applyBorder="1" applyAlignment="1" applyProtection="1">
      <alignment horizontal="center" vertical="center" wrapText="1"/>
      <protection locked="0"/>
    </xf>
    <xf numFmtId="49" fontId="13" fillId="2" borderId="24" xfId="6" applyNumberFormat="1" applyFont="1" applyFill="1" applyBorder="1" applyAlignment="1" applyProtection="1">
      <alignment horizontal="center" vertical="center" wrapText="1"/>
      <protection locked="0"/>
    </xf>
    <xf numFmtId="49" fontId="13" fillId="0" borderId="0" xfId="12" applyNumberFormat="1" applyFont="1" applyFill="1" applyBorder="1" applyAlignment="1" applyProtection="1">
      <alignment horizontal="center" vertical="center" wrapText="1"/>
      <protection locked="0"/>
    </xf>
    <xf numFmtId="49" fontId="13" fillId="0" borderId="52" xfId="12" applyNumberFormat="1" applyFont="1" applyFill="1" applyBorder="1" applyAlignment="1" applyProtection="1">
      <alignment horizontal="center" vertical="center" wrapText="1"/>
      <protection locked="0"/>
    </xf>
    <xf numFmtId="42" fontId="13" fillId="9" borderId="20" xfId="12" applyFont="1" applyFill="1" applyBorder="1" applyAlignment="1">
      <alignment horizontal="center" vertical="center"/>
    </xf>
    <xf numFmtId="0" fontId="13" fillId="4" borderId="81" xfId="6" applyFont="1" applyFill="1" applyBorder="1" applyAlignment="1">
      <alignment horizontal="center" vertical="center" wrapText="1"/>
    </xf>
    <xf numFmtId="42" fontId="13" fillId="2" borderId="70" xfId="12" applyFont="1" applyFill="1" applyBorder="1" applyAlignment="1" applyProtection="1">
      <alignment horizontal="center" vertical="center" wrapText="1"/>
      <protection locked="0"/>
    </xf>
    <xf numFmtId="42" fontId="13" fillId="2" borderId="24" xfId="12" applyFont="1" applyFill="1" applyBorder="1" applyAlignment="1" applyProtection="1">
      <alignment horizontal="center" vertical="center" wrapText="1"/>
      <protection locked="0"/>
    </xf>
    <xf numFmtId="0" fontId="13" fillId="7" borderId="20" xfId="6" applyFont="1" applyFill="1" applyBorder="1" applyAlignment="1">
      <alignment horizontal="center" vertical="center"/>
    </xf>
    <xf numFmtId="0" fontId="47" fillId="4" borderId="120" xfId="6" applyFont="1" applyFill="1" applyBorder="1" applyAlignment="1" applyProtection="1">
      <alignment horizontal="center" vertical="center" textRotation="90" wrapText="1"/>
      <protection locked="0"/>
    </xf>
    <xf numFmtId="0" fontId="47" fillId="4" borderId="92" xfId="6" applyFont="1" applyFill="1" applyBorder="1" applyAlignment="1" applyProtection="1">
      <alignment horizontal="center" vertical="center" textRotation="90" wrapText="1"/>
      <protection locked="0"/>
    </xf>
    <xf numFmtId="0" fontId="47" fillId="4" borderId="12" xfId="6" applyFont="1" applyFill="1" applyBorder="1" applyAlignment="1" applyProtection="1">
      <alignment horizontal="center" vertical="center" textRotation="90" wrapText="1"/>
      <protection locked="0"/>
    </xf>
    <xf numFmtId="0" fontId="13" fillId="4" borderId="20" xfId="6" applyFont="1" applyFill="1" applyBorder="1" applyAlignment="1">
      <alignment horizontal="center" vertical="center" wrapText="1"/>
    </xf>
    <xf numFmtId="4" fontId="13" fillId="9" borderId="20" xfId="6" applyNumberFormat="1" applyFont="1" applyFill="1" applyBorder="1" applyAlignment="1">
      <alignment horizontal="right" vertical="center"/>
    </xf>
    <xf numFmtId="0" fontId="13" fillId="7" borderId="91" xfId="6" applyFont="1" applyFill="1" applyBorder="1" applyAlignment="1">
      <alignment horizontal="center" vertical="center" wrapText="1"/>
    </xf>
    <xf numFmtId="0" fontId="34" fillId="7" borderId="20" xfId="14" applyFont="1" applyFill="1" applyBorder="1" applyAlignment="1">
      <alignment horizontal="center" vertical="center"/>
    </xf>
    <xf numFmtId="42" fontId="13" fillId="0" borderId="8" xfId="12" applyFont="1" applyFill="1" applyBorder="1" applyAlignment="1">
      <alignment horizontal="center" vertical="center"/>
    </xf>
    <xf numFmtId="42" fontId="13" fillId="0" borderId="11" xfId="12" applyFont="1" applyFill="1" applyBorder="1" applyAlignment="1">
      <alignment horizontal="center" vertical="center"/>
    </xf>
    <xf numFmtId="49" fontId="13" fillId="0" borderId="0" xfId="6" applyNumberFormat="1" applyFont="1" applyBorder="1" applyAlignment="1" applyProtection="1">
      <alignment horizontal="center" vertical="center" wrapText="1"/>
      <protection locked="0"/>
    </xf>
    <xf numFmtId="49" fontId="13" fillId="0" borderId="52" xfId="6" applyNumberFormat="1" applyFont="1" applyBorder="1" applyAlignment="1" applyProtection="1">
      <alignment horizontal="center" vertical="center" wrapText="1"/>
      <protection locked="0"/>
    </xf>
    <xf numFmtId="42" fontId="13" fillId="0" borderId="4" xfId="12" applyFont="1" applyFill="1" applyBorder="1" applyAlignment="1">
      <alignment horizontal="center" vertical="center"/>
    </xf>
    <xf numFmtId="49" fontId="13" fillId="7" borderId="48" xfId="6" applyNumberFormat="1" applyFont="1" applyFill="1" applyBorder="1" applyAlignment="1" applyProtection="1">
      <alignment horizontal="center" vertical="center" wrapText="1"/>
      <protection locked="0"/>
    </xf>
    <xf numFmtId="49" fontId="13" fillId="7" borderId="14" xfId="6" applyNumberFormat="1" applyFont="1" applyFill="1" applyBorder="1" applyAlignment="1" applyProtection="1">
      <alignment horizontal="center" vertical="center" wrapText="1"/>
      <protection locked="0"/>
    </xf>
    <xf numFmtId="49" fontId="13" fillId="7" borderId="21" xfId="6" applyNumberFormat="1" applyFont="1" applyFill="1" applyBorder="1" applyAlignment="1" applyProtection="1">
      <alignment horizontal="center" vertical="center" wrapText="1"/>
      <protection locked="0"/>
    </xf>
    <xf numFmtId="42" fontId="13" fillId="7" borderId="52" xfId="12" applyFont="1" applyFill="1" applyBorder="1" applyAlignment="1" applyProtection="1">
      <alignment horizontal="center" vertical="center" wrapText="1"/>
      <protection locked="0"/>
    </xf>
    <xf numFmtId="42" fontId="13" fillId="7" borderId="91" xfId="12" applyFont="1" applyFill="1" applyBorder="1" applyAlignment="1" applyProtection="1">
      <alignment horizontal="center" vertical="center" wrapText="1"/>
      <protection locked="0"/>
    </xf>
    <xf numFmtId="0" fontId="47" fillId="12" borderId="20" xfId="10" applyFont="1" applyFill="1" applyBorder="1" applyAlignment="1" applyProtection="1">
      <alignment horizontal="center" vertical="center" textRotation="90" wrapText="1"/>
      <protection locked="0"/>
    </xf>
    <xf numFmtId="49" fontId="13" fillId="12" borderId="20" xfId="10" applyNumberFormat="1" applyFont="1" applyFill="1" applyBorder="1" applyAlignment="1" applyProtection="1">
      <alignment horizontal="center" vertical="center" wrapText="1"/>
      <protection locked="0"/>
    </xf>
    <xf numFmtId="0" fontId="47" fillId="4" borderId="21" xfId="6" applyFont="1" applyFill="1" applyBorder="1" applyAlignment="1" applyProtection="1">
      <alignment horizontal="center" vertical="center" textRotation="90" wrapText="1"/>
      <protection locked="0"/>
    </xf>
    <xf numFmtId="49" fontId="13" fillId="7" borderId="23" xfId="6" applyNumberFormat="1" applyFont="1" applyFill="1" applyBorder="1" applyAlignment="1" applyProtection="1">
      <alignment horizontal="center" vertical="center" wrapText="1"/>
      <protection locked="0"/>
    </xf>
    <xf numFmtId="42" fontId="13" fillId="7" borderId="13" xfId="12" applyFont="1" applyFill="1" applyBorder="1" applyAlignment="1" applyProtection="1">
      <alignment horizontal="center" vertical="center" wrapText="1"/>
      <protection locked="0"/>
    </xf>
    <xf numFmtId="42" fontId="13" fillId="0" borderId="4" xfId="10" applyNumberFormat="1" applyFont="1" applyFill="1" applyBorder="1" applyAlignment="1" applyProtection="1">
      <alignment horizontal="center" vertical="center" wrapText="1"/>
      <protection locked="0"/>
    </xf>
    <xf numFmtId="42" fontId="13" fillId="0" borderId="8" xfId="10" applyNumberFormat="1" applyFont="1" applyFill="1" applyBorder="1" applyAlignment="1" applyProtection="1">
      <alignment horizontal="center" vertical="center" wrapText="1"/>
      <protection locked="0"/>
    </xf>
    <xf numFmtId="166" fontId="47" fillId="9" borderId="4" xfId="10" applyNumberFormat="1" applyFont="1" applyFill="1" applyBorder="1" applyAlignment="1" applyProtection="1">
      <alignment horizontal="center" vertical="center" wrapText="1"/>
      <protection locked="0"/>
    </xf>
    <xf numFmtId="166" fontId="47" fillId="9" borderId="8" xfId="10" applyNumberFormat="1" applyFont="1" applyFill="1" applyBorder="1" applyAlignment="1" applyProtection="1">
      <alignment horizontal="center" vertical="center" wrapText="1"/>
      <protection locked="0"/>
    </xf>
    <xf numFmtId="9" fontId="34" fillId="5" borderId="20" xfId="10" applyNumberFormat="1" applyFont="1" applyFill="1" applyBorder="1" applyAlignment="1">
      <alignment horizontal="center" vertical="center" wrapText="1"/>
    </xf>
    <xf numFmtId="0" fontId="34" fillId="5" borderId="20" xfId="10" applyFont="1" applyFill="1" applyBorder="1" applyAlignment="1">
      <alignment horizontal="center" vertical="center" wrapText="1"/>
    </xf>
    <xf numFmtId="0" fontId="13" fillId="0" borderId="131" xfId="10" applyFont="1" applyBorder="1" applyAlignment="1">
      <alignment horizontal="center" vertical="center" wrapText="1"/>
    </xf>
    <xf numFmtId="0" fontId="13" fillId="0" borderId="77" xfId="10" applyFont="1" applyBorder="1" applyAlignment="1">
      <alignment horizontal="center" vertical="center" wrapText="1"/>
    </xf>
    <xf numFmtId="9" fontId="34" fillId="3" borderId="90" xfId="10" applyNumberFormat="1" applyFont="1" applyFill="1" applyBorder="1" applyAlignment="1">
      <alignment horizontal="center" vertical="center"/>
    </xf>
    <xf numFmtId="9" fontId="34" fillId="3" borderId="65" xfId="10" applyNumberFormat="1" applyFont="1" applyFill="1" applyBorder="1" applyAlignment="1">
      <alignment horizontal="center" vertical="center"/>
    </xf>
    <xf numFmtId="9" fontId="34" fillId="15" borderId="4" xfId="10" applyNumberFormat="1" applyFont="1" applyFill="1" applyBorder="1" applyAlignment="1">
      <alignment horizontal="center" vertical="center"/>
    </xf>
    <xf numFmtId="9" fontId="34" fillId="15" borderId="8" xfId="10" applyNumberFormat="1" applyFont="1" applyFill="1" applyBorder="1" applyAlignment="1">
      <alignment horizontal="center" vertical="center"/>
    </xf>
    <xf numFmtId="0" fontId="34" fillId="7" borderId="49" xfId="7" applyFont="1" applyFill="1" applyBorder="1" applyAlignment="1">
      <alignment horizontal="center" vertical="center"/>
    </xf>
    <xf numFmtId="42" fontId="13" fillId="12" borderId="20" xfId="10" applyNumberFormat="1" applyFont="1" applyFill="1" applyBorder="1" applyAlignment="1" applyProtection="1">
      <alignment horizontal="center" vertical="center" wrapText="1"/>
      <protection locked="0"/>
    </xf>
    <xf numFmtId="0" fontId="13" fillId="0" borderId="4" xfId="10" applyFont="1" applyFill="1" applyBorder="1" applyAlignment="1">
      <alignment horizontal="center" vertical="center" wrapText="1"/>
    </xf>
    <xf numFmtId="0" fontId="13" fillId="0" borderId="27" xfId="10" applyFont="1" applyFill="1" applyBorder="1" applyAlignment="1">
      <alignment horizontal="center" vertical="center" wrapText="1"/>
    </xf>
    <xf numFmtId="0" fontId="47" fillId="6" borderId="20" xfId="10" applyFont="1" applyFill="1" applyBorder="1" applyAlignment="1" applyProtection="1">
      <alignment horizontal="center" vertical="center" textRotation="90" wrapText="1"/>
      <protection locked="0"/>
    </xf>
    <xf numFmtId="49" fontId="13" fillId="6" borderId="20" xfId="10" applyNumberFormat="1" applyFont="1" applyFill="1" applyBorder="1" applyAlignment="1" applyProtection="1">
      <alignment horizontal="center" vertical="center" wrapText="1"/>
      <protection locked="0"/>
    </xf>
    <xf numFmtId="42" fontId="13" fillId="0" borderId="11" xfId="10" applyNumberFormat="1" applyFont="1" applyFill="1" applyBorder="1" applyAlignment="1" applyProtection="1">
      <alignment horizontal="center" vertical="center" wrapText="1"/>
      <protection locked="0"/>
    </xf>
    <xf numFmtId="42" fontId="13" fillId="9" borderId="4" xfId="10" applyNumberFormat="1" applyFont="1" applyFill="1" applyBorder="1" applyAlignment="1" applyProtection="1">
      <alignment horizontal="center" vertical="center" wrapText="1"/>
      <protection locked="0"/>
    </xf>
    <xf numFmtId="42" fontId="13" fillId="9" borderId="11" xfId="10" applyNumberFormat="1" applyFont="1" applyFill="1" applyBorder="1" applyAlignment="1" applyProtection="1">
      <alignment horizontal="center" vertical="center" wrapText="1"/>
      <protection locked="0"/>
    </xf>
    <xf numFmtId="42" fontId="13" fillId="0" borderId="33" xfId="10" applyNumberFormat="1" applyFont="1" applyFill="1" applyBorder="1" applyAlignment="1" applyProtection="1">
      <alignment horizontal="center" vertical="center" wrapText="1"/>
      <protection locked="0"/>
    </xf>
    <xf numFmtId="9" fontId="34" fillId="3" borderId="4" xfId="10" applyNumberFormat="1" applyFont="1" applyFill="1" applyBorder="1" applyAlignment="1">
      <alignment horizontal="center" vertical="center"/>
    </xf>
    <xf numFmtId="9" fontId="34" fillId="3" borderId="11" xfId="10" applyNumberFormat="1" applyFont="1" applyFill="1" applyBorder="1" applyAlignment="1">
      <alignment horizontal="center" vertical="center"/>
    </xf>
    <xf numFmtId="9" fontId="34" fillId="15" borderId="11" xfId="10" applyNumberFormat="1" applyFont="1" applyFill="1" applyBorder="1" applyAlignment="1">
      <alignment horizontal="center" vertical="center"/>
    </xf>
    <xf numFmtId="0" fontId="13" fillId="0" borderId="73" xfId="10" applyFont="1" applyBorder="1" applyAlignment="1">
      <alignment horizontal="center" vertical="center" wrapText="1"/>
    </xf>
    <xf numFmtId="0" fontId="13" fillId="0" borderId="44" xfId="10" applyFont="1" applyBorder="1" applyAlignment="1">
      <alignment horizontal="center" vertical="center" wrapText="1"/>
    </xf>
    <xf numFmtId="0" fontId="13" fillId="0" borderId="8" xfId="10" applyFont="1" applyFill="1" applyBorder="1" applyAlignment="1">
      <alignment horizontal="center" vertical="center" wrapText="1"/>
    </xf>
    <xf numFmtId="0" fontId="24" fillId="17" borderId="7" xfId="0" applyFont="1" applyFill="1" applyBorder="1" applyAlignment="1" applyProtection="1">
      <alignment horizontal="center" vertical="center" wrapText="1"/>
      <protection locked="0"/>
    </xf>
    <xf numFmtId="0" fontId="24" fillId="10" borderId="7" xfId="0" applyFont="1" applyFill="1" applyBorder="1" applyAlignment="1" applyProtection="1">
      <alignment horizontal="center" vertical="center" wrapText="1"/>
      <protection locked="0"/>
    </xf>
    <xf numFmtId="0" fontId="24" fillId="11" borderId="7" xfId="0" applyFont="1" applyFill="1" applyBorder="1" applyAlignment="1">
      <alignment horizontal="center" vertical="center" wrapText="1"/>
    </xf>
    <xf numFmtId="0" fontId="24" fillId="21" borderId="7" xfId="0" applyFont="1" applyFill="1" applyBorder="1" applyAlignment="1">
      <alignment horizontal="center" vertical="center"/>
    </xf>
    <xf numFmtId="164" fontId="24" fillId="21" borderId="22" xfId="11" applyFont="1" applyFill="1" applyBorder="1" applyAlignment="1">
      <alignment horizontal="center" vertical="center" wrapText="1"/>
    </xf>
    <xf numFmtId="164" fontId="24" fillId="21" borderId="21" xfId="11" applyFont="1" applyFill="1" applyBorder="1" applyAlignment="1">
      <alignment horizontal="center" vertical="center" wrapText="1"/>
    </xf>
    <xf numFmtId="0" fontId="52" fillId="0" borderId="0" xfId="10" applyFont="1" applyBorder="1" applyAlignment="1" applyProtection="1">
      <alignment horizontal="center" vertical="center" wrapText="1"/>
      <protection locked="0"/>
    </xf>
    <xf numFmtId="0" fontId="13" fillId="6" borderId="55" xfId="10" applyFont="1" applyFill="1" applyBorder="1" applyAlignment="1">
      <alignment horizontal="center" vertical="center" wrapText="1"/>
    </xf>
    <xf numFmtId="0" fontId="13" fillId="6" borderId="88" xfId="10" applyFont="1" applyFill="1" applyBorder="1" applyAlignment="1">
      <alignment horizontal="center" vertical="center" wrapText="1"/>
    </xf>
    <xf numFmtId="0" fontId="48" fillId="12" borderId="20" xfId="10" applyFont="1" applyFill="1" applyBorder="1" applyAlignment="1" applyProtection="1">
      <alignment horizontal="center" vertical="center" textRotation="90" wrapText="1"/>
      <protection locked="0"/>
    </xf>
    <xf numFmtId="0" fontId="47" fillId="2" borderId="20" xfId="10" applyFont="1" applyFill="1" applyBorder="1" applyAlignment="1" applyProtection="1">
      <alignment horizontal="center" vertical="center" textRotation="90" wrapText="1"/>
      <protection locked="0"/>
    </xf>
    <xf numFmtId="49" fontId="13" fillId="2" borderId="20" xfId="10" applyNumberFormat="1" applyFont="1" applyFill="1" applyBorder="1" applyAlignment="1" applyProtection="1">
      <alignment horizontal="center" vertical="center" wrapText="1"/>
      <protection locked="0"/>
    </xf>
    <xf numFmtId="42" fontId="13" fillId="9" borderId="8" xfId="10" applyNumberFormat="1" applyFont="1" applyFill="1" applyBorder="1" applyAlignment="1" applyProtection="1">
      <alignment horizontal="center" vertical="center" wrapText="1"/>
      <protection locked="0"/>
    </xf>
    <xf numFmtId="42" fontId="13" fillId="0" borderId="27" xfId="10" applyNumberFormat="1" applyFont="1" applyFill="1" applyBorder="1" applyAlignment="1" applyProtection="1">
      <alignment horizontal="center" vertical="center" wrapText="1"/>
      <protection locked="0"/>
    </xf>
    <xf numFmtId="0" fontId="13" fillId="2" borderId="0" xfId="10" applyFont="1" applyFill="1" applyBorder="1" applyAlignment="1">
      <alignment horizontal="center" vertical="center" wrapText="1"/>
    </xf>
    <xf numFmtId="0" fontId="13" fillId="2" borderId="51" xfId="10" applyFont="1" applyFill="1" applyBorder="1" applyAlignment="1">
      <alignment horizontal="center" vertical="center" wrapText="1"/>
    </xf>
    <xf numFmtId="9" fontId="34" fillId="3" borderId="8" xfId="10" applyNumberFormat="1" applyFont="1" applyFill="1" applyBorder="1" applyAlignment="1">
      <alignment horizontal="center" vertical="center"/>
    </xf>
    <xf numFmtId="0" fontId="13" fillId="6" borderId="89" xfId="10" applyFont="1" applyFill="1" applyBorder="1" applyAlignment="1">
      <alignment horizontal="center" vertical="center" wrapText="1"/>
    </xf>
    <xf numFmtId="0" fontId="48" fillId="0" borderId="20" xfId="6" applyFont="1" applyBorder="1" applyAlignment="1" applyProtection="1">
      <alignment horizontal="center" vertical="center" textRotation="90" wrapText="1"/>
      <protection locked="0"/>
    </xf>
    <xf numFmtId="49" fontId="13" fillId="0" borderId="55" xfId="6" applyNumberFormat="1" applyFont="1" applyBorder="1" applyAlignment="1" applyProtection="1">
      <alignment horizontal="center" vertical="center" wrapText="1"/>
      <protection locked="0"/>
    </xf>
    <xf numFmtId="49" fontId="13" fillId="0" borderId="56" xfId="6" applyNumberFormat="1" applyFont="1" applyBorder="1" applyAlignment="1" applyProtection="1">
      <alignment horizontal="center" vertical="center" wrapText="1"/>
      <protection locked="0"/>
    </xf>
    <xf numFmtId="0" fontId="34" fillId="2" borderId="10" xfId="7" applyFont="1" applyFill="1" applyBorder="1" applyAlignment="1">
      <alignment horizontal="center" vertical="center"/>
    </xf>
    <xf numFmtId="0" fontId="34" fillId="2" borderId="47" xfId="7" applyFont="1" applyFill="1" applyBorder="1" applyAlignment="1">
      <alignment horizontal="center" vertical="center"/>
    </xf>
    <xf numFmtId="0" fontId="34" fillId="2" borderId="25" xfId="7" applyFont="1" applyFill="1" applyBorder="1" applyAlignment="1">
      <alignment horizontal="center" vertical="center"/>
    </xf>
    <xf numFmtId="0" fontId="34" fillId="2" borderId="30" xfId="7" applyFont="1" applyFill="1" applyBorder="1" applyAlignment="1">
      <alignment horizontal="center" vertical="center"/>
    </xf>
    <xf numFmtId="0" fontId="47" fillId="0" borderId="120" xfId="6" applyFont="1" applyBorder="1" applyAlignment="1" applyProtection="1">
      <alignment horizontal="center" vertical="center" textRotation="90" wrapText="1"/>
      <protection locked="0"/>
    </xf>
    <xf numFmtId="0" fontId="47" fillId="0" borderId="92" xfId="6" applyFont="1" applyBorder="1" applyAlignment="1" applyProtection="1">
      <alignment horizontal="center" vertical="center" textRotation="90" wrapText="1"/>
      <protection locked="0"/>
    </xf>
    <xf numFmtId="49" fontId="13" fillId="0" borderId="4" xfId="6" applyNumberFormat="1" applyFont="1" applyBorder="1" applyAlignment="1" applyProtection="1">
      <alignment horizontal="center" vertical="center" wrapText="1"/>
      <protection locked="0"/>
    </xf>
    <xf numFmtId="49" fontId="13" fillId="0" borderId="8" xfId="6" applyNumberFormat="1" applyFont="1" applyBorder="1" applyAlignment="1" applyProtection="1">
      <alignment horizontal="center" vertical="center" wrapText="1"/>
      <protection locked="0"/>
    </xf>
    <xf numFmtId="49" fontId="13" fillId="2" borderId="4" xfId="6" applyNumberFormat="1" applyFont="1" applyFill="1" applyBorder="1" applyAlignment="1" applyProtection="1">
      <alignment horizontal="center" vertical="center" wrapText="1"/>
      <protection locked="0"/>
    </xf>
    <xf numFmtId="42" fontId="13" fillId="2" borderId="48" xfId="12" applyFont="1" applyFill="1" applyBorder="1" applyAlignment="1">
      <alignment horizontal="center" vertical="center"/>
    </xf>
    <xf numFmtId="42" fontId="13" fillId="2" borderId="14" xfId="12" applyFont="1" applyFill="1" applyBorder="1" applyAlignment="1">
      <alignment horizontal="center" vertical="center"/>
    </xf>
    <xf numFmtId="42" fontId="13" fillId="2" borderId="20" xfId="12" applyFont="1" applyFill="1" applyBorder="1" applyAlignment="1">
      <alignment horizontal="center" vertical="center"/>
    </xf>
    <xf numFmtId="49" fontId="13" fillId="0" borderId="129" xfId="6" applyNumberFormat="1" applyFont="1" applyBorder="1" applyAlignment="1" applyProtection="1">
      <alignment horizontal="center" vertical="center" wrapText="1"/>
      <protection locked="0"/>
    </xf>
    <xf numFmtId="49" fontId="13" fillId="0" borderId="54" xfId="6" applyNumberFormat="1" applyFont="1" applyBorder="1" applyAlignment="1" applyProtection="1">
      <alignment horizontal="center" vertical="center" wrapText="1"/>
      <protection locked="0"/>
    </xf>
    <xf numFmtId="49" fontId="13" fillId="0" borderId="76" xfId="6" applyNumberFormat="1" applyFont="1" applyBorder="1" applyAlignment="1" applyProtection="1">
      <alignment horizontal="center" vertical="center" wrapText="1"/>
      <protection locked="0"/>
    </xf>
    <xf numFmtId="0" fontId="34" fillId="2" borderId="43" xfId="7" applyFont="1" applyFill="1" applyBorder="1" applyAlignment="1">
      <alignment horizontal="center" vertical="center"/>
    </xf>
    <xf numFmtId="0" fontId="34" fillId="2" borderId="95" xfId="7" applyFont="1" applyFill="1" applyBorder="1" applyAlignment="1">
      <alignment horizontal="center" vertical="center"/>
    </xf>
    <xf numFmtId="0" fontId="34" fillId="2" borderId="76" xfId="7" applyFont="1" applyFill="1" applyBorder="1" applyAlignment="1">
      <alignment horizontal="center" vertical="center"/>
    </xf>
    <xf numFmtId="0" fontId="48" fillId="4" borderId="20" xfId="6" applyFont="1" applyFill="1" applyBorder="1" applyAlignment="1" applyProtection="1">
      <alignment horizontal="center" vertical="center" textRotation="90" wrapText="1"/>
      <protection locked="0"/>
    </xf>
    <xf numFmtId="49" fontId="13" fillId="0" borderId="8" xfId="6" applyNumberFormat="1" applyFont="1" applyFill="1" applyBorder="1" applyAlignment="1" applyProtection="1">
      <alignment horizontal="center" vertical="center" wrapText="1"/>
      <protection locked="0"/>
    </xf>
    <xf numFmtId="49" fontId="13" fillId="0" borderId="11" xfId="6" applyNumberFormat="1" applyFont="1" applyFill="1" applyBorder="1" applyAlignment="1" applyProtection="1">
      <alignment horizontal="center" vertical="center" wrapText="1"/>
      <protection locked="0"/>
    </xf>
    <xf numFmtId="0" fontId="47" fillId="0" borderId="12" xfId="6" applyFont="1" applyBorder="1" applyAlignment="1" applyProtection="1">
      <alignment horizontal="center" vertical="center" textRotation="90" wrapText="1"/>
      <protection locked="0"/>
    </xf>
    <xf numFmtId="49" fontId="13" fillId="0" borderId="11" xfId="6" applyNumberFormat="1" applyFont="1" applyBorder="1" applyAlignment="1" applyProtection="1">
      <alignment horizontal="center" vertical="center" wrapText="1"/>
      <protection locked="0"/>
    </xf>
    <xf numFmtId="42" fontId="13" fillId="2" borderId="49" xfId="12" applyFont="1" applyFill="1" applyBorder="1" applyAlignment="1">
      <alignment horizontal="center" vertical="center"/>
    </xf>
    <xf numFmtId="49" fontId="13" fillId="0" borderId="70" xfId="6" applyNumberFormat="1" applyFont="1" applyBorder="1" applyAlignment="1" applyProtection="1">
      <alignment horizontal="center" vertical="center" wrapText="1"/>
      <protection locked="0"/>
    </xf>
    <xf numFmtId="49" fontId="13" fillId="0" borderId="24" xfId="6" applyNumberFormat="1" applyFont="1" applyBorder="1" applyAlignment="1" applyProtection="1">
      <alignment horizontal="center" vertical="center" wrapText="1"/>
      <protection locked="0"/>
    </xf>
    <xf numFmtId="49" fontId="13" fillId="0" borderId="38" xfId="6" applyNumberFormat="1" applyFont="1" applyBorder="1" applyAlignment="1" applyProtection="1">
      <alignment horizontal="center" vertical="center" wrapText="1"/>
      <protection locked="0"/>
    </xf>
    <xf numFmtId="9" fontId="34" fillId="5" borderId="54" xfId="13" applyFont="1" applyFill="1" applyBorder="1" applyAlignment="1">
      <alignment horizontal="center" vertical="center"/>
    </xf>
    <xf numFmtId="9" fontId="34" fillId="5" borderId="55" xfId="13" applyFont="1" applyFill="1" applyBorder="1" applyAlignment="1">
      <alignment horizontal="center" vertical="center"/>
    </xf>
    <xf numFmtId="0" fontId="34" fillId="2" borderId="55" xfId="7" applyFont="1" applyFill="1" applyBorder="1" applyAlignment="1">
      <alignment horizontal="center" vertical="center"/>
    </xf>
    <xf numFmtId="42" fontId="13" fillId="0" borderId="54" xfId="12" applyFont="1" applyFill="1" applyBorder="1" applyAlignment="1">
      <alignment horizontal="center" vertical="center"/>
    </xf>
    <xf numFmtId="42" fontId="13" fillId="0" borderId="55" xfId="12" applyFont="1" applyFill="1" applyBorder="1" applyAlignment="1">
      <alignment horizontal="center" vertical="center"/>
    </xf>
    <xf numFmtId="42" fontId="13" fillId="0" borderId="56" xfId="12" applyFont="1" applyFill="1" applyBorder="1" applyAlignment="1">
      <alignment horizontal="center" vertical="center"/>
    </xf>
    <xf numFmtId="49" fontId="13" fillId="0" borderId="4" xfId="6" applyNumberFormat="1" applyFont="1" applyFill="1" applyBorder="1" applyAlignment="1" applyProtection="1">
      <alignment horizontal="center" vertical="center" wrapText="1"/>
      <protection locked="0"/>
    </xf>
    <xf numFmtId="42" fontId="13" fillId="2" borderId="102" xfId="12" applyFont="1" applyFill="1" applyBorder="1" applyAlignment="1">
      <alignment horizontal="center" vertical="center"/>
    </xf>
    <xf numFmtId="0" fontId="48" fillId="12" borderId="20" xfId="6" applyFont="1" applyFill="1" applyBorder="1" applyAlignment="1" applyProtection="1">
      <alignment horizontal="center" vertical="center" textRotation="90" wrapText="1"/>
      <protection locked="0"/>
    </xf>
    <xf numFmtId="0" fontId="48" fillId="4" borderId="11" xfId="6" applyFont="1" applyFill="1" applyBorder="1" applyAlignment="1" applyProtection="1">
      <alignment horizontal="center" vertical="center" textRotation="90" wrapText="1"/>
      <protection locked="0"/>
    </xf>
    <xf numFmtId="0" fontId="48" fillId="2" borderId="4" xfId="6" applyFont="1" applyFill="1" applyBorder="1" applyAlignment="1" applyProtection="1">
      <alignment horizontal="center" vertical="center" textRotation="90" wrapText="1"/>
      <protection locked="0"/>
    </xf>
    <xf numFmtId="0" fontId="48" fillId="2" borderId="8" xfId="6" applyFont="1" applyFill="1" applyBorder="1" applyAlignment="1" applyProtection="1">
      <alignment horizontal="center" vertical="center" textRotation="90" wrapText="1"/>
      <protection locked="0"/>
    </xf>
    <xf numFmtId="0" fontId="48" fillId="2" borderId="11" xfId="6" applyFont="1" applyFill="1" applyBorder="1" applyAlignment="1" applyProtection="1">
      <alignment horizontal="center" vertical="center" textRotation="90" wrapText="1"/>
      <protection locked="0"/>
    </xf>
    <xf numFmtId="0" fontId="48" fillId="4" borderId="4" xfId="6" applyFont="1" applyFill="1" applyBorder="1" applyAlignment="1" applyProtection="1">
      <alignment horizontal="center" vertical="center" textRotation="90" wrapText="1"/>
      <protection locked="0"/>
    </xf>
    <xf numFmtId="0" fontId="48" fillId="6" borderId="35" xfId="6" applyFont="1" applyFill="1" applyBorder="1" applyAlignment="1" applyProtection="1">
      <alignment horizontal="center" vertical="center" textRotation="90" wrapText="1"/>
      <protection locked="0"/>
    </xf>
    <xf numFmtId="0" fontId="48" fillId="6" borderId="24" xfId="6" applyFont="1" applyFill="1" applyBorder="1" applyAlignment="1" applyProtection="1">
      <alignment horizontal="center" vertical="center" textRotation="90" wrapText="1"/>
      <protection locked="0"/>
    </xf>
    <xf numFmtId="0" fontId="48" fillId="6" borderId="13" xfId="6" applyFont="1" applyFill="1" applyBorder="1" applyAlignment="1" applyProtection="1">
      <alignment horizontal="center" vertical="center" textRotation="90" wrapText="1"/>
      <protection locked="0"/>
    </xf>
    <xf numFmtId="0" fontId="48" fillId="4" borderId="27" xfId="6" applyFont="1" applyFill="1" applyBorder="1" applyAlignment="1" applyProtection="1">
      <alignment horizontal="center" vertical="center" textRotation="90" wrapText="1"/>
      <protection locked="0"/>
    </xf>
    <xf numFmtId="0" fontId="48" fillId="0" borderId="41" xfId="6" applyFont="1" applyBorder="1" applyAlignment="1" applyProtection="1">
      <alignment horizontal="center" vertical="center" textRotation="90" wrapText="1"/>
      <protection locked="0"/>
    </xf>
    <xf numFmtId="0" fontId="48" fillId="0" borderId="24" xfId="6" applyFont="1" applyBorder="1" applyAlignment="1" applyProtection="1">
      <alignment horizontal="center" vertical="center" textRotation="90" wrapText="1"/>
      <protection locked="0"/>
    </xf>
    <xf numFmtId="0" fontId="48" fillId="0" borderId="13" xfId="6" applyFont="1" applyBorder="1" applyAlignment="1" applyProtection="1">
      <alignment horizontal="center" vertical="center" textRotation="90" wrapText="1"/>
      <protection locked="0"/>
    </xf>
    <xf numFmtId="0" fontId="48" fillId="7" borderId="79" xfId="6" applyFont="1" applyFill="1" applyBorder="1" applyAlignment="1" applyProtection="1">
      <alignment horizontal="center" vertical="center" textRotation="90" wrapText="1"/>
      <protection locked="0"/>
    </xf>
    <xf numFmtId="0" fontId="48" fillId="7" borderId="8" xfId="6" applyFont="1" applyFill="1" applyBorder="1" applyAlignment="1" applyProtection="1">
      <alignment horizontal="center" vertical="center" textRotation="90" wrapText="1"/>
      <protection locked="0"/>
    </xf>
    <xf numFmtId="42" fontId="13" fillId="0" borderId="43" xfId="12" applyFont="1" applyFill="1" applyBorder="1" applyAlignment="1" applyProtection="1">
      <alignment horizontal="center" vertical="center" wrapText="1"/>
      <protection locked="0"/>
    </xf>
    <xf numFmtId="42" fontId="13" fillId="0" borderId="10" xfId="12" applyFont="1" applyFill="1" applyBorder="1" applyAlignment="1" applyProtection="1">
      <alignment horizontal="center" vertical="center" wrapText="1"/>
      <protection locked="0"/>
    </xf>
    <xf numFmtId="42" fontId="13" fillId="0" borderId="47" xfId="12" applyFont="1" applyFill="1" applyBorder="1" applyAlignment="1" applyProtection="1">
      <alignment horizontal="center" vertical="center" wrapText="1"/>
      <protection locked="0"/>
    </xf>
    <xf numFmtId="42" fontId="13" fillId="9" borderId="95" xfId="12" applyFont="1" applyFill="1" applyBorder="1" applyAlignment="1">
      <alignment horizontal="center" vertical="center" wrapText="1"/>
    </xf>
    <xf numFmtId="42" fontId="13" fillId="9" borderId="55" xfId="12" applyFont="1" applyFill="1" applyBorder="1" applyAlignment="1">
      <alignment horizontal="center" vertical="center" wrapText="1"/>
    </xf>
    <xf numFmtId="42" fontId="13" fillId="9" borderId="76" xfId="12" applyFont="1" applyFill="1" applyBorder="1" applyAlignment="1">
      <alignment horizontal="center" vertical="center" wrapText="1"/>
    </xf>
    <xf numFmtId="42" fontId="13" fillId="9" borderId="43" xfId="12" applyFont="1" applyFill="1" applyBorder="1" applyAlignment="1">
      <alignment horizontal="center" vertical="center"/>
    </xf>
    <xf numFmtId="42" fontId="13" fillId="9" borderId="47" xfId="12" applyFont="1" applyFill="1" applyBorder="1" applyAlignment="1">
      <alignment horizontal="center" vertical="center"/>
    </xf>
    <xf numFmtId="42" fontId="13" fillId="0" borderId="24" xfId="12" applyFont="1" applyFill="1" applyBorder="1" applyAlignment="1" applyProtection="1">
      <alignment horizontal="center" vertical="center" wrapText="1"/>
      <protection locked="0"/>
    </xf>
    <xf numFmtId="42" fontId="13" fillId="9" borderId="35" xfId="12" applyFont="1" applyFill="1" applyBorder="1" applyAlignment="1" applyProtection="1">
      <alignment horizontal="center" vertical="center" wrapText="1"/>
      <protection locked="0"/>
    </xf>
    <xf numFmtId="42" fontId="13" fillId="9" borderId="24" xfId="12" applyFont="1" applyFill="1" applyBorder="1" applyAlignment="1" applyProtection="1">
      <alignment horizontal="center" vertical="center" wrapText="1"/>
      <protection locked="0"/>
    </xf>
    <xf numFmtId="42" fontId="13" fillId="9" borderId="13" xfId="12" applyFont="1" applyFill="1" applyBorder="1" applyAlignment="1" applyProtection="1">
      <alignment horizontal="center" vertical="center" wrapText="1"/>
      <protection locked="0"/>
    </xf>
    <xf numFmtId="42" fontId="13" fillId="9" borderId="43" xfId="12" applyFont="1" applyFill="1" applyBorder="1" applyAlignment="1" applyProtection="1">
      <alignment horizontal="center" vertical="center" wrapText="1"/>
      <protection locked="0"/>
    </xf>
    <xf numFmtId="42" fontId="13" fillId="9" borderId="47" xfId="12" applyFont="1" applyFill="1" applyBorder="1" applyAlignment="1" applyProtection="1">
      <alignment horizontal="center" vertical="center" wrapText="1"/>
      <protection locked="0"/>
    </xf>
    <xf numFmtId="42" fontId="13" fillId="0" borderId="35" xfId="12" applyFont="1" applyFill="1" applyBorder="1" applyAlignment="1">
      <alignment horizontal="center" vertical="center" wrapText="1"/>
    </xf>
    <xf numFmtId="42" fontId="13" fillId="0" borderId="13" xfId="12" applyFont="1" applyFill="1" applyBorder="1" applyAlignment="1">
      <alignment horizontal="center" vertical="center" wrapText="1"/>
    </xf>
    <xf numFmtId="0" fontId="48" fillId="4" borderId="119" xfId="6" applyFont="1" applyFill="1" applyBorder="1" applyAlignment="1" applyProtection="1">
      <alignment horizontal="center" vertical="center" textRotation="90" wrapText="1"/>
      <protection locked="0"/>
    </xf>
    <xf numFmtId="0" fontId="48" fillId="6" borderId="17" xfId="6" applyFont="1" applyFill="1" applyBorder="1" applyAlignment="1" applyProtection="1">
      <alignment horizontal="center" vertical="center" textRotation="90" wrapText="1"/>
      <protection locked="0"/>
    </xf>
    <xf numFmtId="49" fontId="13" fillId="6" borderId="87" xfId="6" applyNumberFormat="1" applyFont="1" applyFill="1" applyBorder="1" applyAlignment="1" applyProtection="1">
      <alignment horizontal="center" vertical="center" wrapText="1"/>
      <protection locked="0"/>
    </xf>
    <xf numFmtId="49" fontId="13" fillId="6" borderId="55" xfId="6" applyNumberFormat="1" applyFont="1" applyFill="1" applyBorder="1" applyAlignment="1" applyProtection="1">
      <alignment horizontal="center" vertical="center" wrapText="1"/>
      <protection locked="0"/>
    </xf>
    <xf numFmtId="49" fontId="13" fillId="6" borderId="135" xfId="6" applyNumberFormat="1" applyFont="1" applyFill="1" applyBorder="1" applyAlignment="1" applyProtection="1">
      <alignment horizontal="center" vertical="center" wrapText="1"/>
      <protection locked="0"/>
    </xf>
    <xf numFmtId="9" fontId="34" fillId="5" borderId="20" xfId="6" applyNumberFormat="1" applyFont="1" applyFill="1" applyBorder="1" applyAlignment="1" applyProtection="1">
      <alignment horizontal="center" vertical="center" wrapText="1"/>
      <protection locked="0"/>
    </xf>
    <xf numFmtId="0" fontId="13" fillId="7" borderId="20" xfId="6" applyFont="1" applyFill="1" applyBorder="1" applyAlignment="1" applyProtection="1">
      <alignment horizontal="center" vertical="center" wrapText="1"/>
      <protection locked="0"/>
    </xf>
    <xf numFmtId="0" fontId="48" fillId="2" borderId="35" xfId="6" applyFont="1" applyFill="1" applyBorder="1" applyAlignment="1" applyProtection="1">
      <alignment horizontal="center" vertical="center" textRotation="90" wrapText="1"/>
      <protection locked="0"/>
    </xf>
    <xf numFmtId="0" fontId="48" fillId="2" borderId="24" xfId="6" applyFont="1" applyFill="1" applyBorder="1" applyAlignment="1" applyProtection="1">
      <alignment horizontal="center" vertical="center" textRotation="90" wrapText="1"/>
      <protection locked="0"/>
    </xf>
    <xf numFmtId="0" fontId="48" fillId="2" borderId="13" xfId="6" applyFont="1" applyFill="1" applyBorder="1" applyAlignment="1" applyProtection="1">
      <alignment horizontal="center" vertical="center" textRotation="90" wrapText="1"/>
      <protection locked="0"/>
    </xf>
    <xf numFmtId="0" fontId="47" fillId="13" borderId="53" xfId="6" applyFont="1" applyFill="1" applyBorder="1" applyAlignment="1">
      <alignment horizontal="center" vertical="center" textRotation="90" wrapText="1"/>
    </xf>
    <xf numFmtId="49" fontId="13" fillId="13" borderId="15" xfId="6" applyNumberFormat="1" applyFont="1" applyFill="1" applyBorder="1" applyAlignment="1">
      <alignment horizontal="center" vertical="center" wrapText="1"/>
    </xf>
    <xf numFmtId="49" fontId="13" fillId="4" borderId="4" xfId="6" applyNumberFormat="1" applyFont="1" applyFill="1" applyBorder="1" applyAlignment="1">
      <alignment horizontal="center" vertical="center" wrapText="1"/>
    </xf>
    <xf numFmtId="49" fontId="13" fillId="4" borderId="27" xfId="6" applyNumberFormat="1" applyFont="1" applyFill="1" applyBorder="1" applyAlignment="1">
      <alignment horizontal="center" vertical="center" wrapText="1"/>
    </xf>
    <xf numFmtId="0" fontId="13" fillId="23" borderId="27" xfId="6" applyFont="1" applyFill="1" applyBorder="1" applyAlignment="1">
      <alignment horizontal="center" vertical="center" wrapText="1"/>
    </xf>
    <xf numFmtId="42" fontId="13" fillId="4" borderId="50" xfId="6" applyNumberFormat="1" applyFont="1" applyFill="1" applyBorder="1" applyAlignment="1">
      <alignment horizontal="center" vertical="center" wrapText="1"/>
    </xf>
    <xf numFmtId="49" fontId="13" fillId="0" borderId="129" xfId="12" applyNumberFormat="1" applyFont="1" applyFill="1" applyBorder="1" applyAlignment="1" applyProtection="1">
      <alignment horizontal="center" vertical="center" wrapText="1"/>
      <protection locked="0"/>
    </xf>
    <xf numFmtId="42" fontId="13" fillId="9" borderId="35" xfId="12" applyFont="1" applyFill="1" applyBorder="1" applyAlignment="1">
      <alignment horizontal="center" vertical="center"/>
    </xf>
    <xf numFmtId="42" fontId="13" fillId="9" borderId="10" xfId="12" applyFont="1" applyFill="1" applyBorder="1" applyAlignment="1" applyProtection="1">
      <alignment horizontal="center" vertical="center" wrapText="1"/>
      <protection locked="0"/>
    </xf>
    <xf numFmtId="49" fontId="13" fillId="0" borderId="54" xfId="12" applyNumberFormat="1" applyFont="1" applyBorder="1" applyAlignment="1" applyProtection="1">
      <alignment horizontal="center" vertical="center" wrapText="1"/>
      <protection locked="0"/>
    </xf>
    <xf numFmtId="49" fontId="13" fillId="0" borderId="56" xfId="12" applyNumberFormat="1" applyFont="1" applyBorder="1" applyAlignment="1" applyProtection="1">
      <alignment horizontal="center" vertical="center" wrapText="1"/>
      <protection locked="0"/>
    </xf>
    <xf numFmtId="0" fontId="13" fillId="2" borderId="33" xfId="6" applyFont="1" applyFill="1" applyBorder="1" applyAlignment="1">
      <alignment horizontal="center" vertical="center" wrapText="1"/>
    </xf>
    <xf numFmtId="0" fontId="13" fillId="6" borderId="89" xfId="6" applyFont="1" applyFill="1" applyBorder="1" applyAlignment="1">
      <alignment horizontal="center" vertical="center" wrapText="1"/>
    </xf>
    <xf numFmtId="0" fontId="13" fillId="6" borderId="88" xfId="6" applyFont="1" applyFill="1" applyBorder="1" applyAlignment="1">
      <alignment horizontal="center" vertical="center" wrapText="1"/>
    </xf>
    <xf numFmtId="0" fontId="13" fillId="6" borderId="54" xfId="6" applyFont="1" applyFill="1" applyBorder="1" applyAlignment="1">
      <alignment horizontal="center" vertical="center" wrapText="1"/>
    </xf>
    <xf numFmtId="0" fontId="13" fillId="4" borderId="116" xfId="6" applyFont="1" applyFill="1" applyBorder="1" applyAlignment="1">
      <alignment horizontal="center" vertical="center" wrapText="1"/>
    </xf>
    <xf numFmtId="0" fontId="13" fillId="4" borderId="25" xfId="6" applyFont="1" applyFill="1" applyBorder="1" applyAlignment="1">
      <alignment horizontal="center" vertical="center" wrapText="1"/>
    </xf>
    <xf numFmtId="0" fontId="13" fillId="4" borderId="117" xfId="6" applyFont="1" applyFill="1" applyBorder="1" applyAlignment="1">
      <alignment horizontal="center" vertical="center" wrapText="1"/>
    </xf>
    <xf numFmtId="0" fontId="13" fillId="4" borderId="115" xfId="6" applyFont="1" applyFill="1" applyBorder="1" applyAlignment="1">
      <alignment horizontal="center" vertical="center" wrapText="1"/>
    </xf>
    <xf numFmtId="0" fontId="13" fillId="4" borderId="121" xfId="6" applyFont="1" applyFill="1" applyBorder="1" applyAlignment="1">
      <alignment horizontal="center" vertical="center" wrapText="1"/>
    </xf>
    <xf numFmtId="0" fontId="13" fillId="7" borderId="54" xfId="6" applyFont="1" applyFill="1" applyBorder="1" applyAlignment="1" applyProtection="1">
      <alignment horizontal="center" vertical="center" wrapText="1"/>
      <protection locked="0"/>
    </xf>
    <xf numFmtId="0" fontId="13" fillId="7" borderId="55" xfId="6" applyFont="1" applyFill="1" applyBorder="1" applyAlignment="1" applyProtection="1">
      <alignment horizontal="center" vertical="center" wrapText="1"/>
      <protection locked="0"/>
    </xf>
    <xf numFmtId="0" fontId="13" fillId="7" borderId="56" xfId="6" applyFont="1" applyFill="1" applyBorder="1" applyAlignment="1" applyProtection="1">
      <alignment horizontal="center" vertical="center" wrapText="1"/>
      <protection locked="0"/>
    </xf>
    <xf numFmtId="170" fontId="13" fillId="9" borderId="42" xfId="6" applyNumberFormat="1" applyFont="1" applyFill="1" applyBorder="1" applyAlignment="1">
      <alignment horizontal="center" vertical="center"/>
    </xf>
    <xf numFmtId="170" fontId="13" fillId="9" borderId="44" xfId="6" applyNumberFormat="1" applyFont="1" applyFill="1" applyBorder="1" applyAlignment="1">
      <alignment horizontal="center" vertical="center"/>
    </xf>
    <xf numFmtId="170" fontId="13" fillId="9" borderId="20" xfId="6" applyNumberFormat="1" applyFont="1" applyFill="1" applyBorder="1" applyAlignment="1">
      <alignment horizontal="center" vertical="center"/>
    </xf>
    <xf numFmtId="49" fontId="13" fillId="7" borderId="43" xfId="12" applyNumberFormat="1" applyFont="1" applyFill="1" applyBorder="1" applyAlignment="1" applyProtection="1">
      <alignment horizontal="center" vertical="center" wrapText="1"/>
      <protection locked="0"/>
    </xf>
    <xf numFmtId="49" fontId="13" fillId="7" borderId="10" xfId="12" applyNumberFormat="1" applyFont="1" applyFill="1" applyBorder="1" applyAlignment="1" applyProtection="1">
      <alignment horizontal="center" vertical="center" wrapText="1"/>
      <protection locked="0"/>
    </xf>
    <xf numFmtId="49" fontId="13" fillId="7" borderId="47" xfId="12" applyNumberFormat="1" applyFont="1" applyFill="1" applyBorder="1" applyAlignment="1" applyProtection="1">
      <alignment horizontal="center" vertical="center" wrapText="1"/>
      <protection locked="0"/>
    </xf>
    <xf numFmtId="0" fontId="13" fillId="14" borderId="89" xfId="6" applyFont="1" applyFill="1" applyBorder="1" applyAlignment="1">
      <alignment horizontal="center" vertical="center" wrapText="1"/>
    </xf>
    <xf numFmtId="0" fontId="13" fillId="14" borderId="56" xfId="6" applyFont="1" applyFill="1" applyBorder="1" applyAlignment="1">
      <alignment horizontal="center" vertical="center" wrapText="1"/>
    </xf>
    <xf numFmtId="164" fontId="24" fillId="25" borderId="136" xfId="11" applyFont="1" applyFill="1" applyBorder="1" applyAlignment="1" applyProtection="1">
      <alignment horizontal="center" vertical="center" wrapText="1"/>
      <protection locked="0"/>
    </xf>
    <xf numFmtId="164" fontId="24" fillId="25" borderId="137" xfId="11" applyFont="1" applyFill="1" applyBorder="1" applyAlignment="1" applyProtection="1">
      <alignment horizontal="center" vertical="center" wrapText="1"/>
      <protection locked="0"/>
    </xf>
    <xf numFmtId="164" fontId="24" fillId="25" borderId="138" xfId="11" applyFont="1" applyFill="1" applyBorder="1" applyAlignment="1" applyProtection="1">
      <alignment horizontal="center" vertical="center" wrapText="1"/>
      <protection locked="0"/>
    </xf>
    <xf numFmtId="0" fontId="23" fillId="26" borderId="4" xfId="10" applyFont="1" applyFill="1" applyBorder="1" applyAlignment="1">
      <alignment horizontal="left" vertical="center" wrapText="1"/>
    </xf>
    <xf numFmtId="0" fontId="23" fillId="26" borderId="11" xfId="10" applyFont="1" applyFill="1" applyBorder="1" applyAlignment="1">
      <alignment horizontal="left" vertical="center" wrapText="1"/>
    </xf>
    <xf numFmtId="0" fontId="23" fillId="26" borderId="8" xfId="10" applyFont="1" applyFill="1" applyBorder="1" applyAlignment="1">
      <alignment horizontal="left" vertical="center" wrapText="1"/>
    </xf>
    <xf numFmtId="0" fontId="55" fillId="26" borderId="4" xfId="10" applyFont="1" applyFill="1" applyBorder="1" applyAlignment="1">
      <alignment horizontal="left" vertical="center" wrapText="1"/>
    </xf>
    <xf numFmtId="0" fontId="55" fillId="26" borderId="11" xfId="10" applyFont="1" applyFill="1" applyBorder="1" applyAlignment="1">
      <alignment horizontal="left" vertical="center" wrapText="1"/>
    </xf>
    <xf numFmtId="0" fontId="45" fillId="7" borderId="79" xfId="0" applyFont="1" applyFill="1" applyBorder="1" applyAlignment="1" applyProtection="1">
      <alignment horizontal="center" vertical="center" textRotation="90" wrapText="1"/>
      <protection locked="0"/>
    </xf>
    <xf numFmtId="0" fontId="45" fillId="7" borderId="8" xfId="0" applyFont="1" applyFill="1" applyBorder="1" applyAlignment="1" applyProtection="1">
      <alignment horizontal="center" vertical="center" textRotation="90" wrapText="1"/>
      <protection locked="0"/>
    </xf>
    <xf numFmtId="0" fontId="29" fillId="7" borderId="79" xfId="0" applyFont="1" applyFill="1" applyBorder="1" applyAlignment="1" applyProtection="1">
      <alignment horizontal="center" vertical="center" wrapText="1"/>
      <protection locked="0"/>
    </xf>
    <xf numFmtId="0" fontId="29" fillId="7" borderId="11" xfId="0" applyFont="1" applyFill="1" applyBorder="1" applyAlignment="1" applyProtection="1">
      <alignment horizontal="center" vertical="center" wrapText="1"/>
      <protection locked="0"/>
    </xf>
    <xf numFmtId="0" fontId="29" fillId="7" borderId="4" xfId="7" applyFont="1" applyFill="1" applyBorder="1" applyAlignment="1" applyProtection="1">
      <alignment horizontal="center" vertical="center" wrapText="1"/>
      <protection locked="0"/>
    </xf>
    <xf numFmtId="0" fontId="29" fillId="7" borderId="8" xfId="7" applyFont="1" applyFill="1" applyBorder="1" applyAlignment="1" applyProtection="1">
      <alignment horizontal="center" vertical="center" wrapText="1"/>
      <protection locked="0"/>
    </xf>
    <xf numFmtId="0" fontId="29" fillId="7" borderId="11" xfId="7" applyFont="1" applyFill="1" applyBorder="1" applyAlignment="1" applyProtection="1">
      <alignment horizontal="center" vertical="center" wrapText="1"/>
      <protection locked="0"/>
    </xf>
    <xf numFmtId="0" fontId="18" fillId="7" borderId="4" xfId="0" applyFont="1" applyFill="1" applyBorder="1" applyAlignment="1" applyProtection="1">
      <alignment horizontal="center" vertical="center" textRotation="90" wrapText="1"/>
      <protection locked="0"/>
    </xf>
    <xf numFmtId="0" fontId="18" fillId="7" borderId="8" xfId="0" applyFont="1" applyFill="1" applyBorder="1" applyAlignment="1" applyProtection="1">
      <alignment horizontal="center" vertical="center" textRotation="90" wrapText="1"/>
      <protection locked="0"/>
    </xf>
    <xf numFmtId="0" fontId="18" fillId="7" borderId="11" xfId="0" applyFont="1" applyFill="1" applyBorder="1" applyAlignment="1" applyProtection="1">
      <alignment horizontal="center" vertical="center" textRotation="90" wrapText="1"/>
      <protection locked="0"/>
    </xf>
    <xf numFmtId="0" fontId="45" fillId="2" borderId="20" xfId="0" applyFont="1" applyFill="1" applyBorder="1" applyAlignment="1" applyProtection="1">
      <alignment horizontal="center" vertical="center" textRotation="90" wrapText="1"/>
      <protection locked="0"/>
    </xf>
    <xf numFmtId="0" fontId="29" fillId="7" borderId="4" xfId="0" applyFont="1" applyFill="1" applyBorder="1" applyAlignment="1">
      <alignment horizontal="center" vertical="center" wrapText="1"/>
    </xf>
    <xf numFmtId="0" fontId="29" fillId="7" borderId="11" xfId="0" applyFont="1" applyFill="1" applyBorder="1" applyAlignment="1">
      <alignment horizontal="center" vertical="center" wrapText="1"/>
    </xf>
    <xf numFmtId="49" fontId="29" fillId="7" borderId="4" xfId="0" applyNumberFormat="1" applyFont="1" applyFill="1" applyBorder="1" applyAlignment="1" applyProtection="1">
      <alignment horizontal="center" vertical="center" wrapText="1"/>
      <protection locked="0"/>
    </xf>
    <xf numFmtId="49" fontId="29" fillId="7" borderId="8" xfId="0" applyNumberFormat="1" applyFont="1" applyFill="1" applyBorder="1" applyAlignment="1" applyProtection="1">
      <alignment horizontal="center" vertical="center" wrapText="1"/>
      <protection locked="0"/>
    </xf>
    <xf numFmtId="49" fontId="29" fillId="7" borderId="11" xfId="0" applyNumberFormat="1" applyFont="1" applyFill="1" applyBorder="1" applyAlignment="1" applyProtection="1">
      <alignment horizontal="center" vertical="center" wrapText="1"/>
      <protection locked="0"/>
    </xf>
    <xf numFmtId="49" fontId="29" fillId="0" borderId="35" xfId="0" applyNumberFormat="1" applyFont="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49" fontId="29" fillId="0" borderId="13" xfId="0" applyNumberFormat="1"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9" fillId="7" borderId="35"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29" fillId="7" borderId="86" xfId="0" applyFont="1" applyFill="1" applyBorder="1" applyAlignment="1">
      <alignment horizontal="center" vertical="center" wrapText="1"/>
    </xf>
    <xf numFmtId="0" fontId="29" fillId="7" borderId="70" xfId="0" applyFont="1" applyFill="1" applyBorder="1" applyAlignment="1">
      <alignment horizontal="center" vertical="center" wrapText="1"/>
    </xf>
    <xf numFmtId="0" fontId="45" fillId="7" borderId="20" xfId="0" applyFont="1" applyFill="1" applyBorder="1" applyAlignment="1" applyProtection="1">
      <alignment horizontal="center" vertical="center" textRotation="90" wrapText="1"/>
      <protection locked="0"/>
    </xf>
    <xf numFmtId="0" fontId="44" fillId="0" borderId="20" xfId="0" applyFont="1" applyBorder="1" applyAlignment="1" applyProtection="1">
      <alignment horizontal="center" vertical="center" textRotation="90" wrapText="1"/>
      <protection locked="0"/>
    </xf>
    <xf numFmtId="49" fontId="29" fillId="0" borderId="8" xfId="0" applyNumberFormat="1" applyFont="1" applyBorder="1" applyAlignment="1" applyProtection="1">
      <alignment horizontal="center" vertical="center" wrapText="1"/>
      <protection locked="0"/>
    </xf>
    <xf numFmtId="49" fontId="29" fillId="0" borderId="27" xfId="0" applyNumberFormat="1" applyFont="1" applyBorder="1" applyAlignment="1" applyProtection="1">
      <alignment horizontal="center" vertical="center" wrapText="1"/>
      <protection locked="0"/>
    </xf>
    <xf numFmtId="49" fontId="29" fillId="0" borderId="33" xfId="0" applyNumberFormat="1" applyFont="1" applyBorder="1" applyAlignment="1" applyProtection="1">
      <alignment horizontal="center" vertical="center" wrapText="1"/>
      <protection locked="0"/>
    </xf>
    <xf numFmtId="49" fontId="29" fillId="0" borderId="4" xfId="0" applyNumberFormat="1" applyFont="1" applyBorder="1" applyAlignment="1" applyProtection="1">
      <alignment horizontal="center" vertical="center" wrapText="1"/>
      <protection locked="0"/>
    </xf>
    <xf numFmtId="49" fontId="29" fillId="0" borderId="11" xfId="0" applyNumberFormat="1" applyFont="1" applyBorder="1" applyAlignment="1" applyProtection="1">
      <alignment horizontal="center" vertical="center" wrapText="1"/>
      <protection locked="0"/>
    </xf>
    <xf numFmtId="49" fontId="29" fillId="7" borderId="33" xfId="0" applyNumberFormat="1" applyFont="1" applyFill="1" applyBorder="1" applyAlignment="1" applyProtection="1">
      <alignment horizontal="center" vertical="center" wrapText="1"/>
      <protection locked="0"/>
    </xf>
    <xf numFmtId="42" fontId="19" fillId="9" borderId="35" xfId="3" applyFont="1" applyFill="1" applyBorder="1" applyAlignment="1" applyProtection="1">
      <alignment horizontal="center" vertical="center" wrapText="1"/>
      <protection locked="0"/>
    </xf>
    <xf numFmtId="42" fontId="19" fillId="9" borderId="24" xfId="3" applyFont="1" applyFill="1" applyBorder="1" applyAlignment="1" applyProtection="1">
      <alignment horizontal="center" vertical="center" wrapText="1"/>
      <protection locked="0"/>
    </xf>
    <xf numFmtId="42" fontId="19" fillId="9" borderId="13" xfId="3" applyFont="1" applyFill="1" applyBorder="1" applyAlignment="1" applyProtection="1">
      <alignment horizontal="center" vertical="center" wrapText="1"/>
      <protection locked="0"/>
    </xf>
    <xf numFmtId="44" fontId="19" fillId="9" borderId="20" xfId="2" applyFont="1" applyFill="1" applyBorder="1" applyAlignment="1" applyProtection="1">
      <alignment horizontal="center" vertical="center" wrapText="1"/>
      <protection locked="0"/>
    </xf>
    <xf numFmtId="42" fontId="19" fillId="9" borderId="20" xfId="3" applyFont="1" applyFill="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4" xfId="0" applyFont="1" applyBorder="1" applyAlignment="1">
      <alignment horizontal="center" vertical="center" wrapText="1"/>
    </xf>
    <xf numFmtId="0" fontId="29" fillId="0" borderId="11" xfId="0" applyFont="1" applyBorder="1" applyAlignment="1">
      <alignment horizontal="center" vertical="center" wrapText="1"/>
    </xf>
    <xf numFmtId="0" fontId="19" fillId="0" borderId="3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3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3" xfId="0" applyFont="1" applyFill="1" applyBorder="1" applyAlignment="1">
      <alignment horizontal="center" vertical="center"/>
    </xf>
    <xf numFmtId="9" fontId="33" fillId="19" borderId="35" xfId="4" applyFont="1" applyFill="1" applyBorder="1" applyAlignment="1">
      <alignment horizontal="center" vertical="center"/>
    </xf>
    <xf numFmtId="9" fontId="33" fillId="19" borderId="24" xfId="4" applyFont="1" applyFill="1" applyBorder="1" applyAlignment="1">
      <alignment horizontal="center" vertical="center"/>
    </xf>
    <xf numFmtId="9" fontId="33" fillId="19" borderId="13" xfId="4" applyFont="1" applyFill="1" applyBorder="1" applyAlignment="1">
      <alignment horizontal="center" vertical="center"/>
    </xf>
    <xf numFmtId="0" fontId="42" fillId="7" borderId="35" xfId="6" applyFont="1" applyFill="1" applyBorder="1" applyAlignment="1">
      <alignment horizontal="center" vertical="center"/>
    </xf>
    <xf numFmtId="0" fontId="42" fillId="7" borderId="24" xfId="6" applyFont="1" applyFill="1" applyBorder="1" applyAlignment="1">
      <alignment horizontal="center" vertical="center"/>
    </xf>
    <xf numFmtId="0" fontId="42" fillId="7" borderId="13" xfId="6" applyFont="1" applyFill="1" applyBorder="1" applyAlignment="1">
      <alignment horizontal="center" vertical="center"/>
    </xf>
    <xf numFmtId="0" fontId="42" fillId="7" borderId="36" xfId="6" applyFont="1" applyFill="1" applyBorder="1" applyAlignment="1">
      <alignment horizontal="center" vertical="center"/>
    </xf>
    <xf numFmtId="0" fontId="42" fillId="7" borderId="25" xfId="6" applyFont="1" applyFill="1" applyBorder="1" applyAlignment="1">
      <alignment horizontal="center" vertical="center"/>
    </xf>
    <xf numFmtId="0" fontId="42" fillId="7" borderId="30" xfId="6" applyFont="1" applyFill="1" applyBorder="1" applyAlignment="1">
      <alignment horizontal="center" vertical="center"/>
    </xf>
    <xf numFmtId="42" fontId="19" fillId="7" borderId="24" xfId="3" applyFont="1" applyFill="1" applyBorder="1" applyAlignment="1" applyProtection="1">
      <alignment horizontal="center" vertical="center" wrapText="1"/>
      <protection locked="0"/>
    </xf>
    <xf numFmtId="42" fontId="19" fillId="7" borderId="13" xfId="3" applyFont="1" applyFill="1" applyBorder="1" applyAlignment="1" applyProtection="1">
      <alignment horizontal="center" vertical="center" wrapText="1"/>
      <protection locked="0"/>
    </xf>
    <xf numFmtId="42" fontId="19" fillId="0" borderId="35" xfId="3" applyFont="1" applyFill="1" applyBorder="1" applyAlignment="1" applyProtection="1">
      <alignment horizontal="center" vertical="center" wrapText="1"/>
      <protection locked="0"/>
    </xf>
    <xf numFmtId="42" fontId="19" fillId="0" borderId="24" xfId="3" applyFont="1" applyFill="1" applyBorder="1" applyAlignment="1" applyProtection="1">
      <alignment horizontal="center" vertical="center" wrapText="1"/>
      <protection locked="0"/>
    </xf>
    <xf numFmtId="42" fontId="19" fillId="0" borderId="13" xfId="3" applyFont="1" applyFill="1" applyBorder="1" applyAlignment="1" applyProtection="1">
      <alignment horizontal="center" vertical="center" wrapText="1"/>
      <protection locked="0"/>
    </xf>
    <xf numFmtId="0" fontId="18" fillId="2" borderId="120" xfId="0" applyFont="1" applyFill="1" applyBorder="1" applyAlignment="1" applyProtection="1">
      <alignment horizontal="center" vertical="center" textRotation="90" wrapText="1"/>
      <protection locked="0"/>
    </xf>
    <xf numFmtId="0" fontId="18" fillId="2" borderId="92" xfId="0" applyFont="1" applyFill="1" applyBorder="1" applyAlignment="1" applyProtection="1">
      <alignment horizontal="center" vertical="center" textRotation="90" wrapText="1"/>
      <protection locked="0"/>
    </xf>
    <xf numFmtId="0" fontId="18" fillId="2" borderId="12" xfId="0" applyFont="1" applyFill="1" applyBorder="1" applyAlignment="1" applyProtection="1">
      <alignment horizontal="center" vertical="center" textRotation="90" wrapText="1"/>
      <protection locked="0"/>
    </xf>
    <xf numFmtId="0" fontId="29" fillId="2" borderId="4" xfId="7" applyFont="1" applyFill="1" applyBorder="1" applyAlignment="1" applyProtection="1">
      <alignment horizontal="center" vertical="center" wrapText="1"/>
      <protection locked="0"/>
    </xf>
    <xf numFmtId="0" fontId="29" fillId="2" borderId="8" xfId="7" applyFont="1" applyFill="1" applyBorder="1" applyAlignment="1" applyProtection="1">
      <alignment horizontal="center" vertical="center" wrapText="1"/>
      <protection locked="0"/>
    </xf>
    <xf numFmtId="0" fontId="29" fillId="2" borderId="11" xfId="7" applyFont="1" applyFill="1" applyBorder="1" applyAlignment="1" applyProtection="1">
      <alignment horizontal="center" vertical="center" wrapText="1"/>
      <protection locked="0"/>
    </xf>
    <xf numFmtId="42" fontId="29" fillId="2" borderId="48" xfId="3" applyFont="1" applyFill="1" applyBorder="1" applyAlignment="1" applyProtection="1">
      <alignment horizontal="center" vertical="center" wrapText="1"/>
      <protection locked="0"/>
    </xf>
    <xf numFmtId="42" fontId="29" fillId="2" borderId="49" xfId="3" applyFont="1" applyFill="1" applyBorder="1" applyAlignment="1">
      <alignment horizontal="center" vertical="center" wrapText="1"/>
    </xf>
    <xf numFmtId="42" fontId="29" fillId="2" borderId="14" xfId="3" applyFont="1" applyFill="1" applyBorder="1" applyAlignment="1">
      <alignment horizontal="center" vertical="center" wrapText="1"/>
    </xf>
    <xf numFmtId="42" fontId="29" fillId="2" borderId="21" xfId="3" applyFont="1" applyFill="1" applyBorder="1" applyAlignment="1" applyProtection="1">
      <alignment horizontal="center" vertical="center" wrapText="1"/>
      <protection locked="0"/>
    </xf>
    <xf numFmtId="42" fontId="29" fillId="2" borderId="21" xfId="3" applyFont="1" applyFill="1" applyBorder="1" applyAlignment="1">
      <alignment horizontal="center" vertical="center" wrapText="1"/>
    </xf>
    <xf numFmtId="9" fontId="33" fillId="5" borderId="21" xfId="3" applyNumberFormat="1" applyFont="1" applyFill="1" applyBorder="1" applyAlignment="1" applyProtection="1">
      <alignment horizontal="center" vertical="center" wrapText="1"/>
      <protection locked="0"/>
    </xf>
    <xf numFmtId="0" fontId="29" fillId="0" borderId="58" xfId="3" applyNumberFormat="1" applyFont="1" applyFill="1" applyBorder="1" applyAlignment="1" applyProtection="1">
      <alignment horizontal="center" vertical="center" wrapText="1"/>
      <protection locked="0"/>
    </xf>
    <xf numFmtId="0" fontId="29" fillId="0" borderId="26" xfId="3" applyNumberFormat="1" applyFont="1" applyFill="1" applyBorder="1" applyAlignment="1" applyProtection="1">
      <alignment horizontal="center" vertical="center" wrapText="1"/>
      <protection locked="0"/>
    </xf>
    <xf numFmtId="0" fontId="29" fillId="0" borderId="31" xfId="3" applyNumberFormat="1" applyFont="1" applyFill="1" applyBorder="1" applyAlignment="1" applyProtection="1">
      <alignment horizontal="center" vertical="center" wrapText="1"/>
      <protection locked="0"/>
    </xf>
    <xf numFmtId="2" fontId="29" fillId="0" borderId="35" xfId="3" applyNumberFormat="1" applyFont="1" applyFill="1" applyBorder="1" applyAlignment="1" applyProtection="1">
      <alignment horizontal="center" vertical="center" wrapText="1"/>
      <protection locked="0"/>
    </xf>
    <xf numFmtId="2" fontId="29" fillId="0" borderId="24" xfId="3" applyNumberFormat="1" applyFont="1" applyFill="1" applyBorder="1" applyAlignment="1" applyProtection="1">
      <alignment horizontal="center" vertical="center" wrapText="1"/>
      <protection locked="0"/>
    </xf>
    <xf numFmtId="2" fontId="29" fillId="0" borderId="13" xfId="3" applyNumberFormat="1" applyFont="1" applyFill="1" applyBorder="1" applyAlignment="1" applyProtection="1">
      <alignment horizontal="center" vertical="center" wrapText="1"/>
      <protection locked="0"/>
    </xf>
    <xf numFmtId="9" fontId="33" fillId="5" borderId="35" xfId="4" applyFont="1" applyFill="1" applyBorder="1" applyAlignment="1">
      <alignment horizontal="center" vertical="center"/>
    </xf>
    <xf numFmtId="9" fontId="33" fillId="5" borderId="24" xfId="4" applyFont="1" applyFill="1" applyBorder="1" applyAlignment="1">
      <alignment horizontal="center" vertical="center"/>
    </xf>
    <xf numFmtId="9" fontId="33" fillId="5" borderId="13" xfId="4" applyFont="1" applyFill="1" applyBorder="1" applyAlignment="1">
      <alignment horizontal="center" vertical="center"/>
    </xf>
    <xf numFmtId="42" fontId="19" fillId="0" borderId="35" xfId="3" applyFont="1" applyFill="1" applyBorder="1" applyAlignment="1">
      <alignment horizontal="center" vertical="center" wrapText="1"/>
    </xf>
    <xf numFmtId="42" fontId="19" fillId="0" borderId="24" xfId="3" applyFont="1" applyFill="1" applyBorder="1" applyAlignment="1">
      <alignment horizontal="center" vertical="center" wrapText="1"/>
    </xf>
    <xf numFmtId="42" fontId="19" fillId="0" borderId="13" xfId="3" applyFont="1" applyFill="1" applyBorder="1" applyAlignment="1">
      <alignment horizontal="center" vertical="center" wrapText="1"/>
    </xf>
    <xf numFmtId="49" fontId="29" fillId="2" borderId="4" xfId="0" applyNumberFormat="1" applyFont="1" applyFill="1" applyBorder="1" applyAlignment="1" applyProtection="1">
      <alignment horizontal="center" vertical="center" wrapText="1"/>
      <protection locked="0"/>
    </xf>
    <xf numFmtId="49" fontId="29" fillId="2" borderId="11" xfId="0" applyNumberFormat="1" applyFont="1" applyFill="1" applyBorder="1" applyAlignment="1" applyProtection="1">
      <alignment horizontal="center" vertical="center" wrapText="1"/>
      <protection locked="0"/>
    </xf>
    <xf numFmtId="0" fontId="19" fillId="7" borderId="20" xfId="0" applyFont="1" applyFill="1" applyBorder="1" applyAlignment="1">
      <alignment horizontal="center" vertical="center"/>
    </xf>
    <xf numFmtId="0" fontId="18" fillId="2" borderId="120" xfId="0" applyFont="1" applyFill="1" applyBorder="1" applyAlignment="1" applyProtection="1">
      <alignment horizontal="center" vertical="center" textRotation="90"/>
      <protection locked="0"/>
    </xf>
    <xf numFmtId="0" fontId="18" fillId="2" borderId="12" xfId="0" applyFont="1" applyFill="1" applyBorder="1" applyAlignment="1" applyProtection="1">
      <alignment horizontal="center" vertical="center" textRotation="90"/>
      <protection locked="0"/>
    </xf>
    <xf numFmtId="42" fontId="29" fillId="0" borderId="58" xfId="3" applyFont="1" applyFill="1" applyBorder="1" applyAlignment="1" applyProtection="1">
      <alignment horizontal="center" vertical="center" wrapText="1"/>
      <protection locked="0"/>
    </xf>
    <xf numFmtId="42" fontId="29" fillId="0" borderId="31" xfId="3" applyFont="1" applyFill="1" applyBorder="1" applyAlignment="1" applyProtection="1">
      <alignment horizontal="center" vertical="center" wrapText="1"/>
      <protection locked="0"/>
    </xf>
    <xf numFmtId="2" fontId="29" fillId="0" borderId="35" xfId="3" applyNumberFormat="1" applyFont="1" applyBorder="1" applyAlignment="1" applyProtection="1">
      <alignment horizontal="center" vertical="center" wrapText="1"/>
      <protection locked="0"/>
    </xf>
    <xf numFmtId="2" fontId="29" fillId="0" borderId="24" xfId="3" applyNumberFormat="1" applyFont="1" applyBorder="1" applyAlignment="1" applyProtection="1">
      <alignment horizontal="center" vertical="center" wrapText="1"/>
      <protection locked="0"/>
    </xf>
    <xf numFmtId="42" fontId="19" fillId="7" borderId="20" xfId="3" applyFont="1" applyFill="1" applyBorder="1" applyAlignment="1" applyProtection="1">
      <alignment horizontal="center" vertical="center" wrapText="1"/>
      <protection locked="0"/>
    </xf>
    <xf numFmtId="0" fontId="19" fillId="7" borderId="20" xfId="0" applyFont="1" applyFill="1" applyBorder="1" applyAlignment="1">
      <alignment horizontal="center" vertical="center" wrapText="1"/>
    </xf>
    <xf numFmtId="9" fontId="33" fillId="5" borderId="21" xfId="4" applyFont="1" applyFill="1" applyBorder="1" applyAlignment="1">
      <alignment horizontal="center" vertical="center"/>
    </xf>
    <xf numFmtId="9" fontId="33" fillId="19" borderId="21" xfId="4" applyFont="1" applyFill="1" applyBorder="1" applyAlignment="1">
      <alignment horizontal="center" vertical="center"/>
    </xf>
    <xf numFmtId="0" fontId="42" fillId="7" borderId="21" xfId="6" applyFont="1" applyFill="1" applyBorder="1" applyAlignment="1">
      <alignment horizontal="center" vertical="center"/>
    </xf>
    <xf numFmtId="0" fontId="42" fillId="7" borderId="23" xfId="6" applyFont="1" applyFill="1" applyBorder="1" applyAlignment="1">
      <alignment horizontal="center" vertical="center"/>
    </xf>
    <xf numFmtId="0" fontId="18" fillId="7" borderId="79" xfId="0" applyFont="1" applyFill="1" applyBorder="1" applyAlignment="1" applyProtection="1">
      <alignment horizontal="center" vertical="center" textRotation="90"/>
      <protection locked="0"/>
    </xf>
    <xf numFmtId="0" fontId="18" fillId="7" borderId="11" xfId="0" applyFont="1" applyFill="1" applyBorder="1" applyAlignment="1" applyProtection="1">
      <alignment horizontal="center" vertical="center" textRotation="90"/>
      <protection locked="0"/>
    </xf>
    <xf numFmtId="49" fontId="29" fillId="7" borderId="79" xfId="0" applyNumberFormat="1" applyFont="1" applyFill="1" applyBorder="1" applyAlignment="1" applyProtection="1">
      <alignment horizontal="center" vertical="center" wrapText="1"/>
      <protection locked="0"/>
    </xf>
    <xf numFmtId="42" fontId="29" fillId="7" borderId="14" xfId="3" applyFont="1" applyFill="1" applyBorder="1" applyAlignment="1" applyProtection="1">
      <alignment horizontal="center" vertical="center" wrapText="1"/>
      <protection locked="0"/>
    </xf>
    <xf numFmtId="42" fontId="29" fillId="7" borderId="23" xfId="3" applyFont="1" applyFill="1" applyBorder="1" applyAlignment="1" applyProtection="1">
      <alignment horizontal="center" vertical="center" wrapText="1"/>
      <protection locked="0"/>
    </xf>
    <xf numFmtId="42" fontId="29" fillId="7" borderId="21" xfId="3" applyFont="1" applyFill="1" applyBorder="1" applyAlignment="1" applyProtection="1">
      <alignment horizontal="center" vertical="center" wrapText="1"/>
      <protection locked="0"/>
    </xf>
    <xf numFmtId="0" fontId="29" fillId="7" borderId="19" xfId="0" applyFont="1" applyFill="1" applyBorder="1" applyAlignment="1">
      <alignment horizontal="center" vertical="center" wrapText="1"/>
    </xf>
    <xf numFmtId="0" fontId="29" fillId="7" borderId="31" xfId="0" applyFont="1" applyFill="1" applyBorder="1" applyAlignment="1">
      <alignment horizontal="center" vertical="center" wrapText="1"/>
    </xf>
    <xf numFmtId="42" fontId="29" fillId="7" borderId="4" xfId="3" applyFont="1" applyFill="1" applyBorder="1" applyAlignment="1" applyProtection="1">
      <alignment horizontal="center" vertical="center" wrapText="1"/>
      <protection locked="0"/>
    </xf>
    <xf numFmtId="42" fontId="29" fillId="7" borderId="11" xfId="3" applyFont="1" applyFill="1" applyBorder="1" applyAlignment="1" applyProtection="1">
      <alignment horizontal="center" vertical="center" wrapText="1"/>
      <protection locked="0"/>
    </xf>
    <xf numFmtId="42" fontId="19" fillId="2" borderId="35" xfId="3" applyFont="1" applyFill="1" applyBorder="1" applyAlignment="1" applyProtection="1">
      <alignment horizontal="center" vertical="center" wrapText="1"/>
      <protection locked="0"/>
    </xf>
    <xf numFmtId="42" fontId="19" fillId="2" borderId="13" xfId="3" applyFont="1" applyFill="1" applyBorder="1" applyAlignment="1" applyProtection="1">
      <alignment horizontal="center" vertical="center" wrapText="1"/>
      <protection locked="0"/>
    </xf>
    <xf numFmtId="0" fontId="19" fillId="9" borderId="35" xfId="0" applyFont="1" applyFill="1" applyBorder="1" applyAlignment="1">
      <alignment horizontal="center" vertical="center"/>
    </xf>
    <xf numFmtId="0" fontId="19" fillId="9" borderId="13" xfId="0" applyFont="1" applyFill="1" applyBorder="1" applyAlignment="1">
      <alignment horizontal="center" vertical="center"/>
    </xf>
    <xf numFmtId="0" fontId="19" fillId="7" borderId="20" xfId="7" applyFont="1" applyFill="1" applyBorder="1" applyAlignment="1" applyProtection="1">
      <alignment horizontal="center" vertical="center" wrapText="1"/>
      <protection locked="0"/>
    </xf>
    <xf numFmtId="0" fontId="19" fillId="9" borderId="20" xfId="7" applyFont="1" applyFill="1" applyBorder="1" applyAlignment="1" applyProtection="1">
      <alignment horizontal="center" vertical="center" wrapText="1"/>
      <protection locked="0"/>
    </xf>
    <xf numFmtId="9" fontId="33" fillId="5" borderId="21" xfId="7" applyNumberFormat="1" applyFont="1" applyFill="1" applyBorder="1" applyAlignment="1" applyProtection="1">
      <alignment horizontal="center" vertical="center" wrapText="1"/>
      <protection locked="0"/>
    </xf>
    <xf numFmtId="0" fontId="33" fillId="5" borderId="21" xfId="7" applyFont="1" applyFill="1" applyBorder="1" applyAlignment="1" applyProtection="1">
      <alignment horizontal="center" vertical="center" wrapText="1"/>
      <protection locked="0"/>
    </xf>
    <xf numFmtId="0" fontId="29" fillId="7" borderId="22" xfId="7" applyFont="1" applyFill="1" applyBorder="1" applyAlignment="1" applyProtection="1">
      <alignment horizontal="center" vertical="center" wrapText="1"/>
      <protection locked="0"/>
    </xf>
    <xf numFmtId="0" fontId="29" fillId="7" borderId="21" xfId="7" applyFont="1" applyFill="1" applyBorder="1" applyAlignment="1" applyProtection="1">
      <alignment horizontal="center" vertical="center" wrapText="1"/>
      <protection locked="0"/>
    </xf>
    <xf numFmtId="9" fontId="33" fillId="5" borderId="11" xfId="4" applyFont="1" applyFill="1" applyBorder="1" applyAlignment="1">
      <alignment horizontal="center" vertical="center"/>
    </xf>
    <xf numFmtId="9" fontId="33" fillId="19" borderId="11" xfId="4" applyFont="1" applyFill="1" applyBorder="1" applyAlignment="1">
      <alignment horizontal="center" vertical="center"/>
    </xf>
    <xf numFmtId="0" fontId="29" fillId="7" borderId="12" xfId="7" applyFont="1" applyFill="1" applyBorder="1" applyAlignment="1" applyProtection="1">
      <alignment horizontal="center" vertical="center" wrapText="1"/>
      <protection locked="0"/>
    </xf>
    <xf numFmtId="166" fontId="19" fillId="7" borderId="20" xfId="1" applyNumberFormat="1" applyFont="1" applyFill="1" applyBorder="1" applyAlignment="1" applyProtection="1">
      <alignment horizontal="center" vertical="center" wrapText="1"/>
      <protection locked="0"/>
    </xf>
    <xf numFmtId="41" fontId="29" fillId="7" borderId="23" xfId="1" applyFont="1" applyFill="1" applyBorder="1" applyAlignment="1" applyProtection="1">
      <alignment horizontal="center" vertical="center" wrapText="1"/>
      <protection locked="0"/>
    </xf>
    <xf numFmtId="0" fontId="42" fillId="7" borderId="11" xfId="6" applyFont="1" applyFill="1" applyBorder="1" applyAlignment="1">
      <alignment horizontal="center" vertical="center"/>
    </xf>
    <xf numFmtId="0" fontId="42" fillId="7" borderId="14" xfId="6" applyFont="1" applyFill="1" applyBorder="1" applyAlignment="1">
      <alignment horizontal="center" vertical="center"/>
    </xf>
    <xf numFmtId="0" fontId="27" fillId="7" borderId="20" xfId="0" applyFont="1" applyFill="1" applyBorder="1" applyAlignment="1">
      <alignment wrapText="1"/>
    </xf>
    <xf numFmtId="49" fontId="19" fillId="7" borderId="20" xfId="0" applyNumberFormat="1" applyFont="1" applyFill="1" applyBorder="1" applyAlignment="1" applyProtection="1">
      <alignment horizontal="center" vertical="center" wrapText="1"/>
      <protection locked="0"/>
    </xf>
    <xf numFmtId="0" fontId="18" fillId="7" borderId="120" xfId="0" applyFont="1" applyFill="1" applyBorder="1" applyAlignment="1" applyProtection="1">
      <alignment horizontal="center" vertical="center" textRotation="90" wrapText="1"/>
      <protection locked="0"/>
    </xf>
    <xf numFmtId="0" fontId="18" fillId="7" borderId="12" xfId="0" applyFont="1" applyFill="1" applyBorder="1" applyAlignment="1" applyProtection="1">
      <alignment horizontal="center" vertical="center" textRotation="90" wrapText="1"/>
      <protection locked="0"/>
    </xf>
    <xf numFmtId="9" fontId="33" fillId="5" borderId="21" xfId="4" applyFont="1" applyFill="1" applyBorder="1" applyAlignment="1" applyProtection="1">
      <alignment horizontal="center" vertical="center" wrapText="1"/>
      <protection locked="0"/>
    </xf>
    <xf numFmtId="9" fontId="29" fillId="7" borderId="128" xfId="4" applyFont="1" applyFill="1" applyBorder="1" applyAlignment="1" applyProtection="1">
      <alignment horizontal="center" vertical="center" wrapText="1"/>
      <protection locked="0"/>
    </xf>
    <xf numFmtId="9" fontId="29" fillId="7" borderId="118" xfId="4" applyFont="1" applyFill="1" applyBorder="1" applyAlignment="1" applyProtection="1">
      <alignment horizontal="center" vertical="center" wrapText="1"/>
      <protection locked="0"/>
    </xf>
    <xf numFmtId="49" fontId="29" fillId="7" borderId="21" xfId="0" applyNumberFormat="1" applyFont="1" applyFill="1" applyBorder="1" applyAlignment="1" applyProtection="1">
      <alignment horizontal="center" vertical="center" wrapText="1"/>
      <protection locked="0"/>
    </xf>
    <xf numFmtId="9" fontId="33" fillId="5" borderId="24" xfId="4" applyFont="1" applyFill="1" applyBorder="1" applyAlignment="1">
      <alignment horizontal="center" vertical="center" wrapText="1"/>
    </xf>
    <xf numFmtId="9" fontId="33" fillId="5" borderId="13" xfId="4" applyFont="1" applyFill="1" applyBorder="1" applyAlignment="1">
      <alignment horizontal="center" vertical="center" wrapText="1"/>
    </xf>
    <xf numFmtId="9" fontId="33" fillId="19" borderId="24" xfId="4" applyFont="1" applyFill="1" applyBorder="1" applyAlignment="1">
      <alignment horizontal="center" vertical="center" wrapText="1"/>
    </xf>
    <xf numFmtId="9" fontId="33" fillId="19" borderId="13" xfId="4" applyFont="1" applyFill="1" applyBorder="1" applyAlignment="1">
      <alignment horizontal="center" vertical="center" wrapText="1"/>
    </xf>
    <xf numFmtId="9" fontId="33" fillId="19" borderId="35" xfId="4" applyFont="1" applyFill="1" applyBorder="1" applyAlignment="1">
      <alignment horizontal="center" vertical="center" wrapText="1"/>
    </xf>
    <xf numFmtId="0" fontId="27" fillId="7" borderId="20" xfId="0" applyFont="1" applyFill="1" applyBorder="1" applyAlignment="1">
      <alignment horizontal="center" vertical="center" wrapText="1"/>
    </xf>
    <xf numFmtId="0" fontId="18" fillId="7" borderId="92" xfId="0" applyFont="1" applyFill="1" applyBorder="1" applyAlignment="1" applyProtection="1">
      <alignment horizontal="center" vertical="center" textRotation="90" wrapText="1"/>
      <protection locked="0"/>
    </xf>
    <xf numFmtId="42" fontId="29" fillId="7" borderId="48" xfId="3" applyFont="1" applyFill="1" applyBorder="1" applyAlignment="1" applyProtection="1">
      <alignment horizontal="center" vertical="center" wrapText="1"/>
      <protection locked="0"/>
    </xf>
    <xf numFmtId="42" fontId="29" fillId="7" borderId="49" xfId="3" applyFont="1" applyFill="1" applyBorder="1" applyAlignment="1" applyProtection="1">
      <alignment horizontal="center" vertical="center" wrapText="1"/>
      <protection locked="0"/>
    </xf>
    <xf numFmtId="9" fontId="32" fillId="5" borderId="21" xfId="0" applyNumberFormat="1" applyFont="1" applyFill="1" applyBorder="1" applyAlignment="1">
      <alignment horizontal="center" vertical="center" wrapText="1" indent="1"/>
    </xf>
    <xf numFmtId="0" fontId="32" fillId="5" borderId="21" xfId="0" applyFont="1" applyFill="1" applyBorder="1" applyAlignment="1">
      <alignment horizontal="center" vertical="center" wrapText="1" indent="1"/>
    </xf>
    <xf numFmtId="0" fontId="28" fillId="7" borderId="120" xfId="0" applyFont="1" applyFill="1" applyBorder="1" applyAlignment="1">
      <alignment horizontal="center" vertical="center" wrapText="1"/>
    </xf>
    <xf numFmtId="0" fontId="28" fillId="7" borderId="92" xfId="0" applyFont="1" applyFill="1" applyBorder="1" applyAlignment="1">
      <alignment horizontal="center" vertical="center" wrapText="1"/>
    </xf>
    <xf numFmtId="0" fontId="28" fillId="7" borderId="96" xfId="0" applyFont="1" applyFill="1" applyBorder="1" applyAlignment="1">
      <alignment horizontal="center" vertical="center" wrapText="1"/>
    </xf>
    <xf numFmtId="9" fontId="33" fillId="5" borderId="43" xfId="4" applyFont="1" applyFill="1" applyBorder="1" applyAlignment="1">
      <alignment horizontal="center" vertical="center" wrapText="1"/>
    </xf>
    <xf numFmtId="9" fontId="33" fillId="5" borderId="10" xfId="4" applyFont="1" applyFill="1" applyBorder="1" applyAlignment="1">
      <alignment horizontal="center" vertical="center" wrapText="1"/>
    </xf>
    <xf numFmtId="9" fontId="33" fillId="5" borderId="47" xfId="4" applyFont="1" applyFill="1" applyBorder="1" applyAlignment="1">
      <alignment horizontal="center" vertical="center" wrapText="1"/>
    </xf>
    <xf numFmtId="42" fontId="19" fillId="9" borderId="20" xfId="3" applyFont="1" applyFill="1" applyBorder="1" applyAlignment="1">
      <alignment horizontal="center" vertical="center" wrapText="1"/>
    </xf>
    <xf numFmtId="42" fontId="19" fillId="7" borderId="20" xfId="3" applyFont="1" applyFill="1" applyBorder="1" applyAlignment="1">
      <alignment horizontal="center" vertical="center" wrapText="1"/>
    </xf>
    <xf numFmtId="44" fontId="19" fillId="9" borderId="20" xfId="2" applyFont="1" applyFill="1" applyBorder="1" applyAlignment="1">
      <alignment horizontal="center" vertical="center" wrapText="1"/>
    </xf>
    <xf numFmtId="0" fontId="18" fillId="7" borderId="120" xfId="0" applyFont="1" applyFill="1" applyBorder="1" applyAlignment="1">
      <alignment horizontal="center" vertical="center" textRotation="90" wrapText="1"/>
    </xf>
    <xf numFmtId="0" fontId="18" fillId="7" borderId="12" xfId="0" applyFont="1" applyFill="1" applyBorder="1" applyAlignment="1">
      <alignment horizontal="center" vertical="center" textRotation="90" wrapText="1"/>
    </xf>
    <xf numFmtId="42" fontId="29" fillId="7" borderId="48" xfId="3" applyFont="1" applyFill="1" applyBorder="1" applyAlignment="1">
      <alignment horizontal="center" vertical="center" wrapText="1"/>
    </xf>
    <xf numFmtId="42" fontId="29" fillId="7" borderId="14" xfId="3" applyFont="1" applyFill="1" applyBorder="1" applyAlignment="1">
      <alignment horizontal="center" vertical="center" wrapText="1"/>
    </xf>
    <xf numFmtId="42" fontId="29" fillId="7" borderId="21" xfId="3" applyFont="1" applyFill="1" applyBorder="1" applyAlignment="1">
      <alignment horizontal="center" vertical="center" wrapText="1"/>
    </xf>
    <xf numFmtId="9" fontId="32" fillId="5" borderId="21" xfId="0" applyNumberFormat="1" applyFont="1" applyFill="1" applyBorder="1" applyAlignment="1">
      <alignment horizontal="center" vertical="center" wrapText="1"/>
    </xf>
    <xf numFmtId="0" fontId="32" fillId="5" borderId="21" xfId="0" applyFont="1" applyFill="1" applyBorder="1" applyAlignment="1">
      <alignment horizontal="center" vertical="center" wrapText="1"/>
    </xf>
    <xf numFmtId="49" fontId="33" fillId="5" borderId="21" xfId="0" applyNumberFormat="1" applyFont="1" applyFill="1" applyBorder="1" applyAlignment="1" applyProtection="1">
      <alignment horizontal="center" vertical="center" wrapText="1"/>
      <protection locked="0"/>
    </xf>
    <xf numFmtId="49" fontId="29" fillId="7" borderId="120" xfId="0" applyNumberFormat="1" applyFont="1" applyFill="1" applyBorder="1" applyAlignment="1" applyProtection="1">
      <alignment horizontal="center" vertical="center" wrapText="1"/>
      <protection locked="0"/>
    </xf>
    <xf numFmtId="49" fontId="29" fillId="7" borderId="92" xfId="0" applyNumberFormat="1" applyFont="1" applyFill="1" applyBorder="1" applyAlignment="1" applyProtection="1">
      <alignment horizontal="center" vertical="center" wrapText="1"/>
      <protection locked="0"/>
    </xf>
    <xf numFmtId="49" fontId="29" fillId="7" borderId="12" xfId="0" applyNumberFormat="1" applyFont="1" applyFill="1" applyBorder="1" applyAlignment="1" applyProtection="1">
      <alignment horizontal="center" vertical="center" wrapText="1"/>
      <protection locked="0"/>
    </xf>
    <xf numFmtId="44" fontId="27" fillId="9" borderId="20" xfId="2" applyFont="1" applyFill="1" applyBorder="1" applyAlignment="1">
      <alignment horizontal="center" vertical="center"/>
    </xf>
    <xf numFmtId="0" fontId="27" fillId="0" borderId="20" xfId="0" applyFont="1" applyBorder="1" applyAlignment="1">
      <alignment horizontal="center" vertical="center" wrapText="1"/>
    </xf>
    <xf numFmtId="0" fontId="19" fillId="9" borderId="20" xfId="0" applyFont="1" applyFill="1" applyBorder="1" applyAlignment="1" applyProtection="1">
      <alignment horizontal="center" vertical="center" wrapText="1"/>
      <protection locked="0"/>
    </xf>
    <xf numFmtId="49" fontId="19" fillId="9" borderId="20" xfId="0" applyNumberFormat="1" applyFont="1" applyFill="1" applyBorder="1" applyAlignment="1" applyProtection="1">
      <alignment horizontal="center" vertical="center" wrapText="1"/>
      <protection locked="0"/>
    </xf>
    <xf numFmtId="42" fontId="19" fillId="2" borderId="20" xfId="3" applyFont="1" applyFill="1" applyBorder="1" applyAlignment="1" applyProtection="1">
      <alignment horizontal="center" vertical="center" wrapText="1"/>
      <protection locked="0"/>
    </xf>
    <xf numFmtId="49" fontId="29" fillId="0" borderId="20" xfId="0" applyNumberFormat="1" applyFont="1" applyBorder="1" applyAlignment="1" applyProtection="1">
      <alignment horizontal="center" vertical="center" wrapText="1"/>
      <protection locked="0"/>
    </xf>
    <xf numFmtId="9" fontId="34" fillId="5" borderId="21" xfId="4" applyFont="1" applyFill="1" applyBorder="1" applyAlignment="1">
      <alignment horizontal="center" vertical="center"/>
    </xf>
    <xf numFmtId="9" fontId="34" fillId="19" borderId="21" xfId="4" applyFont="1" applyFill="1" applyBorder="1" applyAlignment="1">
      <alignment horizontal="center" vertical="center"/>
    </xf>
    <xf numFmtId="0" fontId="43" fillId="7" borderId="21" xfId="7" applyFont="1" applyFill="1" applyBorder="1" applyAlignment="1">
      <alignment horizontal="center" vertical="center"/>
    </xf>
    <xf numFmtId="0" fontId="43" fillId="7" borderId="23" xfId="7" applyFont="1" applyFill="1" applyBorder="1" applyAlignment="1">
      <alignment horizontal="center" vertical="center"/>
    </xf>
    <xf numFmtId="0" fontId="19" fillId="0" borderId="20" xfId="0" applyFont="1" applyBorder="1" applyAlignment="1" applyProtection="1">
      <alignment horizontal="center" vertical="center" wrapText="1"/>
      <protection locked="0"/>
    </xf>
    <xf numFmtId="49" fontId="19" fillId="0" borderId="20" xfId="0" applyNumberFormat="1" applyFont="1" applyBorder="1" applyAlignment="1" applyProtection="1">
      <alignment horizontal="center" vertical="center" wrapText="1"/>
      <protection locked="0"/>
    </xf>
    <xf numFmtId="0" fontId="18" fillId="0" borderId="35" xfId="0" applyFont="1" applyBorder="1" applyAlignment="1" applyProtection="1">
      <alignment horizontal="center" vertical="center" textRotation="90" wrapText="1"/>
      <protection locked="0"/>
    </xf>
    <xf numFmtId="0" fontId="18" fillId="0" borderId="24" xfId="0" applyFont="1" applyBorder="1" applyAlignment="1" applyProtection="1">
      <alignment horizontal="center" vertical="center" textRotation="90" wrapText="1"/>
      <protection locked="0"/>
    </xf>
    <xf numFmtId="0" fontId="18" fillId="0" borderId="13" xfId="0" applyFont="1" applyBorder="1" applyAlignment="1" applyProtection="1">
      <alignment horizontal="center" vertical="center" textRotation="90" wrapText="1"/>
      <protection locked="0"/>
    </xf>
    <xf numFmtId="42" fontId="29" fillId="2" borderId="23" xfId="3" applyFont="1" applyFill="1" applyBorder="1" applyAlignment="1" applyProtection="1">
      <alignment horizontal="center" vertical="center" wrapText="1"/>
      <protection locked="0"/>
    </xf>
    <xf numFmtId="9" fontId="33" fillId="5" borderId="21" xfId="0" applyNumberFormat="1" applyFont="1" applyFill="1" applyBorder="1" applyAlignment="1" applyProtection="1">
      <alignment horizontal="center" vertical="center" wrapText="1"/>
      <protection locked="0"/>
    </xf>
    <xf numFmtId="0" fontId="33" fillId="5" borderId="21" xfId="0" applyFont="1" applyFill="1" applyBorder="1" applyAlignment="1" applyProtection="1">
      <alignment horizontal="center" vertical="center" wrapText="1"/>
      <protection locked="0"/>
    </xf>
    <xf numFmtId="0" fontId="29" fillId="0" borderId="22" xfId="0" applyFont="1" applyBorder="1" applyAlignment="1" applyProtection="1">
      <alignment horizontal="center" vertical="center" wrapText="1"/>
      <protection locked="0"/>
    </xf>
    <xf numFmtId="0" fontId="43" fillId="7" borderId="4" xfId="7" applyFont="1" applyFill="1" applyBorder="1" applyAlignment="1">
      <alignment horizontal="center" vertical="center"/>
    </xf>
    <xf numFmtId="0" fontId="43" fillId="7" borderId="11" xfId="7" applyFont="1" applyFill="1" applyBorder="1" applyAlignment="1">
      <alignment horizontal="center" vertical="center"/>
    </xf>
    <xf numFmtId="0" fontId="43" fillId="7" borderId="48" xfId="7" applyFont="1" applyFill="1" applyBorder="1" applyAlignment="1">
      <alignment horizontal="center" vertical="center"/>
    </xf>
    <xf numFmtId="0" fontId="43" fillId="7" borderId="14" xfId="7" applyFont="1" applyFill="1" applyBorder="1" applyAlignment="1">
      <alignment horizontal="center" vertical="center"/>
    </xf>
    <xf numFmtId="4" fontId="19" fillId="0" borderId="20" xfId="0" applyNumberFormat="1" applyFont="1" applyBorder="1" applyAlignment="1" applyProtection="1">
      <alignment horizontal="center" vertical="center" wrapText="1"/>
      <protection locked="0"/>
    </xf>
    <xf numFmtId="42" fontId="29" fillId="0" borderId="78" xfId="0" applyNumberFormat="1" applyFont="1" applyBorder="1" applyAlignment="1" applyProtection="1">
      <alignment horizontal="center" vertical="center" wrapText="1"/>
      <protection locked="0"/>
    </xf>
    <xf numFmtId="42" fontId="29" fillId="0" borderId="36" xfId="0" applyNumberFormat="1" applyFont="1" applyBorder="1" applyAlignment="1" applyProtection="1">
      <alignment horizontal="center" vertical="center" wrapText="1"/>
      <protection locked="0"/>
    </xf>
    <xf numFmtId="42" fontId="29" fillId="0" borderId="21" xfId="0" applyNumberFormat="1" applyFont="1" applyBorder="1" applyAlignment="1" applyProtection="1">
      <alignment horizontal="center" vertical="center" wrapText="1"/>
      <protection locked="0"/>
    </xf>
    <xf numFmtId="49" fontId="29" fillId="0" borderId="19" xfId="0" applyNumberFormat="1" applyFont="1" applyBorder="1" applyAlignment="1" applyProtection="1">
      <alignment horizontal="center" vertical="center" wrapText="1"/>
      <protection locked="0"/>
    </xf>
    <xf numFmtId="49" fontId="29" fillId="0" borderId="31" xfId="0" applyNumberFormat="1"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9" fontId="34" fillId="5" borderId="54" xfId="4" applyFont="1" applyFill="1" applyBorder="1" applyAlignment="1">
      <alignment horizontal="center" vertical="center"/>
    </xf>
    <xf numFmtId="9" fontId="34" fillId="5" borderId="56" xfId="4" applyFont="1" applyFill="1" applyBorder="1" applyAlignment="1">
      <alignment horizontal="center" vertical="center"/>
    </xf>
    <xf numFmtId="9" fontId="34" fillId="19" borderId="54" xfId="4" applyFont="1" applyFill="1" applyBorder="1" applyAlignment="1">
      <alignment horizontal="center" vertical="center"/>
    </xf>
    <xf numFmtId="9" fontId="34" fillId="19" borderId="56" xfId="4" applyFont="1" applyFill="1" applyBorder="1" applyAlignment="1">
      <alignment horizontal="center" vertical="center"/>
    </xf>
    <xf numFmtId="49" fontId="29" fillId="0" borderId="58" xfId="0" applyNumberFormat="1" applyFont="1" applyBorder="1" applyAlignment="1" applyProtection="1">
      <alignment horizontal="center" vertical="center" wrapText="1"/>
      <protection locked="0"/>
    </xf>
    <xf numFmtId="49" fontId="29" fillId="0" borderId="127" xfId="0" applyNumberFormat="1" applyFont="1" applyBorder="1" applyAlignment="1" applyProtection="1">
      <alignment horizontal="center" vertical="center" wrapText="1"/>
      <protection locked="0"/>
    </xf>
    <xf numFmtId="0" fontId="29" fillId="0" borderId="81"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42" fontId="19" fillId="0" borderId="20" xfId="0" applyNumberFormat="1" applyFont="1" applyBorder="1" applyAlignment="1" applyProtection="1">
      <alignment horizontal="center" vertical="center" wrapText="1"/>
      <protection locked="0"/>
    </xf>
    <xf numFmtId="0" fontId="31" fillId="0" borderId="26" xfId="0" applyFont="1" applyBorder="1" applyAlignment="1">
      <alignment horizontal="center" vertical="center" wrapText="1"/>
    </xf>
    <xf numFmtId="0" fontId="31" fillId="0" borderId="31" xfId="0" applyFont="1" applyBorder="1" applyAlignment="1">
      <alignment horizontal="center" vertical="center" wrapText="1"/>
    </xf>
    <xf numFmtId="9" fontId="28" fillId="0" borderId="81" xfId="0" applyNumberFormat="1" applyFont="1" applyBorder="1" applyAlignment="1" applyProtection="1">
      <alignment horizontal="center" vertical="center" wrapText="1"/>
      <protection locked="0"/>
    </xf>
    <xf numFmtId="0" fontId="28" fillId="0" borderId="81" xfId="0" applyFont="1" applyBorder="1" applyAlignment="1" applyProtection="1">
      <alignment horizontal="center" vertical="center" wrapText="1"/>
      <protection locked="0"/>
    </xf>
    <xf numFmtId="9" fontId="34" fillId="5" borderId="55" xfId="4" applyFont="1" applyFill="1" applyBorder="1" applyAlignment="1">
      <alignment horizontal="center" vertical="center"/>
    </xf>
    <xf numFmtId="9" fontId="34" fillId="19" borderId="4" xfId="4" applyFont="1" applyFill="1" applyBorder="1" applyAlignment="1">
      <alignment horizontal="center" vertical="center"/>
    </xf>
    <xf numFmtId="9" fontId="34" fillId="19" borderId="8" xfId="4" applyFont="1" applyFill="1" applyBorder="1" applyAlignment="1">
      <alignment horizontal="center" vertical="center"/>
    </xf>
    <xf numFmtId="9" fontId="34" fillId="19" borderId="11" xfId="4" applyFont="1" applyFill="1" applyBorder="1" applyAlignment="1">
      <alignment horizontal="center" vertical="center"/>
    </xf>
    <xf numFmtId="0" fontId="43" fillId="7" borderId="8" xfId="7" applyFont="1" applyFill="1" applyBorder="1" applyAlignment="1">
      <alignment horizontal="center" vertical="center"/>
    </xf>
    <xf numFmtId="0" fontId="43" fillId="7" borderId="49" xfId="7" applyFont="1" applyFill="1" applyBorder="1" applyAlignment="1">
      <alignment horizontal="center" vertical="center"/>
    </xf>
    <xf numFmtId="0" fontId="28" fillId="0" borderId="80"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123"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31" xfId="0" applyFont="1" applyBorder="1" applyAlignment="1">
      <alignment horizontal="center" vertical="center" wrapText="1"/>
    </xf>
    <xf numFmtId="0" fontId="29" fillId="0" borderId="58" xfId="0" quotePrefix="1" applyFont="1" applyBorder="1" applyAlignment="1" applyProtection="1">
      <alignment horizontal="center" vertical="center" wrapText="1"/>
      <protection locked="0"/>
    </xf>
    <xf numFmtId="0" fontId="29" fillId="0" borderId="26" xfId="0" applyFont="1" applyBorder="1" applyAlignment="1" applyProtection="1">
      <alignment horizontal="center" vertical="center" wrapText="1"/>
      <protection locked="0"/>
    </xf>
    <xf numFmtId="0" fontId="29" fillId="0" borderId="118" xfId="0" applyFont="1" applyBorder="1" applyAlignment="1" applyProtection="1">
      <alignment horizontal="center" vertical="center" wrapText="1"/>
      <protection locked="0"/>
    </xf>
    <xf numFmtId="0" fontId="19" fillId="0" borderId="20" xfId="7" applyFont="1" applyBorder="1" applyAlignment="1" applyProtection="1">
      <alignment horizontal="center" vertical="center" wrapText="1"/>
      <protection locked="0"/>
    </xf>
    <xf numFmtId="0" fontId="29" fillId="0" borderId="35" xfId="7" applyFont="1" applyBorder="1" applyAlignment="1" applyProtection="1">
      <alignment horizontal="center" vertical="center" wrapText="1"/>
      <protection locked="0"/>
    </xf>
    <xf numFmtId="0" fontId="29" fillId="0" borderId="24" xfId="7" applyFont="1" applyBorder="1" applyAlignment="1" applyProtection="1">
      <alignment horizontal="center" vertical="center" wrapText="1"/>
      <protection locked="0"/>
    </xf>
    <xf numFmtId="0" fontId="29" fillId="0" borderId="13" xfId="7" applyFont="1" applyBorder="1" applyAlignment="1" applyProtection="1">
      <alignment horizontal="center" vertical="center" wrapText="1"/>
      <protection locked="0"/>
    </xf>
    <xf numFmtId="9" fontId="34" fillId="5" borderId="11" xfId="4" applyFont="1" applyFill="1" applyBorder="1" applyAlignment="1">
      <alignment horizontal="center" vertical="center"/>
    </xf>
    <xf numFmtId="0" fontId="29" fillId="0" borderId="81" xfId="7" applyFont="1" applyBorder="1" applyAlignment="1" applyProtection="1">
      <alignment horizontal="center" vertical="center" wrapText="1"/>
      <protection locked="0"/>
    </xf>
    <xf numFmtId="0" fontId="29" fillId="0" borderId="126" xfId="0" applyFont="1" applyBorder="1" applyAlignment="1" applyProtection="1">
      <alignment horizontal="center" vertical="center" wrapText="1"/>
      <protection locked="0"/>
    </xf>
    <xf numFmtId="3" fontId="19" fillId="0" borderId="20" xfId="0" applyNumberFormat="1" applyFont="1" applyBorder="1" applyAlignment="1" applyProtection="1">
      <alignment horizontal="center" vertical="center" wrapText="1"/>
      <protection locked="0"/>
    </xf>
    <xf numFmtId="9" fontId="34" fillId="5" borderId="4" xfId="4" applyFont="1" applyFill="1" applyBorder="1" applyAlignment="1">
      <alignment horizontal="center" vertical="center"/>
    </xf>
    <xf numFmtId="9" fontId="34" fillId="5" borderId="8" xfId="4" applyFont="1" applyFill="1" applyBorder="1" applyAlignment="1">
      <alignment horizontal="center" vertical="center"/>
    </xf>
    <xf numFmtId="49" fontId="29" fillId="0" borderId="81" xfId="0" applyNumberFormat="1" applyFont="1" applyBorder="1" applyAlignment="1" applyProtection="1">
      <alignment horizontal="center" vertical="center" wrapText="1"/>
      <protection locked="0"/>
    </xf>
    <xf numFmtId="49" fontId="28" fillId="0" borderId="20" xfId="0" applyNumberFormat="1" applyFont="1" applyBorder="1" applyAlignment="1" applyProtection="1">
      <alignment horizontal="center" vertical="center" wrapText="1"/>
      <protection locked="0"/>
    </xf>
    <xf numFmtId="42" fontId="29" fillId="0" borderId="30" xfId="0" applyNumberFormat="1" applyFont="1" applyBorder="1" applyAlignment="1" applyProtection="1">
      <alignment horizontal="center" vertical="center" wrapText="1"/>
      <protection locked="0"/>
    </xf>
    <xf numFmtId="42" fontId="27" fillId="9" borderId="20" xfId="3" applyFont="1" applyFill="1" applyBorder="1" applyAlignment="1">
      <alignment horizontal="center" vertical="center" wrapText="1"/>
    </xf>
    <xf numFmtId="0" fontId="19" fillId="7" borderId="20" xfId="9" applyFont="1" applyFill="1" applyBorder="1" applyAlignment="1" applyProtection="1">
      <alignment horizontal="center" vertical="center" wrapText="1"/>
      <protection locked="0"/>
    </xf>
    <xf numFmtId="44" fontId="27" fillId="9" borderId="20" xfId="2" applyFont="1" applyFill="1" applyBorder="1" applyAlignment="1">
      <alignment horizontal="center" vertical="center" wrapText="1"/>
    </xf>
    <xf numFmtId="42" fontId="27" fillId="7" borderId="20" xfId="3" applyFont="1" applyFill="1" applyBorder="1" applyAlignment="1">
      <alignment horizontal="center" vertical="center" wrapText="1"/>
    </xf>
    <xf numFmtId="49" fontId="29" fillId="0" borderId="17" xfId="0" applyNumberFormat="1" applyFont="1" applyBorder="1" applyAlignment="1" applyProtection="1">
      <alignment horizontal="center" vertical="center" wrapText="1"/>
      <protection locked="0"/>
    </xf>
    <xf numFmtId="0" fontId="18" fillId="7" borderId="35" xfId="0" applyFont="1" applyFill="1" applyBorder="1" applyAlignment="1" applyProtection="1">
      <alignment horizontal="center" vertical="center" textRotation="90" wrapText="1"/>
      <protection locked="0"/>
    </xf>
    <xf numFmtId="0" fontId="18" fillId="7" borderId="24" xfId="0" applyFont="1" applyFill="1" applyBorder="1" applyAlignment="1" applyProtection="1">
      <alignment horizontal="center" vertical="center" textRotation="90" wrapText="1"/>
      <protection locked="0"/>
    </xf>
    <xf numFmtId="0" fontId="18" fillId="7" borderId="13" xfId="0" applyFont="1" applyFill="1" applyBorder="1" applyAlignment="1" applyProtection="1">
      <alignment horizontal="center" vertical="center" textRotation="90" wrapText="1"/>
      <protection locked="0"/>
    </xf>
    <xf numFmtId="0" fontId="29" fillId="7" borderId="78" xfId="9" applyFont="1" applyFill="1" applyBorder="1" applyAlignment="1" applyProtection="1">
      <alignment horizontal="center" vertical="center" wrapText="1"/>
      <protection locked="0"/>
    </xf>
    <xf numFmtId="0" fontId="28" fillId="7" borderId="53" xfId="0" applyFont="1" applyFill="1" applyBorder="1" applyAlignment="1">
      <alignment horizontal="center" vertical="center" wrapText="1"/>
    </xf>
    <xf numFmtId="0" fontId="28" fillId="7" borderId="16" xfId="0" applyFont="1" applyFill="1" applyBorder="1" applyAlignment="1">
      <alignment horizontal="center" vertical="center" wrapText="1"/>
    </xf>
    <xf numFmtId="0" fontId="28" fillId="7" borderId="15" xfId="0" applyFont="1" applyFill="1" applyBorder="1" applyAlignment="1">
      <alignment horizontal="center" vertical="center" wrapText="1"/>
    </xf>
    <xf numFmtId="0" fontId="28" fillId="7" borderId="29" xfId="0" applyFont="1" applyFill="1" applyBorder="1" applyAlignment="1">
      <alignment horizontal="center" vertical="center" wrapText="1"/>
    </xf>
    <xf numFmtId="0" fontId="27" fillId="4" borderId="20" xfId="0" applyFont="1" applyFill="1" applyBorder="1" applyAlignment="1">
      <alignment horizontal="center" vertical="center" wrapText="1"/>
    </xf>
    <xf numFmtId="42" fontId="29" fillId="7" borderId="78" xfId="3" applyFont="1" applyFill="1" applyBorder="1" applyAlignment="1" applyProtection="1">
      <alignment horizontal="center" vertical="center" wrapText="1"/>
      <protection locked="0"/>
    </xf>
    <xf numFmtId="10" fontId="32" fillId="5" borderId="21" xfId="0" applyNumberFormat="1" applyFont="1" applyFill="1" applyBorder="1" applyAlignment="1">
      <alignment horizontal="center" vertical="center" wrapText="1"/>
    </xf>
    <xf numFmtId="42" fontId="27" fillId="9" borderId="35" xfId="3" applyFont="1" applyFill="1" applyBorder="1" applyAlignment="1">
      <alignment horizontal="center" vertical="center" wrapText="1"/>
    </xf>
    <xf numFmtId="42" fontId="27" fillId="9" borderId="24" xfId="3" applyFont="1" applyFill="1" applyBorder="1" applyAlignment="1">
      <alignment horizontal="center" vertical="center" wrapText="1"/>
    </xf>
    <xf numFmtId="42" fontId="27" fillId="9" borderId="13" xfId="3" applyFont="1" applyFill="1" applyBorder="1" applyAlignment="1">
      <alignment horizontal="center" vertical="center" wrapText="1"/>
    </xf>
    <xf numFmtId="42" fontId="27" fillId="7" borderId="35" xfId="3" applyFont="1" applyFill="1" applyBorder="1" applyAlignment="1">
      <alignment horizontal="center" vertical="center" wrapText="1"/>
    </xf>
    <xf numFmtId="42" fontId="27" fillId="7" borderId="24" xfId="3" applyFont="1" applyFill="1" applyBorder="1" applyAlignment="1">
      <alignment horizontal="center" vertical="center" wrapText="1"/>
    </xf>
    <xf numFmtId="42" fontId="27" fillId="7" borderId="13" xfId="3" applyFont="1" applyFill="1" applyBorder="1" applyAlignment="1">
      <alignment horizontal="center" vertical="center" wrapText="1"/>
    </xf>
    <xf numFmtId="0" fontId="18" fillId="7" borderId="70" xfId="0" applyFont="1" applyFill="1" applyBorder="1" applyAlignment="1" applyProtection="1">
      <alignment horizontal="center" vertical="center" textRotation="90" wrapText="1"/>
      <protection locked="0"/>
    </xf>
    <xf numFmtId="42" fontId="29" fillId="7" borderId="30" xfId="3" applyFont="1" applyFill="1" applyBorder="1" applyAlignment="1" applyProtection="1">
      <alignment horizontal="center" vertical="center" wrapText="1"/>
      <protection locked="0"/>
    </xf>
    <xf numFmtId="0" fontId="27" fillId="0" borderId="20" xfId="0" applyFont="1" applyBorder="1" applyAlignment="1">
      <alignment vertical="center" wrapText="1"/>
    </xf>
    <xf numFmtId="3" fontId="27" fillId="16" borderId="20" xfId="0" applyNumberFormat="1" applyFont="1" applyFill="1" applyBorder="1" applyAlignment="1">
      <alignment vertical="center" wrapText="1"/>
    </xf>
    <xf numFmtId="0" fontId="27" fillId="16" borderId="20" xfId="0" applyFont="1" applyFill="1" applyBorder="1" applyAlignment="1">
      <alignment vertical="center" wrapText="1"/>
    </xf>
    <xf numFmtId="3" fontId="27" fillId="9" borderId="20" xfId="0" applyNumberFormat="1" applyFont="1" applyFill="1" applyBorder="1" applyAlignment="1">
      <alignment vertical="center" wrapText="1"/>
    </xf>
    <xf numFmtId="0" fontId="27" fillId="9" borderId="20" xfId="0" applyFont="1" applyFill="1" applyBorder="1" applyAlignment="1">
      <alignment vertical="center" wrapText="1"/>
    </xf>
    <xf numFmtId="0" fontId="28" fillId="6" borderId="62" xfId="0" applyFont="1" applyFill="1" applyBorder="1" applyAlignment="1">
      <alignment horizontal="center" vertical="center" wrapText="1"/>
    </xf>
    <xf numFmtId="0" fontId="28" fillId="6" borderId="63" xfId="0" applyFont="1" applyFill="1" applyBorder="1" applyAlignment="1">
      <alignment horizontal="center" vertical="center" wrapText="1"/>
    </xf>
    <xf numFmtId="9" fontId="33" fillId="5" borderId="8" xfId="4" applyFont="1" applyFill="1" applyBorder="1" applyAlignment="1">
      <alignment horizontal="center" vertical="center"/>
    </xf>
    <xf numFmtId="9" fontId="33" fillId="19" borderId="8" xfId="4" applyFont="1" applyFill="1" applyBorder="1" applyAlignment="1">
      <alignment horizontal="center" vertical="center"/>
    </xf>
    <xf numFmtId="0" fontId="27" fillId="6" borderId="20" xfId="0" applyFont="1" applyFill="1" applyBorder="1" applyAlignment="1">
      <alignment horizontal="center" vertical="center"/>
    </xf>
    <xf numFmtId="0" fontId="18" fillId="0" borderId="4" xfId="0" applyFont="1" applyBorder="1" applyAlignment="1" applyProtection="1">
      <alignment horizontal="center" vertical="center" textRotation="90" wrapText="1"/>
      <protection locked="0"/>
    </xf>
    <xf numFmtId="0" fontId="18" fillId="0" borderId="11" xfId="0" applyFont="1" applyBorder="1" applyAlignment="1" applyProtection="1">
      <alignment horizontal="center" vertical="center" textRotation="90" wrapText="1"/>
      <protection locked="0"/>
    </xf>
    <xf numFmtId="42" fontId="29" fillId="0" borderId="48" xfId="0" applyNumberFormat="1" applyFont="1" applyBorder="1" applyAlignment="1" applyProtection="1">
      <alignment horizontal="center" vertical="center" wrapText="1"/>
      <protection locked="0"/>
    </xf>
    <xf numFmtId="42" fontId="29" fillId="0" borderId="14" xfId="0" applyNumberFormat="1" applyFont="1" applyBorder="1" applyAlignment="1" applyProtection="1">
      <alignment horizontal="center" vertical="center" wrapText="1"/>
      <protection locked="0"/>
    </xf>
    <xf numFmtId="0" fontId="28" fillId="0" borderId="120" xfId="0" applyFont="1" applyBorder="1" applyAlignment="1">
      <alignment horizontal="center" vertical="center" wrapText="1"/>
    </xf>
    <xf numFmtId="0" fontId="28" fillId="0" borderId="96" xfId="0" applyFont="1" applyBorder="1" applyAlignment="1">
      <alignment horizontal="center" vertical="center" wrapText="1"/>
    </xf>
    <xf numFmtId="0" fontId="18" fillId="0" borderId="8" xfId="0" applyFont="1" applyBorder="1" applyAlignment="1" applyProtection="1">
      <alignment horizontal="center" vertical="center" textRotation="90" wrapText="1"/>
      <protection locked="0"/>
    </xf>
    <xf numFmtId="49" fontId="29" fillId="0" borderId="4"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42" fontId="29" fillId="0" borderId="48" xfId="0" applyNumberFormat="1" applyFont="1" applyBorder="1" applyAlignment="1">
      <alignment horizontal="center" vertical="center" wrapText="1"/>
    </xf>
    <xf numFmtId="42" fontId="29" fillId="0" borderId="49" xfId="0" applyNumberFormat="1" applyFont="1" applyBorder="1" applyAlignment="1">
      <alignment horizontal="center" vertical="center" wrapText="1"/>
    </xf>
    <xf numFmtId="42" fontId="29" fillId="0" borderId="14" xfId="0" applyNumberFormat="1" applyFont="1" applyBorder="1" applyAlignment="1">
      <alignment horizontal="center" vertical="center" wrapText="1"/>
    </xf>
    <xf numFmtId="42" fontId="29" fillId="0" borderId="21" xfId="0" applyNumberFormat="1" applyFont="1" applyBorder="1" applyAlignment="1">
      <alignment horizontal="center" vertical="center" wrapText="1"/>
    </xf>
    <xf numFmtId="0" fontId="28" fillId="0" borderId="92" xfId="0" applyFont="1" applyBorder="1" applyAlignment="1">
      <alignment horizontal="center" vertical="center" wrapText="1"/>
    </xf>
    <xf numFmtId="0" fontId="28" fillId="0" borderId="124" xfId="0" applyFont="1" applyBorder="1" applyAlignment="1">
      <alignment horizontal="center" vertical="center" wrapText="1"/>
    </xf>
    <xf numFmtId="0" fontId="28" fillId="0" borderId="125"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27" xfId="0" applyFont="1" applyBorder="1" applyAlignment="1">
      <alignment horizontal="center" vertical="center" wrapText="1"/>
    </xf>
    <xf numFmtId="9" fontId="33" fillId="5" borderId="54" xfId="4" applyFont="1" applyFill="1" applyBorder="1" applyAlignment="1">
      <alignment horizontal="center" vertical="center"/>
    </xf>
    <xf numFmtId="9" fontId="33" fillId="5" borderId="55" xfId="4" applyFont="1" applyFill="1" applyBorder="1" applyAlignment="1">
      <alignment horizontal="center" vertical="center"/>
    </xf>
    <xf numFmtId="9" fontId="33" fillId="5" borderId="56" xfId="4" applyFont="1" applyFill="1" applyBorder="1" applyAlignment="1">
      <alignment horizontal="center" vertical="center"/>
    </xf>
    <xf numFmtId="9" fontId="33" fillId="19" borderId="54" xfId="4" applyFont="1" applyFill="1" applyBorder="1" applyAlignment="1">
      <alignment horizontal="center" vertical="center"/>
    </xf>
    <xf numFmtId="9" fontId="33" fillId="19" borderId="55" xfId="4" applyFont="1" applyFill="1" applyBorder="1" applyAlignment="1">
      <alignment horizontal="center" vertical="center"/>
    </xf>
    <xf numFmtId="9" fontId="33" fillId="19" borderId="56" xfId="4" applyFont="1" applyFill="1" applyBorder="1" applyAlignment="1">
      <alignment horizontal="center" vertical="center"/>
    </xf>
    <xf numFmtId="42" fontId="29" fillId="0" borderId="49" xfId="0" applyNumberFormat="1" applyFont="1" applyBorder="1" applyAlignment="1" applyProtection="1">
      <alignment horizontal="center" vertical="center" wrapText="1"/>
      <protection locked="0"/>
    </xf>
    <xf numFmtId="42" fontId="19" fillId="0" borderId="20" xfId="0" applyNumberFormat="1" applyFont="1" applyBorder="1" applyAlignment="1">
      <alignment horizontal="center" vertical="center" wrapText="1"/>
    </xf>
    <xf numFmtId="0" fontId="28" fillId="6" borderId="64"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0" borderId="122" xfId="0" quotePrefix="1" applyFont="1" applyBorder="1" applyAlignment="1">
      <alignment horizontal="center" vertical="center" wrapText="1"/>
    </xf>
    <xf numFmtId="0" fontId="18" fillId="0" borderId="33" xfId="0" applyFont="1" applyBorder="1" applyAlignment="1" applyProtection="1">
      <alignment horizontal="center" vertical="center" textRotation="90" wrapText="1"/>
      <protection locked="0"/>
    </xf>
    <xf numFmtId="49" fontId="29" fillId="0" borderId="33" xfId="0" applyNumberFormat="1" applyFont="1" applyBorder="1" applyAlignment="1">
      <alignment horizontal="center" vertical="center" wrapText="1"/>
    </xf>
    <xf numFmtId="42" fontId="29" fillId="0" borderId="103" xfId="0" applyNumberFormat="1" applyFont="1" applyBorder="1" applyAlignment="1">
      <alignment horizontal="center" vertical="center" wrapText="1"/>
    </xf>
    <xf numFmtId="0" fontId="29" fillId="0" borderId="27" xfId="0" applyFont="1" applyBorder="1" applyAlignment="1">
      <alignment horizontal="center" vertical="center" wrapText="1"/>
    </xf>
    <xf numFmtId="0" fontId="42" fillId="7" borderId="58" xfId="6" applyFont="1" applyFill="1" applyBorder="1" applyAlignment="1">
      <alignment horizontal="center" vertical="center"/>
    </xf>
    <xf numFmtId="0" fontId="42" fillId="7" borderId="26" xfId="6" applyFont="1" applyFill="1" applyBorder="1" applyAlignment="1">
      <alignment horizontal="center" vertical="center"/>
    </xf>
    <xf numFmtId="0" fontId="18" fillId="0" borderId="27" xfId="0" applyFont="1" applyBorder="1" applyAlignment="1" applyProtection="1">
      <alignment horizontal="center" vertical="center" textRotation="90" wrapText="1"/>
      <protection locked="0"/>
    </xf>
    <xf numFmtId="49" fontId="29" fillId="0" borderId="27" xfId="0" applyNumberFormat="1" applyFont="1" applyBorder="1" applyAlignment="1">
      <alignment horizontal="center" vertical="center" wrapText="1"/>
    </xf>
    <xf numFmtId="42" fontId="29" fillId="0" borderId="50" xfId="0" applyNumberFormat="1" applyFont="1" applyBorder="1" applyAlignment="1">
      <alignment horizontal="center" vertical="center" wrapText="1"/>
    </xf>
    <xf numFmtId="42" fontId="19" fillId="0" borderId="20" xfId="3" applyFont="1" applyFill="1" applyBorder="1" applyAlignment="1" applyProtection="1">
      <alignment horizontal="center" vertical="center" wrapText="1"/>
      <protection locked="0"/>
    </xf>
    <xf numFmtId="0" fontId="19" fillId="7" borderId="20" xfId="0" applyFont="1" applyFill="1" applyBorder="1" applyAlignment="1">
      <alignment horizontal="center"/>
    </xf>
    <xf numFmtId="0" fontId="19" fillId="9" borderId="20" xfId="0" applyFont="1" applyFill="1" applyBorder="1" applyAlignment="1">
      <alignment horizontal="center"/>
    </xf>
    <xf numFmtId="49" fontId="29" fillId="7" borderId="92" xfId="3" applyNumberFormat="1" applyFont="1" applyFill="1" applyBorder="1" applyAlignment="1" applyProtection="1">
      <alignment horizontal="center" vertical="center" wrapText="1"/>
      <protection locked="0"/>
    </xf>
    <xf numFmtId="49" fontId="29" fillId="7" borderId="4" xfId="3" applyNumberFormat="1" applyFont="1" applyFill="1" applyBorder="1" applyAlignment="1" applyProtection="1">
      <alignment horizontal="center" vertical="center" wrapText="1"/>
      <protection locked="0"/>
    </xf>
    <xf numFmtId="49" fontId="29" fillId="7" borderId="8" xfId="3" applyNumberFormat="1" applyFont="1" applyFill="1" applyBorder="1" applyAlignment="1" applyProtection="1">
      <alignment horizontal="center" vertical="center" wrapText="1"/>
      <protection locked="0"/>
    </xf>
    <xf numFmtId="42" fontId="29" fillId="7" borderId="58" xfId="3" applyFont="1" applyFill="1" applyBorder="1" applyAlignment="1" applyProtection="1">
      <alignment horizontal="center" vertical="center" wrapText="1"/>
      <protection locked="0"/>
    </xf>
    <xf numFmtId="42" fontId="29" fillId="7" borderId="118" xfId="3" applyFont="1" applyFill="1" applyBorder="1" applyAlignment="1" applyProtection="1">
      <alignment horizontal="center" vertical="center" wrapText="1"/>
      <protection locked="0"/>
    </xf>
    <xf numFmtId="49" fontId="29" fillId="7" borderId="57" xfId="3" applyNumberFormat="1" applyFont="1" applyFill="1" applyBorder="1" applyAlignment="1" applyProtection="1">
      <alignment horizontal="center" vertical="center" wrapText="1"/>
      <protection locked="0"/>
    </xf>
    <xf numFmtId="49" fontId="29" fillId="7" borderId="61" xfId="3" applyNumberFormat="1" applyFont="1" applyFill="1" applyBorder="1" applyAlignment="1" applyProtection="1">
      <alignment horizontal="center" vertical="center" wrapText="1"/>
      <protection locked="0"/>
    </xf>
    <xf numFmtId="9" fontId="33" fillId="5" borderId="22" xfId="4" applyFont="1" applyFill="1" applyBorder="1" applyAlignment="1">
      <alignment horizontal="center" vertical="center"/>
    </xf>
    <xf numFmtId="6" fontId="27" fillId="16" borderId="20" xfId="0" applyNumberFormat="1" applyFont="1" applyFill="1" applyBorder="1" applyAlignment="1">
      <alignment horizontal="center" vertical="center" wrapText="1"/>
    </xf>
    <xf numFmtId="0" fontId="27" fillId="16" borderId="2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7" borderId="20" xfId="0" applyFont="1" applyFill="1" applyBorder="1" applyAlignment="1">
      <alignment horizontal="center" vertical="center"/>
    </xf>
    <xf numFmtId="0" fontId="18" fillId="0" borderId="120" xfId="0" applyFont="1" applyBorder="1" applyAlignment="1" applyProtection="1">
      <alignment horizontal="center" vertical="center" textRotation="90" wrapText="1"/>
      <protection locked="0"/>
    </xf>
    <xf numFmtId="0" fontId="18" fillId="0" borderId="12" xfId="0" applyFont="1" applyBorder="1" applyAlignment="1" applyProtection="1">
      <alignment horizontal="center" vertical="center" textRotation="90" wrapText="1"/>
      <protection locked="0"/>
    </xf>
    <xf numFmtId="42" fontId="29" fillId="0" borderId="23" xfId="0" applyNumberFormat="1" applyFont="1" applyBorder="1" applyAlignment="1">
      <alignment horizontal="center" vertical="center" wrapText="1"/>
    </xf>
    <xf numFmtId="0" fontId="29" fillId="2" borderId="35" xfId="0" applyFont="1" applyFill="1" applyBorder="1" applyAlignment="1">
      <alignment horizontal="center" vertical="center" wrapText="1"/>
    </xf>
    <xf numFmtId="0" fontId="29" fillId="2" borderId="13" xfId="0" applyFont="1" applyFill="1" applyBorder="1" applyAlignment="1">
      <alignment horizontal="center" vertical="center" wrapText="1"/>
    </xf>
    <xf numFmtId="166" fontId="27" fillId="9" borderId="20" xfId="0" applyNumberFormat="1" applyFont="1" applyFill="1" applyBorder="1" applyAlignment="1">
      <alignment horizontal="center" vertical="center"/>
    </xf>
    <xf numFmtId="0" fontId="18" fillId="7" borderId="122" xfId="0" applyFont="1" applyFill="1" applyBorder="1" applyAlignment="1" applyProtection="1">
      <alignment horizontal="center" vertical="center" textRotation="90" wrapText="1"/>
      <protection locked="0"/>
    </xf>
    <xf numFmtId="166" fontId="19" fillId="9" borderId="20" xfId="0" applyNumberFormat="1" applyFont="1" applyFill="1" applyBorder="1" applyAlignment="1" applyProtection="1">
      <alignment horizontal="center" vertical="center" wrapText="1"/>
      <protection locked="0"/>
    </xf>
    <xf numFmtId="42" fontId="19" fillId="8" borderId="20" xfId="3" applyFont="1" applyFill="1" applyBorder="1" applyAlignment="1" applyProtection="1">
      <alignment horizontal="center" vertical="center" wrapText="1"/>
      <protection locked="0"/>
    </xf>
    <xf numFmtId="0" fontId="42" fillId="2" borderId="35" xfId="7" applyFont="1" applyFill="1" applyBorder="1" applyAlignment="1">
      <alignment horizontal="center" vertical="center"/>
    </xf>
    <xf numFmtId="0" fontId="42" fillId="2" borderId="24" xfId="7" applyFont="1" applyFill="1" applyBorder="1" applyAlignment="1">
      <alignment horizontal="center" vertical="center"/>
    </xf>
    <xf numFmtId="0" fontId="42" fillId="2" borderId="13" xfId="7" applyFont="1" applyFill="1" applyBorder="1" applyAlignment="1">
      <alignment horizontal="center" vertical="center"/>
    </xf>
    <xf numFmtId="0" fontId="42" fillId="2" borderId="36" xfId="7" applyFont="1" applyFill="1" applyBorder="1" applyAlignment="1">
      <alignment horizontal="center" vertical="center"/>
    </xf>
    <xf numFmtId="0" fontId="42" fillId="2" borderId="25" xfId="7" applyFont="1" applyFill="1" applyBorder="1" applyAlignment="1">
      <alignment horizontal="center" vertical="center"/>
    </xf>
    <xf numFmtId="0" fontId="42" fillId="2" borderId="30" xfId="7" applyFont="1" applyFill="1" applyBorder="1" applyAlignment="1">
      <alignment horizontal="center" vertical="center"/>
    </xf>
    <xf numFmtId="42" fontId="19" fillId="0" borderId="20" xfId="3" applyFont="1" applyBorder="1" applyAlignment="1" applyProtection="1">
      <alignment horizontal="center" vertical="center" wrapText="1"/>
      <protection locked="0"/>
    </xf>
    <xf numFmtId="0" fontId="18" fillId="0" borderId="122" xfId="0" applyFont="1" applyBorder="1" applyAlignment="1" applyProtection="1">
      <alignment horizontal="center" vertical="center" textRotation="90" wrapText="1"/>
      <protection locked="0"/>
    </xf>
    <xf numFmtId="0" fontId="18" fillId="0" borderId="92" xfId="0" applyFont="1" applyBorder="1" applyAlignment="1" applyProtection="1">
      <alignment horizontal="center" vertical="center" textRotation="90" wrapText="1"/>
      <protection locked="0"/>
    </xf>
    <xf numFmtId="0" fontId="18" fillId="0" borderId="96" xfId="0" applyFont="1" applyBorder="1" applyAlignment="1" applyProtection="1">
      <alignment horizontal="center" vertical="center" textRotation="90" wrapText="1"/>
      <protection locked="0"/>
    </xf>
    <xf numFmtId="42" fontId="29" fillId="0" borderId="78" xfId="3" applyFont="1" applyFill="1" applyBorder="1" applyAlignment="1" applyProtection="1">
      <alignment horizontal="center" vertical="center" wrapText="1"/>
      <protection locked="0"/>
    </xf>
    <xf numFmtId="42" fontId="29" fillId="0" borderId="21" xfId="3" applyFont="1" applyFill="1" applyBorder="1" applyAlignment="1" applyProtection="1">
      <alignment horizontal="center" vertical="center" wrapText="1"/>
      <protection locked="0"/>
    </xf>
    <xf numFmtId="0" fontId="28" fillId="0" borderId="122" xfId="0" applyFont="1" applyBorder="1" applyAlignment="1">
      <alignment horizontal="center" vertical="center" wrapText="1"/>
    </xf>
    <xf numFmtId="0" fontId="28" fillId="6" borderId="41" xfId="0" applyFont="1" applyFill="1" applyBorder="1" applyAlignment="1">
      <alignment horizontal="center" vertical="center" wrapText="1"/>
    </xf>
    <xf numFmtId="0" fontId="28" fillId="6" borderId="24" xfId="0" applyFont="1" applyFill="1" applyBorder="1" applyAlignment="1">
      <alignment horizontal="center" vertical="center" wrapText="1"/>
    </xf>
    <xf numFmtId="0" fontId="28" fillId="6" borderId="32" xfId="0" applyFont="1" applyFill="1" applyBorder="1" applyAlignment="1">
      <alignment horizontal="center" vertical="center" wrapText="1"/>
    </xf>
    <xf numFmtId="9" fontId="33" fillId="19" borderId="20" xfId="4" applyFont="1" applyFill="1" applyBorder="1" applyAlignment="1">
      <alignment horizontal="center" vertical="center"/>
    </xf>
    <xf numFmtId="0" fontId="7" fillId="0" borderId="0" xfId="0" applyFont="1" applyBorder="1" applyAlignment="1">
      <alignment horizontal="center" vertical="center" wrapText="1"/>
    </xf>
    <xf numFmtId="9" fontId="33" fillId="5" borderId="4" xfId="0" applyNumberFormat="1" applyFont="1" applyFill="1" applyBorder="1" applyAlignment="1">
      <alignment horizontal="center" vertical="center"/>
    </xf>
    <xf numFmtId="9" fontId="33" fillId="5" borderId="11" xfId="0" applyNumberFormat="1" applyFont="1" applyFill="1" applyBorder="1" applyAlignment="1">
      <alignment horizontal="center" vertical="center"/>
    </xf>
    <xf numFmtId="9" fontId="33" fillId="5" borderId="4" xfId="3" applyNumberFormat="1" applyFont="1" applyFill="1" applyBorder="1" applyAlignment="1" applyProtection="1">
      <alignment horizontal="center" vertical="center" wrapText="1"/>
      <protection locked="0"/>
    </xf>
    <xf numFmtId="9" fontId="33" fillId="5" borderId="11" xfId="3" applyNumberFormat="1" applyFont="1" applyFill="1" applyBorder="1" applyAlignment="1" applyProtection="1">
      <alignment horizontal="center" vertical="center" wrapText="1"/>
      <protection locked="0"/>
    </xf>
    <xf numFmtId="0" fontId="29" fillId="7" borderId="34" xfId="0" applyFont="1" applyFill="1" applyBorder="1" applyAlignment="1">
      <alignment horizontal="center" vertical="center" wrapText="1"/>
    </xf>
    <xf numFmtId="0" fontId="29" fillId="7" borderId="47" xfId="0" applyFont="1" applyFill="1" applyBorder="1" applyAlignment="1">
      <alignment horizontal="center" vertical="center" wrapText="1"/>
    </xf>
    <xf numFmtId="0" fontId="19" fillId="7" borderId="35" xfId="0" applyFont="1" applyFill="1" applyBorder="1" applyAlignment="1">
      <alignment horizontal="center"/>
    </xf>
    <xf numFmtId="0" fontId="19" fillId="7" borderId="13" xfId="0" applyFont="1" applyFill="1" applyBorder="1" applyAlignment="1">
      <alignment horizontal="center"/>
    </xf>
    <xf numFmtId="0" fontId="19" fillId="9" borderId="35" xfId="0" applyFont="1" applyFill="1" applyBorder="1" applyAlignment="1">
      <alignment horizontal="center"/>
    </xf>
    <xf numFmtId="0" fontId="19" fillId="9" borderId="13" xfId="0" applyFont="1" applyFill="1" applyBorder="1" applyAlignment="1">
      <alignment horizontal="center"/>
    </xf>
    <xf numFmtId="0" fontId="45" fillId="0" borderId="20" xfId="0" applyFont="1" applyBorder="1" applyAlignment="1" applyProtection="1">
      <alignment horizontal="center" vertical="center" textRotation="90" wrapText="1"/>
      <protection locked="0"/>
    </xf>
    <xf numFmtId="0" fontId="45" fillId="7" borderId="11" xfId="0" applyFont="1" applyFill="1" applyBorder="1" applyAlignment="1" applyProtection="1">
      <alignment horizontal="center" vertical="center" textRotation="90" wrapText="1"/>
      <protection locked="0"/>
    </xf>
    <xf numFmtId="0" fontId="46" fillId="0" borderId="4" xfId="0" applyFont="1" applyBorder="1" applyAlignment="1" applyProtection="1">
      <alignment horizontal="center" vertical="center" textRotation="90" wrapText="1"/>
      <protection locked="0"/>
    </xf>
    <xf numFmtId="0" fontId="46" fillId="0" borderId="8" xfId="0" applyFont="1" applyBorder="1" applyAlignment="1" applyProtection="1">
      <alignment horizontal="center" vertical="center" textRotation="90" wrapText="1"/>
      <protection locked="0"/>
    </xf>
    <xf numFmtId="0" fontId="46" fillId="0" borderId="11" xfId="0" applyFont="1" applyBorder="1" applyAlignment="1" applyProtection="1">
      <alignment horizontal="center" vertical="center" textRotation="90" wrapText="1"/>
      <protection locked="0"/>
    </xf>
    <xf numFmtId="0" fontId="46" fillId="7" borderId="70" xfId="0" applyFont="1" applyFill="1" applyBorder="1" applyAlignment="1" applyProtection="1">
      <alignment horizontal="center" vertical="center" textRotation="90" wrapText="1"/>
      <protection locked="0"/>
    </xf>
    <xf numFmtId="0" fontId="46" fillId="7" borderId="24" xfId="0" applyFont="1" applyFill="1" applyBorder="1" applyAlignment="1" applyProtection="1">
      <alignment horizontal="center" vertical="center" textRotation="90" wrapText="1"/>
      <protection locked="0"/>
    </xf>
    <xf numFmtId="0" fontId="46" fillId="7" borderId="13" xfId="0" applyFont="1" applyFill="1" applyBorder="1" applyAlignment="1" applyProtection="1">
      <alignment horizontal="center" vertical="center" textRotation="90" wrapText="1"/>
      <protection locked="0"/>
    </xf>
    <xf numFmtId="0" fontId="46" fillId="0" borderId="35" xfId="0" applyFont="1" applyBorder="1" applyAlignment="1" applyProtection="1">
      <alignment horizontal="center" vertical="center" textRotation="90" wrapText="1"/>
      <protection locked="0"/>
    </xf>
    <xf numFmtId="0" fontId="46" fillId="0" borderId="24" xfId="0" applyFont="1" applyBorder="1" applyAlignment="1" applyProtection="1">
      <alignment horizontal="center" vertical="center" textRotation="90" wrapText="1"/>
      <protection locked="0"/>
    </xf>
    <xf numFmtId="0" fontId="46" fillId="0" borderId="13" xfId="0" applyFont="1" applyBorder="1" applyAlignment="1" applyProtection="1">
      <alignment horizontal="center" vertical="center" textRotation="90" wrapText="1"/>
      <protection locked="0"/>
    </xf>
    <xf numFmtId="0" fontId="46" fillId="7" borderId="20" xfId="0" applyFont="1" applyFill="1" applyBorder="1" applyAlignment="1" applyProtection="1">
      <alignment horizontal="center" vertical="center" textRotation="90" wrapText="1"/>
      <protection locked="0"/>
    </xf>
    <xf numFmtId="0" fontId="46" fillId="7" borderId="79" xfId="0" applyFont="1" applyFill="1" applyBorder="1" applyAlignment="1" applyProtection="1">
      <alignment horizontal="center" vertical="center" textRotation="90" wrapText="1"/>
      <protection locked="0"/>
    </xf>
    <xf numFmtId="0" fontId="46" fillId="7" borderId="8" xfId="0" applyFont="1" applyFill="1" applyBorder="1" applyAlignment="1" applyProtection="1">
      <alignment horizontal="center" vertical="center" textRotation="90" wrapText="1"/>
      <protection locked="0"/>
    </xf>
    <xf numFmtId="0" fontId="46" fillId="7" borderId="11" xfId="0" applyFont="1" applyFill="1" applyBorder="1" applyAlignment="1" applyProtection="1">
      <alignment horizontal="center" vertical="center" textRotation="90" wrapText="1"/>
      <protection locked="0"/>
    </xf>
    <xf numFmtId="0" fontId="44" fillId="0" borderId="70" xfId="0" applyFont="1" applyBorder="1" applyAlignment="1" applyProtection="1">
      <alignment horizontal="center" vertical="center" textRotation="90" wrapText="1"/>
      <protection locked="0"/>
    </xf>
    <xf numFmtId="0" fontId="44" fillId="0" borderId="24" xfId="0" applyFont="1" applyBorder="1" applyAlignment="1" applyProtection="1">
      <alignment horizontal="center" vertical="center" textRotation="90" wrapText="1"/>
      <protection locked="0"/>
    </xf>
    <xf numFmtId="0" fontId="44" fillId="0" borderId="13" xfId="0" applyFont="1" applyBorder="1" applyAlignment="1" applyProtection="1">
      <alignment horizontal="center" vertical="center" textRotation="90" wrapText="1"/>
      <protection locked="0"/>
    </xf>
    <xf numFmtId="42" fontId="29" fillId="0" borderId="30" xfId="3" applyFont="1" applyFill="1" applyBorder="1" applyAlignment="1" applyProtection="1">
      <alignment horizontal="center" vertical="center" wrapText="1"/>
      <protection locked="0"/>
    </xf>
    <xf numFmtId="42" fontId="29" fillId="0" borderId="11" xfId="3" applyFont="1" applyFill="1" applyBorder="1" applyAlignment="1" applyProtection="1">
      <alignment horizontal="center" vertical="center" wrapText="1"/>
      <protection locked="0"/>
    </xf>
    <xf numFmtId="9" fontId="32" fillId="5" borderId="11" xfId="0" applyNumberFormat="1" applyFont="1" applyFill="1" applyBorder="1" applyAlignment="1">
      <alignment horizontal="center" vertical="center" wrapText="1"/>
    </xf>
    <xf numFmtId="0" fontId="28" fillId="6" borderId="32" xfId="0" applyFont="1" applyFill="1" applyBorder="1" applyAlignment="1">
      <alignment horizontal="center" vertical="center"/>
    </xf>
    <xf numFmtId="9" fontId="33" fillId="5" borderId="20" xfId="4" applyFont="1" applyFill="1" applyBorder="1" applyAlignment="1">
      <alignment horizontal="center" vertical="center"/>
    </xf>
    <xf numFmtId="0" fontId="12" fillId="17" borderId="7" xfId="0" applyFont="1" applyFill="1" applyBorder="1" applyAlignment="1" applyProtection="1">
      <alignment horizontal="center" vertical="center" wrapText="1"/>
      <protection locked="0"/>
    </xf>
    <xf numFmtId="0" fontId="12" fillId="10" borderId="7" xfId="0" applyFont="1" applyFill="1" applyBorder="1" applyAlignment="1" applyProtection="1">
      <alignment horizontal="center" vertical="center" wrapText="1"/>
      <protection locked="0"/>
    </xf>
    <xf numFmtId="0" fontId="12" fillId="11" borderId="7" xfId="0" applyFont="1" applyFill="1" applyBorder="1" applyAlignment="1">
      <alignment horizontal="center" vertical="center" wrapText="1"/>
    </xf>
    <xf numFmtId="0" fontId="12" fillId="21" borderId="7" xfId="0" applyFont="1" applyFill="1" applyBorder="1" applyAlignment="1">
      <alignment horizontal="center" vertical="center"/>
    </xf>
    <xf numFmtId="164" fontId="12" fillId="21" borderId="7" xfId="11" applyFont="1" applyFill="1" applyBorder="1" applyAlignment="1">
      <alignment horizontal="center" vertical="center" wrapText="1"/>
    </xf>
    <xf numFmtId="166" fontId="19" fillId="9" borderId="20" xfId="3" applyNumberFormat="1" applyFont="1" applyFill="1" applyBorder="1" applyAlignment="1" applyProtection="1">
      <alignment horizontal="center" vertical="center" wrapText="1"/>
      <protection locked="0"/>
    </xf>
    <xf numFmtId="0" fontId="27" fillId="6" borderId="20" xfId="0" applyFont="1" applyFill="1" applyBorder="1" applyAlignment="1">
      <alignment horizontal="center" vertical="center" wrapText="1"/>
    </xf>
    <xf numFmtId="167" fontId="19" fillId="9" borderId="20" xfId="2" applyNumberFormat="1" applyFont="1" applyFill="1" applyBorder="1" applyAlignment="1" applyProtection="1">
      <alignment horizontal="center" vertical="center" wrapText="1"/>
      <protection locked="0"/>
    </xf>
    <xf numFmtId="164" fontId="12" fillId="25" borderId="136" xfId="11" applyFont="1" applyFill="1" applyBorder="1" applyAlignment="1" applyProtection="1">
      <alignment horizontal="center" vertical="center" wrapText="1"/>
      <protection locked="0"/>
    </xf>
    <xf numFmtId="0" fontId="23" fillId="26" borderId="4" xfId="0" applyFont="1" applyFill="1" applyBorder="1" applyAlignment="1">
      <alignment vertical="center" wrapText="1"/>
    </xf>
    <xf numFmtId="0" fontId="23" fillId="26" borderId="8" xfId="0" applyFont="1" applyFill="1" applyBorder="1" applyAlignment="1">
      <alignment vertical="center" wrapText="1"/>
    </xf>
    <xf numFmtId="0" fontId="23" fillId="26" borderId="11" xfId="0" applyFont="1" applyFill="1" applyBorder="1" applyAlignment="1">
      <alignment vertical="center" wrapText="1"/>
    </xf>
    <xf numFmtId="0" fontId="23" fillId="26" borderId="4" xfId="10" applyFont="1" applyFill="1" applyBorder="1" applyAlignment="1">
      <alignment vertical="center" wrapText="1"/>
    </xf>
    <xf numFmtId="0" fontId="23" fillId="26" borderId="11" xfId="10" applyFont="1" applyFill="1" applyBorder="1" applyAlignment="1">
      <alignment vertical="center" wrapText="1"/>
    </xf>
    <xf numFmtId="0" fontId="23" fillId="26" borderId="8" xfId="0" applyFont="1" applyFill="1" applyBorder="1" applyAlignment="1">
      <alignment vertical="center"/>
    </xf>
    <xf numFmtId="0" fontId="23" fillId="26" borderId="11" xfId="0" applyFont="1" applyFill="1" applyBorder="1" applyAlignment="1">
      <alignment vertical="center"/>
    </xf>
    <xf numFmtId="0" fontId="55" fillId="26" borderId="4" xfId="0" applyFont="1" applyFill="1" applyBorder="1" applyAlignment="1">
      <alignment vertical="center" wrapText="1"/>
    </xf>
    <xf numFmtId="0" fontId="55" fillId="26" borderId="8" xfId="0" applyFont="1" applyFill="1" applyBorder="1" applyAlignment="1">
      <alignment vertical="center"/>
    </xf>
    <xf numFmtId="0" fontId="55" fillId="26" borderId="11" xfId="0" applyFont="1" applyFill="1" applyBorder="1" applyAlignment="1">
      <alignment vertical="center"/>
    </xf>
    <xf numFmtId="49" fontId="29" fillId="7" borderId="79" xfId="0" applyNumberFormat="1" applyFont="1" applyFill="1" applyBorder="1" applyAlignment="1" applyProtection="1">
      <alignment horizontal="center" vertical="center" textRotation="90" wrapText="1"/>
      <protection locked="0"/>
    </xf>
    <xf numFmtId="49" fontId="29" fillId="7" borderId="11" xfId="0" applyNumberFormat="1" applyFont="1" applyFill="1" applyBorder="1" applyAlignment="1" applyProtection="1">
      <alignment horizontal="center" vertical="center" textRotation="90" wrapText="1"/>
      <protection locked="0"/>
    </xf>
  </cellXfs>
  <cellStyles count="18">
    <cellStyle name="Hipervínculo" xfId="8" builtinId="8"/>
    <cellStyle name="Hipervínculo 2" xfId="15" xr:uid="{00000000-0005-0000-0000-000001000000}"/>
    <cellStyle name="Millares [0]" xfId="1" builtinId="6"/>
    <cellStyle name="Moneda" xfId="2" builtinId="4"/>
    <cellStyle name="Moneda [0]" xfId="3" builtinId="7"/>
    <cellStyle name="Moneda [0] 2" xfId="12" xr:uid="{00000000-0005-0000-0000-000005000000}"/>
    <cellStyle name="Normal" xfId="0" builtinId="0"/>
    <cellStyle name="Normal 2" xfId="5" xr:uid="{00000000-0005-0000-0000-000007000000}"/>
    <cellStyle name="Normal 2 2" xfId="10" xr:uid="{00000000-0005-0000-0000-000008000000}"/>
    <cellStyle name="Normal 2 2 2" xfId="11" xr:uid="{00000000-0005-0000-0000-000009000000}"/>
    <cellStyle name="Normal 3 2" xfId="6" xr:uid="{00000000-0005-0000-0000-00000A000000}"/>
    <cellStyle name="Normal 3 2 2" xfId="7" xr:uid="{00000000-0005-0000-0000-00000B000000}"/>
    <cellStyle name="Normal 3 2 3 3 2" xfId="9" xr:uid="{00000000-0005-0000-0000-00000C000000}"/>
    <cellStyle name="Normal 3 2 3 3 4" xfId="16" xr:uid="{00000000-0005-0000-0000-00000D000000}"/>
    <cellStyle name="Normal 3 2 4 2" xfId="14" xr:uid="{00000000-0005-0000-0000-00000E000000}"/>
    <cellStyle name="Porcentaje" xfId="4" builtinId="5"/>
    <cellStyle name="Porcentaje 2" xfId="13" xr:uid="{00000000-0005-0000-0000-000010000000}"/>
    <cellStyle name="Porcentaje 3" xfId="17" xr:uid="{00000000-0005-0000-0000-000011000000}"/>
  </cellStyles>
  <dxfs count="620">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1995715</xdr:colOff>
      <xdr:row>0</xdr:row>
      <xdr:rowOff>409676</xdr:rowOff>
    </xdr:from>
    <xdr:ext cx="4714509" cy="2203051"/>
    <xdr:pic>
      <xdr:nvPicPr>
        <xdr:cNvPr id="5" name="3 Imagen" descr="Nuevo-logo-DANE.jpg">
          <a:extLst>
            <a:ext uri="{FF2B5EF4-FFF2-40B4-BE49-F238E27FC236}">
              <a16:creationId xmlns:a16="http://schemas.microsoft.com/office/drawing/2014/main" id="{C6BC81B3-AF16-1343-9DC2-A97B5CD31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45" t="30958" r="7295" b="31695"/>
        <a:stretch/>
      </xdr:blipFill>
      <xdr:spPr>
        <a:xfrm>
          <a:off x="2751667" y="409676"/>
          <a:ext cx="4714509" cy="220305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1174751</xdr:colOff>
      <xdr:row>0</xdr:row>
      <xdr:rowOff>142875</xdr:rowOff>
    </xdr:from>
    <xdr:ext cx="2730500" cy="1275940"/>
    <xdr:pic>
      <xdr:nvPicPr>
        <xdr:cNvPr id="2" name="3 Imagen" descr="Nuevo-logo-DANE.jpg">
          <a:extLst>
            <a:ext uri="{FF2B5EF4-FFF2-40B4-BE49-F238E27FC236}">
              <a16:creationId xmlns:a16="http://schemas.microsoft.com/office/drawing/2014/main" id="{494E8F3D-FA1F-4541-9747-C52542C204D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45" t="30958" r="7295" b="31695"/>
        <a:stretch/>
      </xdr:blipFill>
      <xdr:spPr>
        <a:xfrm>
          <a:off x="1174751" y="142875"/>
          <a:ext cx="2730500" cy="12759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DANE\Seguimiento%20plan%20de%20Accion\Informe%20II-%20Trimestre\Anexo-Seguimiento_Plan-de-Acci&#243;n_II_Trimestre_2022_VF%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pcarov\Downloads\Plan-de-Accion-2022-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2018\PLAN%20DE%20ACCION\MATRIZ%20PLAN%20DE%20ACCION%202018%20DIRPEN%20FINAL%202501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varelaa\AppData\Local\Microsoft\Windows\Temporary%20Internet%20Files\Content.Outlook\907WTPW2\FORMATO%20DE%20REPROGRAM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anegovco.sharepoint.com/DANE/ENTREGA%20DE%20CARGO%20OPLAN/14_PLANEACI&#211;N/2022/Metas%20por%20&#193;rea/Formatos%20Instrumentos%20de%20Planeaci&#242;n_2022/12_INSTRUMENTO%20PLANEACI&#211;N_2022_GIT%20RELACIONA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DANE/ENTREGA%20DE%20CARGO%20OPLAN/14_PLANEACI&#211;N/2022/Metas%20por%20&#193;rea/Formatos%20Instrumentos%20de%20Planeaci&#242;n_2022/12_INSTRUMENTO%20PLANEACI&#211;N_2022_GIT%20RELACIONAMIEN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ROGRAMACIÓN"/>
      <sheetName val="Hoja3"/>
      <sheetName val="DIR_POBREZA"/>
      <sheetName val="DIR_GEDI"/>
      <sheetName val="DIR_RELACION"/>
      <sheetName val="OPLAN"/>
      <sheetName val="DIR_ODS"/>
      <sheetName val="CENSO ECONÓMICO"/>
      <sheetName val="OCI"/>
      <sheetName val="OSIS"/>
      <sheetName val="OAJ"/>
      <sheetName val="DIMPE"/>
      <sheetName val="SEC_GRAL"/>
      <sheetName val="DRA"/>
      <sheetName val="DIG"/>
      <sheetName val="Hoja1"/>
      <sheetName val="DIRPEN"/>
      <sheetName val="DSCN"/>
      <sheetName val="DCD"/>
      <sheetName val="DT"/>
      <sheetName val="DICE"/>
      <sheetName val="SUBDIRECCIÓN"/>
      <sheetName val="FONDANE"/>
      <sheetName val="BASE"/>
      <sheetName val="BASE2"/>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LAN OPERATIVO"/>
      <sheetName val="BASE"/>
      <sheetName val="BASE2"/>
      <sheetName val="LISTAS"/>
    </sheetNames>
    <sheetDataSet>
      <sheetData sheetId="0"/>
      <sheetData sheetId="1"/>
      <sheetData sheetId="2"/>
      <sheetData sheetId="3"/>
      <sheetData sheetId="4">
        <row r="2">
          <cell r="I2" t="str">
            <v>Derecho_a_la_libertad_Igualdad</v>
          </cell>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I3" t="str">
            <v>Derecho_a_la_Integridad_y_la_protección</v>
          </cell>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I4" t="str">
            <v>Derecho_a_la_libertad_y_justicia</v>
          </cell>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I5" t="str">
            <v>Derecho_a_la_libertad_justicia_e_Integridad</v>
          </cell>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I6" t="str">
            <v>Derecho_a_la_personalidad_jurídica</v>
          </cell>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I7" t="str">
            <v>Derecho_a_la_no_discriminación_no_estimatización_no_invisibilización</v>
          </cell>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I8" t="str">
            <v>Derecho_a_la_libertad_justicia_seguridad_y_defensa</v>
          </cell>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I9" t="str">
            <v>Derecho_a_la_Privacidad_Derecho_a_la_intimidad_Derecho_al_libre_desarrollo_de_la_personalidad</v>
          </cell>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I10" t="str">
            <v>Derecho_a_la_libertad</v>
          </cell>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I11" t="str">
            <v>Derecho_a_la__justicia_seguridad_integtridad</v>
          </cell>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I12" t="str">
            <v>Derechos_civiles_y_politicos_nacionalidad</v>
          </cell>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I13" t="str">
            <v>Derechos_civiles</v>
          </cell>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I14" t="str">
            <v>Derecho_a_la_propiedad_privada</v>
          </cell>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I15" t="str">
            <v>Derecho_a_la_libertad_de_conciencia_Derecho_a_la_libertad_de_culto</v>
          </cell>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I16" t="str">
            <v>Derecho_a_la_libertad_de_expresión_Derecho_a_la_rectificación_en_condisiones_de_equidad</v>
          </cell>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I17" t="str">
            <v>Derechos_civiles_y_políticos</v>
          </cell>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I18" t="str">
            <v>Derechos_civiles_economicos_culturales_politicos_y_seguridad_social</v>
          </cell>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I19" t="str">
            <v>Derecho_al_trabajo_proteccion_contra_el_desempleo_salario_en_equidad_igualdad_Derecho_al_bienestar_trato_digno</v>
          </cell>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I20" t="str">
            <v>Derecho_a_una_vida_digna_Derecho_al_bienestar_Derecho_de_la_infancia</v>
          </cell>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I21" t="str">
            <v>Derecho_a_la_educación_Educación_para_el_desarrollo_a_la_libre_personalidad_Educación_para_el_mantenimiento_de_la_paz</v>
          </cell>
          <cell r="M21" t="str">
            <v xml:space="preserve">Estrategia de comunicaciones y cultura orientada hacia la participación 
</v>
          </cell>
        </row>
        <row r="22">
          <cell r="I22" t="str">
            <v>Derecho_cultural_Derecho_a_gozar_o_disfrutar__de_las_artes__Derecho_a_participar__y_beneficiarse_del_desarrollo_científico_Derechos_morales_y_materiales_de_autor</v>
          </cell>
          <cell r="M22" t="str">
            <v xml:space="preserve">Auditorias entes de control. </v>
          </cell>
        </row>
        <row r="23">
          <cell r="I23" t="str">
            <v>Derecho_al_establecimiento_de_un_Estado_de_derecho__Deberes_respecto_a_la_comunidad_en_un_sistema_democrático_Derecho_a_la_proteccion_defensa_seguridad_y_justicia</v>
          </cell>
          <cell r="M23" t="str">
            <v>No Aplica (Por favor justifique su respuesta en el campo de observaciones)</v>
          </cell>
        </row>
        <row r="24">
          <cell r="I24" t="str">
            <v>Derecho_a_la_igualdad_libertad_justicia</v>
          </cell>
        </row>
        <row r="25">
          <cell r="I25" t="str">
            <v>Derechos_de_información_y_acceso_libre_a_la_documentación_pública</v>
          </cell>
        </row>
        <row r="26">
          <cell r="I26" t="str">
            <v>Los_derechos_ciudadanos_el_derecho_de_petición_y_la_acción_de_tutela</v>
          </cell>
        </row>
        <row r="27">
          <cell r="I27" t="str">
            <v>Derecho_al_ambiente_sano</v>
          </cell>
        </row>
        <row r="28">
          <cell r="I28" t="str">
            <v>Derecho_a_la_Paz</v>
          </cell>
        </row>
        <row r="29">
          <cell r="I29" t="str">
            <v>Derecho_y_deber_ciudadano_a_propender_al_logro_y_mantenimiento_de_la_paz</v>
          </cell>
        </row>
        <row r="30">
          <cell r="I30" t="str">
            <v>No_Aplica_Por_favor_justifique_su_respuesta_en_el_campo_de_observaciones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negovco.sharepoint.com/:x:/s/INFOCONVENIOS_CONTRATOS/Ed7Q3_SIwG9GsCF5mtukOW8B6chShowKahKoFYlk36YA5Q?e=goD3LT" TargetMode="External"/><Relationship Id="rId2" Type="http://schemas.openxmlformats.org/officeDocument/2006/relationships/hyperlink" Target="https://danegovco.sharepoint.com/:x:/s/INFOCONVENIOS_CONTRATOS/Ed7Q3_SIwG9GsCF5mtukOW8B6chShowKahKoFYlk36YA5Q?e=goD3LT" TargetMode="External"/><Relationship Id="rId1" Type="http://schemas.openxmlformats.org/officeDocument/2006/relationships/hyperlink" Target="https://danegovco.sharepoint.com/:x:/s/INFOCONVENIOS_CONTRATOS/Ed7Q3_SIwG9GsCF5mtukOW8B6chShowKahKoFYlk36YA5Q?e=goD3L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file:///\\systema20\Registros_PDE\2022\16_MGMP%202023_2026\VERSION%20FINAL" TargetMode="External"/><Relationship Id="rId2" Type="http://schemas.openxmlformats.org/officeDocument/2006/relationships/hyperlink" Target="file:///\\systema20\Registros_PDE\2022\08_SEGUIMIENTO_PLANEACION\06_SEGUIMIENTO_PROYECTOS\03_POAI" TargetMode="External"/><Relationship Id="rId1" Type="http://schemas.openxmlformats.org/officeDocument/2006/relationships/hyperlink" Target="http://www.suifp.dnp.gov.c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dane.gov.co/index.php/estadisticas-por-tema/demografia-y-poblacion/metodologias-demograficas-aplicad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R409"/>
  <sheetViews>
    <sheetView showGridLines="0" tabSelected="1" zoomScale="33" zoomScaleNormal="33" workbookViewId="0">
      <selection activeCell="AQ7" sqref="AQ7"/>
    </sheetView>
  </sheetViews>
  <sheetFormatPr baseColWidth="10" defaultColWidth="10" defaultRowHeight="30.75" x14ac:dyDescent="0.55000000000000004"/>
  <cols>
    <col min="1" max="1" width="10" style="7"/>
    <col min="2" max="2" width="31.125" style="5" customWidth="1"/>
    <col min="3" max="3" width="13.875" style="511" customWidth="1"/>
    <col min="4" max="4" width="69.5" style="512" customWidth="1"/>
    <col min="5" max="5" width="64" style="512" hidden="1" customWidth="1"/>
    <col min="6" max="6" width="12" style="511" customWidth="1"/>
    <col min="7" max="7" width="110.375" style="511" customWidth="1"/>
    <col min="8" max="8" width="31" style="513" hidden="1" customWidth="1"/>
    <col min="9" max="10" width="31" style="514" hidden="1" customWidth="1"/>
    <col min="11" max="11" width="31" style="511" hidden="1" customWidth="1"/>
    <col min="12" max="12" width="31" style="542" hidden="1" customWidth="1"/>
    <col min="13" max="14" width="31" style="511" hidden="1" customWidth="1"/>
    <col min="15" max="16" width="53.5" style="528" hidden="1" customWidth="1"/>
    <col min="17" max="17" width="6.625" style="673" hidden="1" customWidth="1"/>
    <col min="18" max="18" width="47.5" style="543" hidden="1" customWidth="1"/>
    <col min="19" max="19" width="108.625" style="547" hidden="1" customWidth="1"/>
    <col min="20" max="20" width="40.25" style="557" hidden="1" customWidth="1"/>
    <col min="21" max="21" width="121.625" style="547" hidden="1" customWidth="1"/>
    <col min="22" max="22" width="116.375" style="547" hidden="1" customWidth="1"/>
    <col min="23" max="24" width="44" style="624" hidden="1" customWidth="1"/>
    <col min="25" max="25" width="132.5" style="609" hidden="1" customWidth="1"/>
    <col min="26" max="27" width="64.625" style="610" hidden="1" customWidth="1"/>
    <col min="28" max="29" width="64.625" style="631" hidden="1" customWidth="1"/>
    <col min="30" max="30" width="93.875" style="600" hidden="1" customWidth="1"/>
    <col min="31" max="40" width="68.375" style="600" hidden="1" customWidth="1"/>
    <col min="41" max="41" width="3.375" style="6" customWidth="1"/>
    <col min="42" max="42" width="21.625" style="837" customWidth="1"/>
    <col min="43" max="43" width="122.75" style="848" customWidth="1"/>
    <col min="44" max="44" width="100" style="848" customWidth="1"/>
    <col min="45" max="16384" width="10" style="7"/>
  </cols>
  <sheetData>
    <row r="1" spans="2:44" ht="231.95" customHeight="1" x14ac:dyDescent="0.25">
      <c r="B1" s="1551" t="s">
        <v>2017</v>
      </c>
      <c r="C1" s="1551"/>
      <c r="D1" s="1551"/>
      <c r="E1" s="1551"/>
      <c r="F1" s="1551"/>
      <c r="G1" s="1551"/>
      <c r="H1" s="1551"/>
      <c r="I1" s="1551"/>
      <c r="J1" s="1551"/>
      <c r="K1" s="1551"/>
      <c r="L1" s="1551"/>
      <c r="M1" s="1551"/>
      <c r="N1" s="1551"/>
      <c r="O1" s="1551"/>
      <c r="P1" s="1551"/>
      <c r="Q1" s="1551"/>
      <c r="R1" s="1551"/>
      <c r="S1" s="1551"/>
      <c r="T1" s="1551"/>
      <c r="U1" s="1551"/>
      <c r="V1" s="1551"/>
      <c r="W1" s="1551"/>
      <c r="X1" s="1551"/>
      <c r="Y1" s="1551"/>
      <c r="Z1" s="1551"/>
      <c r="AA1" s="1551"/>
      <c r="AB1" s="1551"/>
      <c r="AC1" s="1551"/>
      <c r="AD1" s="1551"/>
      <c r="AE1" s="1551"/>
      <c r="AF1" s="1551"/>
      <c r="AG1" s="1551"/>
      <c r="AH1" s="1551"/>
      <c r="AI1" s="1551"/>
      <c r="AJ1" s="1551"/>
      <c r="AK1" s="1551"/>
      <c r="AL1" s="1551"/>
      <c r="AM1" s="1551"/>
      <c r="AN1" s="1551"/>
    </row>
    <row r="2" spans="2:44" s="352" customFormat="1" ht="83.1" customHeight="1" x14ac:dyDescent="0.45">
      <c r="B2" s="1545" t="s">
        <v>0</v>
      </c>
      <c r="C2" s="1545"/>
      <c r="D2" s="1545"/>
      <c r="E2" s="1545"/>
      <c r="F2" s="1545"/>
      <c r="G2" s="1545"/>
      <c r="H2" s="1545"/>
      <c r="I2" s="1545"/>
      <c r="J2" s="1545"/>
      <c r="K2" s="1546" t="s">
        <v>1</v>
      </c>
      <c r="L2" s="1546"/>
      <c r="M2" s="1546"/>
      <c r="N2" s="1546"/>
      <c r="O2" s="1547" t="s">
        <v>2</v>
      </c>
      <c r="P2" s="1547"/>
      <c r="Q2" s="350"/>
      <c r="R2" s="1548" t="s">
        <v>2018</v>
      </c>
      <c r="S2" s="1548"/>
      <c r="T2" s="1548"/>
      <c r="U2" s="1548"/>
      <c r="V2" s="1548"/>
      <c r="W2" s="1548"/>
      <c r="X2" s="1548"/>
      <c r="Y2" s="1548"/>
      <c r="Z2" s="1548"/>
      <c r="AA2" s="1548"/>
      <c r="AB2" s="1548"/>
      <c r="AC2" s="1548"/>
      <c r="AD2" s="1548"/>
      <c r="AE2" s="1549" t="s">
        <v>3</v>
      </c>
      <c r="AF2" s="1550"/>
      <c r="AG2" s="1550"/>
      <c r="AH2" s="1550"/>
      <c r="AI2" s="1550"/>
      <c r="AJ2" s="1550"/>
      <c r="AK2" s="1550"/>
      <c r="AL2" s="1550"/>
      <c r="AM2" s="1550"/>
      <c r="AN2" s="1550"/>
      <c r="AO2" s="351"/>
      <c r="AP2" s="1673" t="s">
        <v>4201</v>
      </c>
      <c r="AQ2" s="1674"/>
      <c r="AR2" s="1675"/>
    </row>
    <row r="3" spans="2:44" s="352" customFormat="1" ht="135" customHeight="1" x14ac:dyDescent="0.45">
      <c r="B3" s="801" t="s">
        <v>4</v>
      </c>
      <c r="C3" s="801" t="s">
        <v>5</v>
      </c>
      <c r="D3" s="801" t="s">
        <v>6</v>
      </c>
      <c r="E3" s="801" t="s">
        <v>7</v>
      </c>
      <c r="F3" s="801" t="s">
        <v>8</v>
      </c>
      <c r="G3" s="801" t="s">
        <v>9</v>
      </c>
      <c r="H3" s="801" t="s">
        <v>10</v>
      </c>
      <c r="I3" s="801" t="s">
        <v>11</v>
      </c>
      <c r="J3" s="801" t="s">
        <v>12</v>
      </c>
      <c r="K3" s="802" t="s">
        <v>13</v>
      </c>
      <c r="L3" s="802" t="s">
        <v>2019</v>
      </c>
      <c r="M3" s="802" t="s">
        <v>14</v>
      </c>
      <c r="N3" s="802" t="s">
        <v>15</v>
      </c>
      <c r="O3" s="803" t="s">
        <v>16</v>
      </c>
      <c r="P3" s="674" t="s">
        <v>17</v>
      </c>
      <c r="Q3" s="353"/>
      <c r="R3" s="723" t="s">
        <v>18</v>
      </c>
      <c r="S3" s="42" t="s">
        <v>19</v>
      </c>
      <c r="T3" s="48" t="s">
        <v>20</v>
      </c>
      <c r="U3" s="42" t="s">
        <v>21</v>
      </c>
      <c r="V3" s="42" t="s">
        <v>22</v>
      </c>
      <c r="W3" s="48" t="s">
        <v>23</v>
      </c>
      <c r="X3" s="48" t="s">
        <v>24</v>
      </c>
      <c r="Y3" s="42" t="s">
        <v>25</v>
      </c>
      <c r="Z3" s="48" t="s">
        <v>26</v>
      </c>
      <c r="AA3" s="48" t="s">
        <v>27</v>
      </c>
      <c r="AB3" s="48" t="s">
        <v>28</v>
      </c>
      <c r="AC3" s="48" t="s">
        <v>29</v>
      </c>
      <c r="AD3" s="42" t="s">
        <v>2020</v>
      </c>
      <c r="AE3" s="354" t="s">
        <v>30</v>
      </c>
      <c r="AF3" s="355" t="s">
        <v>31</v>
      </c>
      <c r="AG3" s="355" t="s">
        <v>32</v>
      </c>
      <c r="AH3" s="355" t="s">
        <v>33</v>
      </c>
      <c r="AI3" s="355" t="s">
        <v>34</v>
      </c>
      <c r="AJ3" s="355" t="s">
        <v>35</v>
      </c>
      <c r="AK3" s="355" t="s">
        <v>36</v>
      </c>
      <c r="AL3" s="355" t="s">
        <v>37</v>
      </c>
      <c r="AM3" s="355" t="s">
        <v>38</v>
      </c>
      <c r="AN3" s="355" t="s">
        <v>39</v>
      </c>
      <c r="AO3" s="351"/>
      <c r="AP3" s="838" t="s">
        <v>4202</v>
      </c>
      <c r="AQ3" s="849" t="s">
        <v>4203</v>
      </c>
      <c r="AR3" s="849" t="s">
        <v>4204</v>
      </c>
    </row>
    <row r="4" spans="2:44" s="8" customFormat="1" ht="231.95" customHeight="1" x14ac:dyDescent="0.25">
      <c r="B4" s="1554" t="s">
        <v>2021</v>
      </c>
      <c r="C4" s="1512" t="s">
        <v>2022</v>
      </c>
      <c r="D4" s="1513" t="s">
        <v>2023</v>
      </c>
      <c r="E4" s="1513" t="s">
        <v>2024</v>
      </c>
      <c r="F4" s="804" t="s">
        <v>2025</v>
      </c>
      <c r="G4" s="805" t="s">
        <v>2026</v>
      </c>
      <c r="H4" s="806">
        <v>0.7</v>
      </c>
      <c r="I4" s="807">
        <v>44563</v>
      </c>
      <c r="J4" s="807">
        <v>44644</v>
      </c>
      <c r="K4" s="357">
        <v>1</v>
      </c>
      <c r="L4" s="530">
        <v>1</v>
      </c>
      <c r="M4" s="806">
        <v>1</v>
      </c>
      <c r="N4" s="806">
        <v>1</v>
      </c>
      <c r="O4" s="1530">
        <v>222640000</v>
      </c>
      <c r="P4" s="1530">
        <v>0</v>
      </c>
      <c r="Q4" s="9"/>
      <c r="R4" s="1032">
        <v>0.88</v>
      </c>
      <c r="S4" s="1559" t="s">
        <v>2027</v>
      </c>
      <c r="T4" s="548">
        <v>1</v>
      </c>
      <c r="U4" s="558" t="s">
        <v>2028</v>
      </c>
      <c r="V4" s="558" t="s">
        <v>2029</v>
      </c>
      <c r="W4" s="611" t="str">
        <f>IF(L4&lt;1%,"Sin iniciar",IF(L4=100%,"Terminado","En gestión"))</f>
        <v>Terminado</v>
      </c>
      <c r="X4" s="611" t="str">
        <f t="shared" ref="X4:X67" si="0">IF(T4&lt;1%,"Sin iniciar",IF(T4=100%,"Terminado","En gestión"))</f>
        <v>Terminado</v>
      </c>
      <c r="Y4" s="1552" t="s">
        <v>2030</v>
      </c>
      <c r="Z4" s="1561">
        <f>SUMPRODUCT(T4:T5,H4:H5)</f>
        <v>0.87999999999999989</v>
      </c>
      <c r="AA4" s="1528">
        <f>SUMPRODUCT(H4:H5,L4:L5)</f>
        <v>0.82</v>
      </c>
      <c r="AB4" s="1384" t="str">
        <f>IF(AA4&lt;1%,"Sin iniciar",IF(AA4=100%,"Terminado","En gestión"))</f>
        <v>En gestión</v>
      </c>
      <c r="AC4" s="1236" t="str">
        <f>IF(Z4&lt;1%,"Sin iniciar",IF(Z4=100%,"Terminado","En gestión"))</f>
        <v>En gestión</v>
      </c>
      <c r="AD4" s="632"/>
      <c r="AE4" s="1518">
        <f>(7245775 * 3)</f>
        <v>21737325</v>
      </c>
      <c r="AF4" s="1557">
        <f>(7245775 * 3)</f>
        <v>21737325</v>
      </c>
      <c r="AG4" s="1557">
        <f>(7245775 * 3)</f>
        <v>21737325</v>
      </c>
      <c r="AH4" s="1518">
        <v>222640000</v>
      </c>
      <c r="AI4" s="1068">
        <v>57316448</v>
      </c>
      <c r="AJ4" s="1068">
        <v>16444574</v>
      </c>
      <c r="AK4" s="1544" t="s">
        <v>2031</v>
      </c>
      <c r="AL4" s="1544" t="s">
        <v>1059</v>
      </c>
      <c r="AM4" s="1544" t="s">
        <v>1060</v>
      </c>
      <c r="AN4" s="1544" t="s">
        <v>2032</v>
      </c>
      <c r="AO4" s="6"/>
      <c r="AP4" s="839" t="s">
        <v>4495</v>
      </c>
      <c r="AQ4" s="846" t="s">
        <v>4245</v>
      </c>
      <c r="AR4" s="1676" t="s">
        <v>4246</v>
      </c>
    </row>
    <row r="5" spans="2:44" s="8" customFormat="1" ht="231.95" customHeight="1" x14ac:dyDescent="0.45">
      <c r="B5" s="1554"/>
      <c r="C5" s="1512"/>
      <c r="D5" s="1513"/>
      <c r="E5" s="1513"/>
      <c r="F5" s="804" t="s">
        <v>2033</v>
      </c>
      <c r="G5" s="805" t="s">
        <v>2034</v>
      </c>
      <c r="H5" s="806">
        <v>0.3</v>
      </c>
      <c r="I5" s="807">
        <v>44645</v>
      </c>
      <c r="J5" s="807">
        <v>44910</v>
      </c>
      <c r="K5" s="357">
        <v>0</v>
      </c>
      <c r="L5" s="530">
        <v>0.4</v>
      </c>
      <c r="M5" s="806">
        <v>0.8</v>
      </c>
      <c r="N5" s="806">
        <v>1</v>
      </c>
      <c r="O5" s="1530"/>
      <c r="P5" s="1530"/>
      <c r="Q5" s="9"/>
      <c r="R5" s="1032"/>
      <c r="S5" s="1560"/>
      <c r="T5" s="549">
        <v>0.6</v>
      </c>
      <c r="U5" s="558" t="s">
        <v>2035</v>
      </c>
      <c r="V5" s="558" t="s">
        <v>2036</v>
      </c>
      <c r="W5" s="612" t="str">
        <f t="shared" ref="W5:W68" si="1">IF(L5&lt;1%,"Sin iniciar",IF(L5=100%,"Terminado","En gestión"))</f>
        <v>En gestión</v>
      </c>
      <c r="X5" s="612" t="str">
        <f t="shared" si="0"/>
        <v>En gestión</v>
      </c>
      <c r="Y5" s="1553"/>
      <c r="Z5" s="1540"/>
      <c r="AA5" s="1541"/>
      <c r="AB5" s="1385"/>
      <c r="AC5" s="1237"/>
      <c r="AD5" s="633"/>
      <c r="AE5" s="1535"/>
      <c r="AF5" s="1537"/>
      <c r="AG5" s="1537"/>
      <c r="AH5" s="1558"/>
      <c r="AI5" s="1432"/>
      <c r="AJ5" s="1432"/>
      <c r="AK5" s="1532"/>
      <c r="AL5" s="1532"/>
      <c r="AM5" s="1532"/>
      <c r="AN5" s="1532"/>
      <c r="AO5" s="6"/>
      <c r="AP5" s="839" t="s">
        <v>4495</v>
      </c>
      <c r="AQ5" s="845" t="s">
        <v>4205</v>
      </c>
      <c r="AR5" s="1677"/>
    </row>
    <row r="6" spans="2:44" s="8" customFormat="1" ht="231.95" customHeight="1" x14ac:dyDescent="0.25">
      <c r="B6" s="1554"/>
      <c r="C6" s="1555" t="s">
        <v>2037</v>
      </c>
      <c r="D6" s="1556" t="s">
        <v>2038</v>
      </c>
      <c r="E6" s="1556" t="s">
        <v>2039</v>
      </c>
      <c r="F6" s="808" t="s">
        <v>2040</v>
      </c>
      <c r="G6" s="805" t="s">
        <v>4176</v>
      </c>
      <c r="H6" s="806">
        <v>0.8</v>
      </c>
      <c r="I6" s="807">
        <v>44563</v>
      </c>
      <c r="J6" s="807">
        <v>44679</v>
      </c>
      <c r="K6" s="357">
        <v>0.5</v>
      </c>
      <c r="L6" s="530">
        <v>1</v>
      </c>
      <c r="M6" s="806">
        <v>1</v>
      </c>
      <c r="N6" s="806">
        <v>1</v>
      </c>
      <c r="O6" s="1530">
        <v>30960000</v>
      </c>
      <c r="P6" s="1530">
        <v>0</v>
      </c>
      <c r="Q6" s="9"/>
      <c r="R6" s="1521">
        <v>0.84</v>
      </c>
      <c r="S6" s="1523" t="s">
        <v>2041</v>
      </c>
      <c r="T6" s="549">
        <v>1</v>
      </c>
      <c r="U6" s="559" t="s">
        <v>2042</v>
      </c>
      <c r="V6" s="559" t="s">
        <v>2043</v>
      </c>
      <c r="W6" s="612" t="str">
        <f t="shared" si="1"/>
        <v>Terminado</v>
      </c>
      <c r="X6" s="612" t="str">
        <f t="shared" si="0"/>
        <v>Terminado</v>
      </c>
      <c r="Y6" s="1562" t="s">
        <v>2044</v>
      </c>
      <c r="Z6" s="1539">
        <f>SUMPRODUCT(T6:T7,H6:H7)</f>
        <v>0.84000000000000008</v>
      </c>
      <c r="AA6" s="1527">
        <f>SUMPRODUCT(H6:H7,L6:L7)</f>
        <v>0.84000000000000008</v>
      </c>
      <c r="AB6" s="1383" t="str">
        <f>IF(AA6&lt;1%,"Sin iniciar",IF(AA6=100%,"Terminado","En gestión"))</f>
        <v>En gestión</v>
      </c>
      <c r="AC6" s="1411" t="str">
        <f>IF(Z6&lt;1%,"Sin iniciar",IF(Z6=100%,"Terminado","En gestión"))</f>
        <v>En gestión</v>
      </c>
      <c r="AD6" s="634"/>
      <c r="AE6" s="1517">
        <f>(4807338 * 3)</f>
        <v>14422014</v>
      </c>
      <c r="AF6" s="1536">
        <f>(4807338 * 3)</f>
        <v>14422014</v>
      </c>
      <c r="AG6" s="1536">
        <f>(4807338 * 3)</f>
        <v>14422014</v>
      </c>
      <c r="AH6" s="1538">
        <v>30960000</v>
      </c>
      <c r="AI6" s="1068">
        <v>180094058.535</v>
      </c>
      <c r="AJ6" s="1068">
        <v>33531243</v>
      </c>
      <c r="AK6" s="1544" t="s">
        <v>2031</v>
      </c>
      <c r="AL6" s="1531" t="s">
        <v>2045</v>
      </c>
      <c r="AM6" s="1531" t="s">
        <v>2046</v>
      </c>
      <c r="AN6" s="1531" t="s">
        <v>2032</v>
      </c>
      <c r="AO6" s="6"/>
      <c r="AP6" s="839" t="s">
        <v>4495</v>
      </c>
      <c r="AQ6" s="846" t="s">
        <v>4247</v>
      </c>
      <c r="AR6" s="1676" t="s">
        <v>4248</v>
      </c>
    </row>
    <row r="7" spans="2:44" s="8" customFormat="1" ht="231.95" customHeight="1" x14ac:dyDescent="0.45">
      <c r="B7" s="1554"/>
      <c r="C7" s="1555"/>
      <c r="D7" s="1556"/>
      <c r="E7" s="1556"/>
      <c r="F7" s="808" t="s">
        <v>2047</v>
      </c>
      <c r="G7" s="805" t="s">
        <v>2048</v>
      </c>
      <c r="H7" s="806">
        <v>0.2</v>
      </c>
      <c r="I7" s="807">
        <v>44645</v>
      </c>
      <c r="J7" s="807">
        <v>44910</v>
      </c>
      <c r="K7" s="357">
        <v>0</v>
      </c>
      <c r="L7" s="530">
        <v>0.2</v>
      </c>
      <c r="M7" s="806">
        <v>0.7</v>
      </c>
      <c r="N7" s="806">
        <v>1</v>
      </c>
      <c r="O7" s="1530"/>
      <c r="P7" s="1530"/>
      <c r="Q7" s="9"/>
      <c r="R7" s="1522"/>
      <c r="S7" s="1524"/>
      <c r="T7" s="549">
        <v>0.2</v>
      </c>
      <c r="U7" s="558" t="s">
        <v>2049</v>
      </c>
      <c r="V7" s="558" t="s">
        <v>2050</v>
      </c>
      <c r="W7" s="612" t="str">
        <f t="shared" si="1"/>
        <v>En gestión</v>
      </c>
      <c r="X7" s="612" t="str">
        <f t="shared" si="0"/>
        <v>En gestión</v>
      </c>
      <c r="Y7" s="1553"/>
      <c r="Z7" s="1540"/>
      <c r="AA7" s="1541"/>
      <c r="AB7" s="1385"/>
      <c r="AC7" s="1237"/>
      <c r="AD7" s="633"/>
      <c r="AE7" s="1535"/>
      <c r="AF7" s="1537"/>
      <c r="AG7" s="1537"/>
      <c r="AH7" s="1535"/>
      <c r="AI7" s="1432"/>
      <c r="AJ7" s="1432"/>
      <c r="AK7" s="1532"/>
      <c r="AL7" s="1532"/>
      <c r="AM7" s="1532"/>
      <c r="AN7" s="1532"/>
      <c r="AO7" s="6"/>
      <c r="AP7" s="839" t="s">
        <v>4495</v>
      </c>
      <c r="AQ7" s="845" t="s">
        <v>4205</v>
      </c>
      <c r="AR7" s="1677"/>
    </row>
    <row r="8" spans="2:44" s="8" customFormat="1" ht="231.95" customHeight="1" x14ac:dyDescent="0.45">
      <c r="B8" s="1554"/>
      <c r="C8" s="1533" t="s">
        <v>2051</v>
      </c>
      <c r="D8" s="1534" t="s">
        <v>2052</v>
      </c>
      <c r="E8" s="1513" t="s">
        <v>2053</v>
      </c>
      <c r="F8" s="804" t="s">
        <v>2054</v>
      </c>
      <c r="G8" s="805" t="s">
        <v>2055</v>
      </c>
      <c r="H8" s="806">
        <v>0.5</v>
      </c>
      <c r="I8" s="807">
        <v>44685</v>
      </c>
      <c r="J8" s="807">
        <v>44910</v>
      </c>
      <c r="K8" s="357">
        <v>0</v>
      </c>
      <c r="L8" s="530">
        <v>0.2</v>
      </c>
      <c r="M8" s="806">
        <v>0.7</v>
      </c>
      <c r="N8" s="806">
        <v>1</v>
      </c>
      <c r="O8" s="1530">
        <v>30960000</v>
      </c>
      <c r="P8" s="1530">
        <v>0</v>
      </c>
      <c r="Q8" s="9"/>
      <c r="R8" s="1521">
        <v>0.1</v>
      </c>
      <c r="S8" s="1523" t="s">
        <v>2056</v>
      </c>
      <c r="T8" s="549">
        <v>0.2</v>
      </c>
      <c r="U8" s="559" t="s">
        <v>2057</v>
      </c>
      <c r="V8" s="559" t="s">
        <v>2058</v>
      </c>
      <c r="W8" s="612" t="str">
        <f t="shared" si="1"/>
        <v>En gestión</v>
      </c>
      <c r="X8" s="612" t="str">
        <f t="shared" si="0"/>
        <v>En gestión</v>
      </c>
      <c r="Y8" s="1542" t="s">
        <v>2056</v>
      </c>
      <c r="Z8" s="1525">
        <f>SUMPRODUCT(T8:T9,H8:H9)</f>
        <v>0.1</v>
      </c>
      <c r="AA8" s="1527">
        <f>SUMPRODUCT(H8:H9,L8:L9)</f>
        <v>0.2</v>
      </c>
      <c r="AB8" s="1383" t="str">
        <f>IF(AA8&lt;1%,"Sin iniciar",IF(AA8=100%,"Terminado","En gestión"))</f>
        <v>En gestión</v>
      </c>
      <c r="AC8" s="1376" t="str">
        <f>IF(Z9&lt;1%,"Sin iniciar",IF(Z9=100%,"Terminado","En gestión"))</f>
        <v>Sin iniciar</v>
      </c>
      <c r="AD8" s="633"/>
      <c r="AE8" s="1517">
        <v>0</v>
      </c>
      <c r="AF8" s="1519">
        <v>0</v>
      </c>
      <c r="AG8" s="1519">
        <v>0</v>
      </c>
      <c r="AH8" s="1517">
        <v>30960000</v>
      </c>
      <c r="AI8" s="1074">
        <v>33570000</v>
      </c>
      <c r="AJ8" s="1074">
        <v>9987836</v>
      </c>
      <c r="AK8" s="1531" t="s">
        <v>2031</v>
      </c>
      <c r="AL8" s="1531" t="s">
        <v>1059</v>
      </c>
      <c r="AM8" s="1531" t="s">
        <v>1060</v>
      </c>
      <c r="AN8" s="1531" t="s">
        <v>2032</v>
      </c>
      <c r="AO8" s="6"/>
      <c r="AP8" s="839" t="s">
        <v>4206</v>
      </c>
      <c r="AQ8" s="845" t="s">
        <v>4205</v>
      </c>
      <c r="AR8" s="1676" t="s">
        <v>4207</v>
      </c>
    </row>
    <row r="9" spans="2:44" s="8" customFormat="1" ht="231.95" customHeight="1" x14ac:dyDescent="0.25">
      <c r="B9" s="1554"/>
      <c r="C9" s="1533"/>
      <c r="D9" s="1534"/>
      <c r="E9" s="1513"/>
      <c r="F9" s="804" t="s">
        <v>2059</v>
      </c>
      <c r="G9" s="805" t="s">
        <v>2060</v>
      </c>
      <c r="H9" s="806">
        <v>0.5</v>
      </c>
      <c r="I9" s="807">
        <v>44716</v>
      </c>
      <c r="J9" s="807">
        <v>44910</v>
      </c>
      <c r="K9" s="357">
        <v>0</v>
      </c>
      <c r="L9" s="530">
        <v>0.2</v>
      </c>
      <c r="M9" s="806">
        <v>0.6</v>
      </c>
      <c r="N9" s="806">
        <v>1</v>
      </c>
      <c r="O9" s="1530"/>
      <c r="P9" s="1530"/>
      <c r="Q9" s="9"/>
      <c r="R9" s="1522"/>
      <c r="S9" s="1524"/>
      <c r="T9" s="679">
        <v>0</v>
      </c>
      <c r="U9" s="680" t="s">
        <v>4157</v>
      </c>
      <c r="V9" s="680" t="s">
        <v>729</v>
      </c>
      <c r="W9" s="681" t="str">
        <f t="shared" si="1"/>
        <v>En gestión</v>
      </c>
      <c r="X9" s="681" t="str">
        <f t="shared" si="0"/>
        <v>Sin iniciar</v>
      </c>
      <c r="Y9" s="1543"/>
      <c r="Z9" s="1526"/>
      <c r="AA9" s="1528"/>
      <c r="AB9" s="1384"/>
      <c r="AC9" s="1529"/>
      <c r="AD9" s="682" t="s">
        <v>2061</v>
      </c>
      <c r="AE9" s="1518"/>
      <c r="AF9" s="1520"/>
      <c r="AG9" s="1520"/>
      <c r="AH9" s="1518"/>
      <c r="AI9" s="1068"/>
      <c r="AJ9" s="1068"/>
      <c r="AK9" s="1544"/>
      <c r="AL9" s="1544"/>
      <c r="AM9" s="1544"/>
      <c r="AN9" s="1544"/>
      <c r="AO9" s="6"/>
      <c r="AP9" s="839" t="s">
        <v>4206</v>
      </c>
      <c r="AQ9" s="845" t="s">
        <v>4205</v>
      </c>
      <c r="AR9" s="1677"/>
    </row>
    <row r="10" spans="2:44" ht="231.95" customHeight="1" x14ac:dyDescent="0.45">
      <c r="B10" s="1473" t="s">
        <v>193</v>
      </c>
      <c r="C10" s="1217" t="s">
        <v>2062</v>
      </c>
      <c r="D10" s="1508" t="s">
        <v>2063</v>
      </c>
      <c r="E10" s="871" t="s">
        <v>2064</v>
      </c>
      <c r="F10" s="358" t="s">
        <v>2065</v>
      </c>
      <c r="G10" s="359" t="s">
        <v>2066</v>
      </c>
      <c r="H10" s="360">
        <v>0.25</v>
      </c>
      <c r="I10" s="361">
        <v>44576</v>
      </c>
      <c r="J10" s="361">
        <v>44651</v>
      </c>
      <c r="K10" s="362">
        <v>1</v>
      </c>
      <c r="L10" s="531">
        <v>1</v>
      </c>
      <c r="M10" s="362">
        <v>1</v>
      </c>
      <c r="N10" s="362">
        <v>1</v>
      </c>
      <c r="O10" s="957">
        <f>129730000/4</f>
        <v>32432500</v>
      </c>
      <c r="P10" s="1516">
        <v>0</v>
      </c>
      <c r="Q10" s="10"/>
      <c r="R10" s="1032">
        <v>0.3</v>
      </c>
      <c r="S10" s="1510" t="s">
        <v>2067</v>
      </c>
      <c r="T10" s="684">
        <v>1</v>
      </c>
      <c r="U10" s="685" t="s">
        <v>2068</v>
      </c>
      <c r="V10" s="685" t="s">
        <v>2068</v>
      </c>
      <c r="W10" s="618" t="str">
        <f t="shared" si="1"/>
        <v>Terminado</v>
      </c>
      <c r="X10" s="618" t="str">
        <f t="shared" si="0"/>
        <v>Terminado</v>
      </c>
      <c r="Y10" s="1474" t="s">
        <v>2069</v>
      </c>
      <c r="Z10" s="1469">
        <f>SUMPRODUCT(T10:T12,H10:H12)</f>
        <v>0.375</v>
      </c>
      <c r="AA10" s="1470">
        <f>SUMPRODUCT(H10:H12,L10:L12)</f>
        <v>0.5</v>
      </c>
      <c r="AB10" s="1501" t="str">
        <f>IF(AA10&lt;1%,"Sin iniciar",IF(AA10=100%,"Terminado","En gestión"))</f>
        <v>En gestión</v>
      </c>
      <c r="AC10" s="1501" t="str">
        <f>IF(Z11&lt;1%,"Sin iniciar",IF(Z11=100%,"Terminado","En gestión"))</f>
        <v>Sin iniciar</v>
      </c>
      <c r="AD10" s="686"/>
      <c r="AE10" s="959">
        <v>8108125</v>
      </c>
      <c r="AF10" s="1457">
        <v>8108125</v>
      </c>
      <c r="AG10" s="1490">
        <v>0</v>
      </c>
      <c r="AH10" s="959">
        <f>129730000/4</f>
        <v>32432500</v>
      </c>
      <c r="AI10" s="1457">
        <v>10815000</v>
      </c>
      <c r="AJ10" s="1490">
        <v>7209999</v>
      </c>
      <c r="AK10" s="1474" t="s">
        <v>2070</v>
      </c>
      <c r="AL10" s="1474" t="s">
        <v>52</v>
      </c>
      <c r="AM10" s="1474" t="s">
        <v>53</v>
      </c>
      <c r="AN10" s="1474" t="s">
        <v>2071</v>
      </c>
      <c r="AP10" s="839" t="s">
        <v>4495</v>
      </c>
      <c r="AQ10" s="846" t="s">
        <v>2068</v>
      </c>
      <c r="AR10" s="1676" t="s">
        <v>4249</v>
      </c>
    </row>
    <row r="11" spans="2:44" ht="231.95" customHeight="1" x14ac:dyDescent="0.25">
      <c r="B11" s="1473"/>
      <c r="C11" s="1514"/>
      <c r="D11" s="1515"/>
      <c r="E11" s="1509"/>
      <c r="F11" s="363" t="s">
        <v>2072</v>
      </c>
      <c r="G11" s="364" t="s">
        <v>2073</v>
      </c>
      <c r="H11" s="365">
        <v>0.25</v>
      </c>
      <c r="I11" s="366">
        <v>44652</v>
      </c>
      <c r="J11" s="366">
        <v>44742</v>
      </c>
      <c r="K11" s="367">
        <v>0</v>
      </c>
      <c r="L11" s="532">
        <v>1</v>
      </c>
      <c r="M11" s="367">
        <v>1</v>
      </c>
      <c r="N11" s="367">
        <v>1</v>
      </c>
      <c r="O11" s="957"/>
      <c r="P11" s="959"/>
      <c r="Q11" s="10"/>
      <c r="R11" s="1032"/>
      <c r="S11" s="1511"/>
      <c r="T11" s="684">
        <v>0.5</v>
      </c>
      <c r="U11" s="685" t="s">
        <v>2074</v>
      </c>
      <c r="V11" s="687" t="s">
        <v>2075</v>
      </c>
      <c r="W11" s="618" t="str">
        <f t="shared" si="1"/>
        <v>Terminado</v>
      </c>
      <c r="X11" s="618" t="str">
        <f t="shared" si="0"/>
        <v>En gestión</v>
      </c>
      <c r="Y11" s="1474"/>
      <c r="Z11" s="1469"/>
      <c r="AA11" s="1470"/>
      <c r="AB11" s="1501"/>
      <c r="AC11" s="1501"/>
      <c r="AD11" s="685" t="s">
        <v>2069</v>
      </c>
      <c r="AE11" s="959"/>
      <c r="AF11" s="1457"/>
      <c r="AG11" s="1490"/>
      <c r="AH11" s="959"/>
      <c r="AI11" s="1457"/>
      <c r="AJ11" s="1490"/>
      <c r="AK11" s="1474"/>
      <c r="AL11" s="1474"/>
      <c r="AM11" s="1474"/>
      <c r="AN11" s="1474"/>
      <c r="AP11" s="839" t="s">
        <v>4495</v>
      </c>
      <c r="AQ11" s="846" t="s">
        <v>4250</v>
      </c>
      <c r="AR11" s="1678"/>
    </row>
    <row r="12" spans="2:44" ht="231.95" customHeight="1" x14ac:dyDescent="0.45">
      <c r="B12" s="1473"/>
      <c r="C12" s="1514"/>
      <c r="D12" s="1515"/>
      <c r="E12" s="997"/>
      <c r="F12" s="363" t="s">
        <v>2076</v>
      </c>
      <c r="G12" s="364" t="s">
        <v>2077</v>
      </c>
      <c r="H12" s="365">
        <v>0.5</v>
      </c>
      <c r="I12" s="366">
        <v>44652</v>
      </c>
      <c r="J12" s="368">
        <v>44926</v>
      </c>
      <c r="K12" s="367">
        <v>0</v>
      </c>
      <c r="L12" s="532">
        <v>0</v>
      </c>
      <c r="M12" s="367">
        <v>0.5</v>
      </c>
      <c r="N12" s="367">
        <v>1</v>
      </c>
      <c r="O12" s="972"/>
      <c r="P12" s="959"/>
      <c r="Q12" s="10"/>
      <c r="R12" s="1032"/>
      <c r="S12" s="1511"/>
      <c r="T12" s="684">
        <v>0</v>
      </c>
      <c r="U12" s="688" t="s">
        <v>4157</v>
      </c>
      <c r="V12" s="688" t="s">
        <v>729</v>
      </c>
      <c r="W12" s="618" t="str">
        <f t="shared" si="1"/>
        <v>Sin iniciar</v>
      </c>
      <c r="X12" s="618" t="str">
        <f t="shared" si="0"/>
        <v>Sin iniciar</v>
      </c>
      <c r="Y12" s="1474"/>
      <c r="Z12" s="1469"/>
      <c r="AA12" s="1470"/>
      <c r="AB12" s="1501"/>
      <c r="AC12" s="1501"/>
      <c r="AD12" s="686"/>
      <c r="AE12" s="959"/>
      <c r="AF12" s="1457"/>
      <c r="AG12" s="1490"/>
      <c r="AH12" s="959"/>
      <c r="AI12" s="1457"/>
      <c r="AJ12" s="1490"/>
      <c r="AK12" s="1474"/>
      <c r="AL12" s="1474"/>
      <c r="AM12" s="1474"/>
      <c r="AN12" s="1474"/>
      <c r="AP12" s="839" t="s">
        <v>4495</v>
      </c>
      <c r="AQ12" s="845" t="s">
        <v>4205</v>
      </c>
      <c r="AR12" s="1677"/>
    </row>
    <row r="13" spans="2:44" ht="231.95" customHeight="1" x14ac:dyDescent="0.45">
      <c r="B13" s="1473"/>
      <c r="C13" s="1216" t="s">
        <v>2078</v>
      </c>
      <c r="D13" s="1507" t="s">
        <v>2079</v>
      </c>
      <c r="E13" s="1509" t="s">
        <v>196</v>
      </c>
      <c r="F13" s="363" t="s">
        <v>2080</v>
      </c>
      <c r="G13" s="364" t="s">
        <v>2081</v>
      </c>
      <c r="H13" s="365">
        <v>0.5</v>
      </c>
      <c r="I13" s="366">
        <v>44652</v>
      </c>
      <c r="J13" s="369">
        <v>44772</v>
      </c>
      <c r="K13" s="362">
        <v>0</v>
      </c>
      <c r="L13" s="531">
        <v>0.5</v>
      </c>
      <c r="M13" s="362">
        <v>1</v>
      </c>
      <c r="N13" s="362">
        <v>1</v>
      </c>
      <c r="O13" s="956">
        <v>32432500</v>
      </c>
      <c r="P13" s="959">
        <v>0</v>
      </c>
      <c r="Q13" s="10"/>
      <c r="R13" s="1289">
        <v>1</v>
      </c>
      <c r="S13" s="1500" t="s">
        <v>2082</v>
      </c>
      <c r="T13" s="684">
        <v>1</v>
      </c>
      <c r="U13" s="685" t="s">
        <v>2083</v>
      </c>
      <c r="V13" s="687" t="s">
        <v>2084</v>
      </c>
      <c r="W13" s="618" t="str">
        <f t="shared" si="1"/>
        <v>En gestión</v>
      </c>
      <c r="X13" s="618" t="str">
        <f t="shared" si="0"/>
        <v>Terminado</v>
      </c>
      <c r="Y13" s="1474" t="s">
        <v>2085</v>
      </c>
      <c r="Z13" s="1469">
        <f>SUMPRODUCT(T13:T14,H13:H14)</f>
        <v>1</v>
      </c>
      <c r="AA13" s="1470">
        <f>SUMPRODUCT(H13:H14,L13:L14)</f>
        <v>0.375</v>
      </c>
      <c r="AB13" s="1501" t="str">
        <f>IF(AA13&lt;1%,"Sin iniciar",IF(AA13=100%,"Terminado","En gestión"))</f>
        <v>En gestión</v>
      </c>
      <c r="AC13" s="1501" t="str">
        <f>IF(Z14&lt;1%,"Sin iniciar",IF(Z14=100%,"Terminado","En gestión"))</f>
        <v>Sin iniciar</v>
      </c>
      <c r="AD13" s="686"/>
      <c r="AE13" s="959">
        <v>0</v>
      </c>
      <c r="AF13" s="1457">
        <v>0</v>
      </c>
      <c r="AG13" s="1490">
        <v>0</v>
      </c>
      <c r="AH13" s="959">
        <v>32432500</v>
      </c>
      <c r="AI13" s="1457">
        <v>10815000</v>
      </c>
      <c r="AJ13" s="1457">
        <v>7209999</v>
      </c>
      <c r="AK13" s="1474" t="s">
        <v>2070</v>
      </c>
      <c r="AL13" s="1474" t="s">
        <v>52</v>
      </c>
      <c r="AM13" s="1474" t="s">
        <v>53</v>
      </c>
      <c r="AN13" s="1474" t="s">
        <v>2071</v>
      </c>
      <c r="AP13" s="839" t="s">
        <v>4206</v>
      </c>
      <c r="AQ13" s="845" t="s">
        <v>4205</v>
      </c>
      <c r="AR13" s="1676" t="s">
        <v>4207</v>
      </c>
    </row>
    <row r="14" spans="2:44" ht="231.95" customHeight="1" x14ac:dyDescent="0.45">
      <c r="B14" s="1473"/>
      <c r="C14" s="1217"/>
      <c r="D14" s="1508"/>
      <c r="E14" s="1509"/>
      <c r="F14" s="363" t="s">
        <v>2086</v>
      </c>
      <c r="G14" s="364" t="s">
        <v>2087</v>
      </c>
      <c r="H14" s="370">
        <v>0.5</v>
      </c>
      <c r="I14" s="369">
        <v>44652</v>
      </c>
      <c r="J14" s="369">
        <v>44926</v>
      </c>
      <c r="K14" s="362">
        <v>0</v>
      </c>
      <c r="L14" s="531">
        <v>0.25</v>
      </c>
      <c r="M14" s="362">
        <v>0.5</v>
      </c>
      <c r="N14" s="677">
        <v>1</v>
      </c>
      <c r="O14" s="972"/>
      <c r="P14" s="959"/>
      <c r="Q14" s="10"/>
      <c r="R14" s="1290"/>
      <c r="S14" s="1500"/>
      <c r="T14" s="684">
        <v>1</v>
      </c>
      <c r="U14" s="685" t="s">
        <v>2088</v>
      </c>
      <c r="V14" s="687" t="s">
        <v>2075</v>
      </c>
      <c r="W14" s="618" t="str">
        <f t="shared" si="1"/>
        <v>En gestión</v>
      </c>
      <c r="X14" s="618" t="str">
        <f t="shared" si="0"/>
        <v>Terminado</v>
      </c>
      <c r="Y14" s="1474"/>
      <c r="Z14" s="1469"/>
      <c r="AA14" s="1470"/>
      <c r="AB14" s="1501"/>
      <c r="AC14" s="1501"/>
      <c r="AD14" s="686"/>
      <c r="AE14" s="959"/>
      <c r="AF14" s="1457"/>
      <c r="AG14" s="1490"/>
      <c r="AH14" s="959"/>
      <c r="AI14" s="1457"/>
      <c r="AJ14" s="1457"/>
      <c r="AK14" s="1474"/>
      <c r="AL14" s="1474"/>
      <c r="AM14" s="1474"/>
      <c r="AN14" s="1474"/>
      <c r="AP14" s="839" t="s">
        <v>4206</v>
      </c>
      <c r="AQ14" s="845" t="s">
        <v>4205</v>
      </c>
      <c r="AR14" s="1677"/>
    </row>
    <row r="15" spans="2:44" ht="231.95" customHeight="1" x14ac:dyDescent="0.45">
      <c r="B15" s="1473"/>
      <c r="C15" s="1216" t="s">
        <v>2089</v>
      </c>
      <c r="D15" s="997" t="s">
        <v>2090</v>
      </c>
      <c r="E15" s="1509" t="s">
        <v>2091</v>
      </c>
      <c r="F15" s="363" t="s">
        <v>2092</v>
      </c>
      <c r="G15" s="364" t="s">
        <v>2093</v>
      </c>
      <c r="H15" s="370">
        <v>0.5</v>
      </c>
      <c r="I15" s="368">
        <v>44576</v>
      </c>
      <c r="J15" s="368">
        <v>44926</v>
      </c>
      <c r="K15" s="367">
        <v>0.25</v>
      </c>
      <c r="L15" s="532">
        <v>0.5</v>
      </c>
      <c r="M15" s="367">
        <v>0.75</v>
      </c>
      <c r="N15" s="678">
        <v>1</v>
      </c>
      <c r="O15" s="956">
        <v>32432500</v>
      </c>
      <c r="P15" s="959">
        <v>0</v>
      </c>
      <c r="Q15" s="10"/>
      <c r="R15" s="1289">
        <v>1</v>
      </c>
      <c r="S15" s="1500" t="s">
        <v>2094</v>
      </c>
      <c r="T15" s="684">
        <v>1</v>
      </c>
      <c r="U15" s="685" t="s">
        <v>2095</v>
      </c>
      <c r="V15" s="687" t="s">
        <v>2075</v>
      </c>
      <c r="W15" s="618" t="str">
        <f t="shared" si="1"/>
        <v>En gestión</v>
      </c>
      <c r="X15" s="618" t="str">
        <f t="shared" si="0"/>
        <v>Terminado</v>
      </c>
      <c r="Y15" s="1474" t="s">
        <v>2096</v>
      </c>
      <c r="Z15" s="1469">
        <f>SUMPRODUCT(T15:T16,H15:H16)</f>
        <v>1</v>
      </c>
      <c r="AA15" s="1470">
        <f>SUMPRODUCT(H15:H16,L15:L16)</f>
        <v>0.5</v>
      </c>
      <c r="AB15" s="1501" t="str">
        <f>IF(AA15&lt;1%,"Sin iniciar",IF(AA15=100%,"Terminado","En gestión"))</f>
        <v>En gestión</v>
      </c>
      <c r="AC15" s="1501" t="str">
        <f>IF(Z16&lt;1%,"Sin iniciar",IF(Z16=100%,"Terminado","En gestión"))</f>
        <v>Sin iniciar</v>
      </c>
      <c r="AD15" s="686"/>
      <c r="AE15" s="959">
        <v>8108125</v>
      </c>
      <c r="AF15" s="1457">
        <v>8108125</v>
      </c>
      <c r="AG15" s="1490">
        <v>0</v>
      </c>
      <c r="AH15" s="959">
        <v>32432500</v>
      </c>
      <c r="AI15" s="1457">
        <v>52000000</v>
      </c>
      <c r="AJ15" s="1499">
        <v>15600000</v>
      </c>
      <c r="AK15" s="1474" t="s">
        <v>2097</v>
      </c>
      <c r="AL15" s="1474" t="s">
        <v>2098</v>
      </c>
      <c r="AM15" s="1494" t="s">
        <v>2099</v>
      </c>
      <c r="AN15" s="1494" t="s">
        <v>2100</v>
      </c>
      <c r="AP15" s="839" t="s">
        <v>4206</v>
      </c>
      <c r="AQ15" s="845" t="s">
        <v>4205</v>
      </c>
      <c r="AR15" s="1676" t="s">
        <v>4207</v>
      </c>
    </row>
    <row r="16" spans="2:44" ht="231.95" customHeight="1" x14ac:dyDescent="0.45">
      <c r="B16" s="1473"/>
      <c r="C16" s="1217"/>
      <c r="D16" s="871"/>
      <c r="E16" s="1509"/>
      <c r="F16" s="363" t="s">
        <v>2101</v>
      </c>
      <c r="G16" s="364" t="s">
        <v>2102</v>
      </c>
      <c r="H16" s="370">
        <v>0.5</v>
      </c>
      <c r="I16" s="368">
        <v>44576</v>
      </c>
      <c r="J16" s="368">
        <v>44926</v>
      </c>
      <c r="K16" s="367">
        <v>0.25</v>
      </c>
      <c r="L16" s="532">
        <v>0.5</v>
      </c>
      <c r="M16" s="367">
        <v>0.75</v>
      </c>
      <c r="N16" s="678">
        <v>1</v>
      </c>
      <c r="O16" s="972"/>
      <c r="P16" s="959"/>
      <c r="Q16" s="10"/>
      <c r="R16" s="1290"/>
      <c r="S16" s="1500"/>
      <c r="T16" s="684">
        <v>1</v>
      </c>
      <c r="U16" s="685" t="s">
        <v>2103</v>
      </c>
      <c r="V16" s="685" t="s">
        <v>2104</v>
      </c>
      <c r="W16" s="618" t="str">
        <f t="shared" si="1"/>
        <v>En gestión</v>
      </c>
      <c r="X16" s="618" t="str">
        <f t="shared" si="0"/>
        <v>Terminado</v>
      </c>
      <c r="Y16" s="1474"/>
      <c r="Z16" s="1469"/>
      <c r="AA16" s="1470"/>
      <c r="AB16" s="1501"/>
      <c r="AC16" s="1501"/>
      <c r="AD16" s="686"/>
      <c r="AE16" s="959"/>
      <c r="AF16" s="1457"/>
      <c r="AG16" s="1490"/>
      <c r="AH16" s="959"/>
      <c r="AI16" s="1457"/>
      <c r="AJ16" s="1499"/>
      <c r="AK16" s="1474"/>
      <c r="AL16" s="1474"/>
      <c r="AM16" s="1494"/>
      <c r="AN16" s="1494"/>
      <c r="AP16" s="839" t="s">
        <v>4206</v>
      </c>
      <c r="AQ16" s="845" t="s">
        <v>4205</v>
      </c>
      <c r="AR16" s="1677"/>
    </row>
    <row r="17" spans="2:44" s="6" customFormat="1" ht="231.95" customHeight="1" x14ac:dyDescent="0.45">
      <c r="B17" s="1563" t="s">
        <v>2250</v>
      </c>
      <c r="C17" s="1571" t="s">
        <v>2251</v>
      </c>
      <c r="D17" s="1573" t="s">
        <v>2252</v>
      </c>
      <c r="E17" s="1050" t="s">
        <v>2253</v>
      </c>
      <c r="F17" s="371" t="s">
        <v>2254</v>
      </c>
      <c r="G17" s="372" t="s">
        <v>2255</v>
      </c>
      <c r="H17" s="373">
        <v>0.1</v>
      </c>
      <c r="I17" s="374">
        <v>44563</v>
      </c>
      <c r="J17" s="374">
        <v>44592</v>
      </c>
      <c r="K17" s="375">
        <v>1</v>
      </c>
      <c r="L17" s="533">
        <v>1</v>
      </c>
      <c r="M17" s="518">
        <v>1</v>
      </c>
      <c r="N17" s="519">
        <v>1</v>
      </c>
      <c r="O17" s="1600">
        <f>(296610000+18400000)/5</f>
        <v>63002000</v>
      </c>
      <c r="P17" s="1577">
        <v>0</v>
      </c>
      <c r="Q17" s="11"/>
      <c r="R17" s="895" t="s">
        <v>2256</v>
      </c>
      <c r="S17" s="1504" t="s">
        <v>2257</v>
      </c>
      <c r="T17" s="683">
        <v>1</v>
      </c>
      <c r="U17" s="566" t="s">
        <v>2258</v>
      </c>
      <c r="V17" s="478" t="s">
        <v>2259</v>
      </c>
      <c r="W17" s="615" t="str">
        <f t="shared" ref="W17:W27" si="2">IF(L17&lt;1%,"Sin iniciar",IF(L17=100%,"Terminado","En gestión"))</f>
        <v>Terminado</v>
      </c>
      <c r="X17" s="615" t="str">
        <f t="shared" ref="X17:X27" si="3">IF(T17&lt;1%,"Sin iniciar",IF(T17=100%,"Terminado","En gestión"))</f>
        <v>Terminado</v>
      </c>
      <c r="Y17" s="1564" t="s">
        <v>2260</v>
      </c>
      <c r="Z17" s="1015">
        <f>SUMPRODUCT(H17:H19,T17:T19)</f>
        <v>0.49</v>
      </c>
      <c r="AA17" s="1016">
        <f>SUMPRODUCT(H17:H19,L17:L19)</f>
        <v>0.49</v>
      </c>
      <c r="AB17" s="1566" t="str">
        <f>IF(AA17&lt;1%,"Sin iniciar",IF(AA17=100%,"Terminado","En gestión"))</f>
        <v>En gestión</v>
      </c>
      <c r="AC17" s="1568" t="str">
        <f>IF(Z17&lt;1%,"Sin iniciar",IF(Z17=100%,"Terminado","En gestión"))</f>
        <v>En gestión</v>
      </c>
      <c r="AD17" s="638"/>
      <c r="AE17" s="1502">
        <v>0</v>
      </c>
      <c r="AF17" s="878">
        <v>0</v>
      </c>
      <c r="AG17" s="878">
        <v>0</v>
      </c>
      <c r="AH17" s="1502">
        <f>(296610000+18400000)/5</f>
        <v>63002000</v>
      </c>
      <c r="AI17" s="878">
        <v>8180000</v>
      </c>
      <c r="AJ17" s="878">
        <v>1755766.34</v>
      </c>
      <c r="AK17" s="1585" t="s">
        <v>199</v>
      </c>
      <c r="AL17" s="1585" t="s">
        <v>1653</v>
      </c>
      <c r="AM17" s="1585" t="s">
        <v>201</v>
      </c>
      <c r="AN17" s="1585" t="s">
        <v>202</v>
      </c>
      <c r="AP17" s="839" t="s">
        <v>4495</v>
      </c>
      <c r="AQ17" s="846" t="s">
        <v>4251</v>
      </c>
      <c r="AR17" s="1676" t="s">
        <v>4252</v>
      </c>
    </row>
    <row r="18" spans="2:44" s="6" customFormat="1" ht="231.95" customHeight="1" x14ac:dyDescent="0.45">
      <c r="B18" s="1563"/>
      <c r="C18" s="1571"/>
      <c r="D18" s="1573"/>
      <c r="E18" s="1050"/>
      <c r="F18" s="376" t="s">
        <v>2261</v>
      </c>
      <c r="G18" s="377" t="s">
        <v>2262</v>
      </c>
      <c r="H18" s="378">
        <v>0.7</v>
      </c>
      <c r="I18" s="379">
        <v>44593</v>
      </c>
      <c r="J18" s="379">
        <v>44926</v>
      </c>
      <c r="K18" s="380">
        <v>0.25</v>
      </c>
      <c r="L18" s="534">
        <v>0.5</v>
      </c>
      <c r="M18" s="520">
        <v>0.75</v>
      </c>
      <c r="N18" s="521">
        <v>1</v>
      </c>
      <c r="O18" s="1589"/>
      <c r="P18" s="1577"/>
      <c r="Q18" s="11"/>
      <c r="R18" s="895"/>
      <c r="S18" s="1504"/>
      <c r="T18" s="550">
        <v>0.5</v>
      </c>
      <c r="U18" s="567" t="s">
        <v>2263</v>
      </c>
      <c r="V18" s="478" t="s">
        <v>2264</v>
      </c>
      <c r="W18" s="616" t="str">
        <f t="shared" si="2"/>
        <v>En gestión</v>
      </c>
      <c r="X18" s="616" t="str">
        <f t="shared" si="3"/>
        <v>En gestión</v>
      </c>
      <c r="Y18" s="1564"/>
      <c r="Z18" s="1015"/>
      <c r="AA18" s="1016"/>
      <c r="AB18" s="1566"/>
      <c r="AC18" s="1568"/>
      <c r="AD18" s="639"/>
      <c r="AE18" s="1502"/>
      <c r="AF18" s="878"/>
      <c r="AG18" s="878"/>
      <c r="AH18" s="1502"/>
      <c r="AI18" s="878"/>
      <c r="AJ18" s="878"/>
      <c r="AK18" s="1585"/>
      <c r="AL18" s="1585"/>
      <c r="AM18" s="1585"/>
      <c r="AN18" s="1585"/>
      <c r="AP18" s="839" t="s">
        <v>4495</v>
      </c>
      <c r="AQ18" s="845" t="s">
        <v>4205</v>
      </c>
      <c r="AR18" s="1678"/>
    </row>
    <row r="19" spans="2:44" s="6" customFormat="1" ht="231.95" customHeight="1" x14ac:dyDescent="0.45">
      <c r="B19" s="1563"/>
      <c r="C19" s="1587"/>
      <c r="D19" s="1588"/>
      <c r="E19" s="1370"/>
      <c r="F19" s="376" t="s">
        <v>2265</v>
      </c>
      <c r="G19" s="377" t="s">
        <v>2266</v>
      </c>
      <c r="H19" s="378">
        <v>0.2</v>
      </c>
      <c r="I19" s="379">
        <v>44896</v>
      </c>
      <c r="J19" s="379">
        <v>44926</v>
      </c>
      <c r="K19" s="380">
        <v>0</v>
      </c>
      <c r="L19" s="534">
        <v>0.2</v>
      </c>
      <c r="M19" s="520">
        <v>0.6</v>
      </c>
      <c r="N19" s="521">
        <v>1</v>
      </c>
      <c r="O19" s="1576"/>
      <c r="P19" s="1577"/>
      <c r="Q19" s="11"/>
      <c r="R19" s="895"/>
      <c r="S19" s="1505"/>
      <c r="T19" s="550">
        <v>0.2</v>
      </c>
      <c r="U19" s="563" t="s">
        <v>2267</v>
      </c>
      <c r="V19" s="564" t="s">
        <v>2268</v>
      </c>
      <c r="W19" s="616" t="str">
        <f t="shared" si="2"/>
        <v>En gestión</v>
      </c>
      <c r="X19" s="616" t="str">
        <f t="shared" si="3"/>
        <v>En gestión</v>
      </c>
      <c r="Y19" s="1565"/>
      <c r="Z19" s="904"/>
      <c r="AA19" s="906"/>
      <c r="AB19" s="1567"/>
      <c r="AC19" s="1569"/>
      <c r="AD19" s="636"/>
      <c r="AE19" s="1503"/>
      <c r="AF19" s="879"/>
      <c r="AG19" s="879"/>
      <c r="AH19" s="1503"/>
      <c r="AI19" s="879"/>
      <c r="AJ19" s="879"/>
      <c r="AK19" s="1586"/>
      <c r="AL19" s="1586"/>
      <c r="AM19" s="1586"/>
      <c r="AN19" s="1586"/>
      <c r="AP19" s="839" t="s">
        <v>4495</v>
      </c>
      <c r="AQ19" s="845" t="s">
        <v>4205</v>
      </c>
      <c r="AR19" s="1677"/>
    </row>
    <row r="20" spans="2:44" s="6" customFormat="1" ht="231.95" customHeight="1" x14ac:dyDescent="0.45">
      <c r="B20" s="1563"/>
      <c r="C20" s="1570" t="s">
        <v>2269</v>
      </c>
      <c r="D20" s="1572" t="s">
        <v>2270</v>
      </c>
      <c r="E20" s="1574" t="s">
        <v>2253</v>
      </c>
      <c r="F20" s="376" t="s">
        <v>2271</v>
      </c>
      <c r="G20" s="377" t="s">
        <v>2272</v>
      </c>
      <c r="H20" s="378">
        <v>0.1</v>
      </c>
      <c r="I20" s="379">
        <v>44563</v>
      </c>
      <c r="J20" s="379">
        <v>44592</v>
      </c>
      <c r="K20" s="380">
        <v>1</v>
      </c>
      <c r="L20" s="534">
        <v>1</v>
      </c>
      <c r="M20" s="520">
        <v>1</v>
      </c>
      <c r="N20" s="520">
        <v>1</v>
      </c>
      <c r="O20" s="1575">
        <f>(296610000+18400000)/5</f>
        <v>63002000</v>
      </c>
      <c r="P20" s="1577">
        <v>0</v>
      </c>
      <c r="Q20" s="11"/>
      <c r="R20" s="895" t="s">
        <v>2273</v>
      </c>
      <c r="S20" s="1578" t="s">
        <v>2274</v>
      </c>
      <c r="T20" s="550">
        <v>1</v>
      </c>
      <c r="U20" s="566" t="s">
        <v>2275</v>
      </c>
      <c r="V20" s="568" t="s">
        <v>2276</v>
      </c>
      <c r="W20" s="616" t="str">
        <f t="shared" si="2"/>
        <v>Terminado</v>
      </c>
      <c r="X20" s="616" t="str">
        <f t="shared" si="3"/>
        <v>Terminado</v>
      </c>
      <c r="Y20" s="1590" t="s">
        <v>2277</v>
      </c>
      <c r="Z20" s="1593">
        <f>SUMPRODUCT(H20:H23,T20:T23)</f>
        <v>0.44000000000000006</v>
      </c>
      <c r="AA20" s="905">
        <f>SUMPRODUCT(H20:H23,L20:L23)</f>
        <v>0.44000000000000006</v>
      </c>
      <c r="AB20" s="1581" t="str">
        <f t="shared" ref="AB20" si="4">IF(AA20&lt;1%,"Sin iniciar",IF(AA20=100%,"Terminado","En gestión"))</f>
        <v>En gestión</v>
      </c>
      <c r="AC20" s="1582" t="str">
        <f>IF(Z20&lt;1%,"Sin iniciar",IF(Z20=100%,"Terminado","En gestión"))</f>
        <v>En gestión</v>
      </c>
      <c r="AD20" s="636"/>
      <c r="AE20" s="1596">
        <v>0</v>
      </c>
      <c r="AF20" s="880">
        <v>0</v>
      </c>
      <c r="AG20" s="880">
        <v>0</v>
      </c>
      <c r="AH20" s="1506">
        <f>(296610000+18400000)/5</f>
        <v>63002000</v>
      </c>
      <c r="AI20" s="880">
        <v>8180000</v>
      </c>
      <c r="AJ20" s="880">
        <v>1755766.34</v>
      </c>
      <c r="AK20" s="1599" t="s">
        <v>199</v>
      </c>
      <c r="AL20" s="1599" t="s">
        <v>1653</v>
      </c>
      <c r="AM20" s="1599" t="s">
        <v>201</v>
      </c>
      <c r="AN20" s="1599" t="s">
        <v>202</v>
      </c>
      <c r="AP20" s="839" t="s">
        <v>4495</v>
      </c>
      <c r="AQ20" s="846" t="s">
        <v>4253</v>
      </c>
      <c r="AR20" s="1676" t="s">
        <v>4254</v>
      </c>
    </row>
    <row r="21" spans="2:44" s="6" customFormat="1" ht="231.95" customHeight="1" x14ac:dyDescent="0.45">
      <c r="B21" s="1563"/>
      <c r="C21" s="1571"/>
      <c r="D21" s="1573"/>
      <c r="E21" s="1050"/>
      <c r="F21" s="376" t="s">
        <v>2278</v>
      </c>
      <c r="G21" s="377" t="s">
        <v>2279</v>
      </c>
      <c r="H21" s="378">
        <v>0.6</v>
      </c>
      <c r="I21" s="379">
        <v>44593</v>
      </c>
      <c r="J21" s="379">
        <v>44926</v>
      </c>
      <c r="K21" s="380">
        <v>0.25</v>
      </c>
      <c r="L21" s="534">
        <v>0.5</v>
      </c>
      <c r="M21" s="520">
        <v>0.75</v>
      </c>
      <c r="N21" s="521">
        <v>1</v>
      </c>
      <c r="O21" s="1589"/>
      <c r="P21" s="1577"/>
      <c r="Q21" s="11"/>
      <c r="R21" s="895"/>
      <c r="S21" s="1504"/>
      <c r="T21" s="550">
        <v>0.5</v>
      </c>
      <c r="U21" s="567" t="s">
        <v>2280</v>
      </c>
      <c r="V21" s="568" t="s">
        <v>2276</v>
      </c>
      <c r="W21" s="616" t="str">
        <f t="shared" si="2"/>
        <v>En gestión</v>
      </c>
      <c r="X21" s="616" t="str">
        <f t="shared" si="3"/>
        <v>En gestión</v>
      </c>
      <c r="Y21" s="1591"/>
      <c r="Z21" s="1594"/>
      <c r="AA21" s="1016"/>
      <c r="AB21" s="1566"/>
      <c r="AC21" s="1595"/>
      <c r="AD21" s="636"/>
      <c r="AE21" s="1597"/>
      <c r="AF21" s="878"/>
      <c r="AG21" s="878"/>
      <c r="AH21" s="1502"/>
      <c r="AI21" s="878"/>
      <c r="AJ21" s="878"/>
      <c r="AK21" s="1585"/>
      <c r="AL21" s="1585"/>
      <c r="AM21" s="1585"/>
      <c r="AN21" s="1585"/>
      <c r="AP21" s="839" t="s">
        <v>4495</v>
      </c>
      <c r="AQ21" s="845" t="s">
        <v>4205</v>
      </c>
      <c r="AR21" s="1678"/>
    </row>
    <row r="22" spans="2:44" s="6" customFormat="1" ht="231.95" customHeight="1" x14ac:dyDescent="0.45">
      <c r="B22" s="1563"/>
      <c r="C22" s="1571"/>
      <c r="D22" s="1573"/>
      <c r="E22" s="1050"/>
      <c r="F22" s="376" t="s">
        <v>2281</v>
      </c>
      <c r="G22" s="377" t="s">
        <v>2266</v>
      </c>
      <c r="H22" s="378">
        <v>0.2</v>
      </c>
      <c r="I22" s="379">
        <v>44896</v>
      </c>
      <c r="J22" s="379">
        <v>44926</v>
      </c>
      <c r="K22" s="380">
        <v>0</v>
      </c>
      <c r="L22" s="534">
        <v>0.2</v>
      </c>
      <c r="M22" s="520">
        <v>0.6</v>
      </c>
      <c r="N22" s="521">
        <v>1</v>
      </c>
      <c r="O22" s="1589"/>
      <c r="P22" s="1577"/>
      <c r="Q22" s="11"/>
      <c r="R22" s="895"/>
      <c r="S22" s="1504"/>
      <c r="T22" s="550">
        <v>0.2</v>
      </c>
      <c r="U22" s="563" t="s">
        <v>2267</v>
      </c>
      <c r="V22" s="564" t="s">
        <v>2268</v>
      </c>
      <c r="W22" s="616" t="str">
        <f t="shared" si="2"/>
        <v>En gestión</v>
      </c>
      <c r="X22" s="616" t="str">
        <f t="shared" si="3"/>
        <v>En gestión</v>
      </c>
      <c r="Y22" s="1591"/>
      <c r="Z22" s="1594"/>
      <c r="AA22" s="1016"/>
      <c r="AB22" s="1566"/>
      <c r="AC22" s="1595"/>
      <c r="AD22" s="636"/>
      <c r="AE22" s="1597"/>
      <c r="AF22" s="878"/>
      <c r="AG22" s="878"/>
      <c r="AH22" s="1502"/>
      <c r="AI22" s="878"/>
      <c r="AJ22" s="878"/>
      <c r="AK22" s="1585"/>
      <c r="AL22" s="1585"/>
      <c r="AM22" s="1585"/>
      <c r="AN22" s="1585"/>
      <c r="AP22" s="839" t="s">
        <v>4495</v>
      </c>
      <c r="AQ22" s="845" t="s">
        <v>4205</v>
      </c>
      <c r="AR22" s="1678"/>
    </row>
    <row r="23" spans="2:44" s="6" customFormat="1" ht="231.95" customHeight="1" x14ac:dyDescent="0.45">
      <c r="B23" s="1563"/>
      <c r="C23" s="1587"/>
      <c r="D23" s="1588"/>
      <c r="E23" s="1370"/>
      <c r="F23" s="376" t="s">
        <v>2282</v>
      </c>
      <c r="G23" s="377" t="s">
        <v>2283</v>
      </c>
      <c r="H23" s="378">
        <v>0.1</v>
      </c>
      <c r="I23" s="379">
        <v>44713</v>
      </c>
      <c r="J23" s="379">
        <v>44926</v>
      </c>
      <c r="K23" s="380">
        <v>0</v>
      </c>
      <c r="L23" s="534">
        <v>0</v>
      </c>
      <c r="M23" s="520">
        <v>0.5</v>
      </c>
      <c r="N23" s="521">
        <v>1</v>
      </c>
      <c r="O23" s="1576"/>
      <c r="P23" s="1577"/>
      <c r="Q23" s="11"/>
      <c r="R23" s="895"/>
      <c r="S23" s="1505"/>
      <c r="T23" s="550">
        <v>0</v>
      </c>
      <c r="U23" s="560" t="s">
        <v>4157</v>
      </c>
      <c r="V23" s="560" t="s">
        <v>729</v>
      </c>
      <c r="W23" s="616" t="str">
        <f t="shared" si="2"/>
        <v>Sin iniciar</v>
      </c>
      <c r="X23" s="616" t="str">
        <f t="shared" si="3"/>
        <v>Sin iniciar</v>
      </c>
      <c r="Y23" s="1592"/>
      <c r="Z23" s="975"/>
      <c r="AA23" s="906"/>
      <c r="AB23" s="1567"/>
      <c r="AC23" s="1583"/>
      <c r="AD23" s="636"/>
      <c r="AE23" s="1598"/>
      <c r="AF23" s="879"/>
      <c r="AG23" s="879"/>
      <c r="AH23" s="1503"/>
      <c r="AI23" s="879"/>
      <c r="AJ23" s="879"/>
      <c r="AK23" s="1586"/>
      <c r="AL23" s="1586"/>
      <c r="AM23" s="1586"/>
      <c r="AN23" s="1586"/>
      <c r="AP23" s="839" t="s">
        <v>4495</v>
      </c>
      <c r="AQ23" s="845" t="s">
        <v>4205</v>
      </c>
      <c r="AR23" s="1677"/>
    </row>
    <row r="24" spans="2:44" s="6" customFormat="1" ht="231.95" customHeight="1" x14ac:dyDescent="0.45">
      <c r="B24" s="1563"/>
      <c r="C24" s="1570" t="s">
        <v>2284</v>
      </c>
      <c r="D24" s="1572" t="s">
        <v>2285</v>
      </c>
      <c r="E24" s="1574" t="s">
        <v>2286</v>
      </c>
      <c r="F24" s="376" t="s">
        <v>2287</v>
      </c>
      <c r="G24" s="377" t="s">
        <v>2288</v>
      </c>
      <c r="H24" s="378">
        <v>0.6</v>
      </c>
      <c r="I24" s="379">
        <v>44563</v>
      </c>
      <c r="J24" s="379">
        <v>44926</v>
      </c>
      <c r="K24" s="380">
        <v>0.25</v>
      </c>
      <c r="L24" s="534">
        <v>0.5</v>
      </c>
      <c r="M24" s="520">
        <v>0.75</v>
      </c>
      <c r="N24" s="521">
        <v>1</v>
      </c>
      <c r="O24" s="1575">
        <f>(296610000+18400000)/5</f>
        <v>63002000</v>
      </c>
      <c r="P24" s="1577">
        <v>0</v>
      </c>
      <c r="Q24" s="11"/>
      <c r="R24" s="895" t="s">
        <v>2289</v>
      </c>
      <c r="S24" s="1578" t="s">
        <v>2290</v>
      </c>
      <c r="T24" s="550">
        <v>0.5</v>
      </c>
      <c r="U24" s="566" t="s">
        <v>2291</v>
      </c>
      <c r="V24" s="478" t="s">
        <v>2292</v>
      </c>
      <c r="W24" s="616" t="str">
        <f t="shared" si="2"/>
        <v>En gestión</v>
      </c>
      <c r="X24" s="616" t="str">
        <f t="shared" si="3"/>
        <v>En gestión</v>
      </c>
      <c r="Y24" s="1579" t="s">
        <v>2293</v>
      </c>
      <c r="Z24" s="903">
        <f>SUMPRODUCT(H24:H25,T24:T25)</f>
        <v>0.5</v>
      </c>
      <c r="AA24" s="905">
        <f>SUMPRODUCT(H24:H25,L24:L25)</f>
        <v>0.5</v>
      </c>
      <c r="AB24" s="1581" t="str">
        <f t="shared" ref="AB24" si="5">IF(AA24&lt;1%,"Sin iniciar",IF(AA24=100%,"Terminado","En gestión"))</f>
        <v>En gestión</v>
      </c>
      <c r="AC24" s="1582" t="str">
        <f>IF(Z24&lt;1%,"Sin iniciar",IF(Z24=100%,"Terminado","En gestión"))</f>
        <v>En gestión</v>
      </c>
      <c r="AD24" s="636"/>
      <c r="AE24" s="1506">
        <v>0</v>
      </c>
      <c r="AF24" s="880">
        <v>0</v>
      </c>
      <c r="AG24" s="880">
        <v>0</v>
      </c>
      <c r="AH24" s="1506">
        <f>(296610000+18400000)/5</f>
        <v>63002000</v>
      </c>
      <c r="AI24" s="880">
        <v>24540000</v>
      </c>
      <c r="AJ24" s="880">
        <v>5267299.03</v>
      </c>
      <c r="AK24" s="1599" t="s">
        <v>199</v>
      </c>
      <c r="AL24" s="1599" t="s">
        <v>1653</v>
      </c>
      <c r="AM24" s="1599" t="s">
        <v>201</v>
      </c>
      <c r="AN24" s="1599" t="s">
        <v>202</v>
      </c>
      <c r="AP24" s="839" t="s">
        <v>4206</v>
      </c>
      <c r="AQ24" s="845" t="s">
        <v>4205</v>
      </c>
      <c r="AR24" s="1676" t="s">
        <v>4207</v>
      </c>
    </row>
    <row r="25" spans="2:44" s="6" customFormat="1" ht="231.95" customHeight="1" x14ac:dyDescent="0.45">
      <c r="B25" s="1563"/>
      <c r="C25" s="1571"/>
      <c r="D25" s="1573"/>
      <c r="E25" s="1050"/>
      <c r="F25" s="376" t="s">
        <v>2294</v>
      </c>
      <c r="G25" s="381" t="s">
        <v>2295</v>
      </c>
      <c r="H25" s="378">
        <v>0.4</v>
      </c>
      <c r="I25" s="379">
        <v>44593</v>
      </c>
      <c r="J25" s="379">
        <v>44926</v>
      </c>
      <c r="K25" s="380">
        <v>0.25</v>
      </c>
      <c r="L25" s="534">
        <v>0.5</v>
      </c>
      <c r="M25" s="520">
        <v>0.75</v>
      </c>
      <c r="N25" s="521">
        <v>1</v>
      </c>
      <c r="O25" s="1576"/>
      <c r="P25" s="1577"/>
      <c r="Q25" s="11"/>
      <c r="R25" s="895"/>
      <c r="S25" s="1504"/>
      <c r="T25" s="550">
        <v>0.5</v>
      </c>
      <c r="U25" s="566" t="s">
        <v>2296</v>
      </c>
      <c r="V25" s="478" t="s">
        <v>2297</v>
      </c>
      <c r="W25" s="616" t="str">
        <f t="shared" si="2"/>
        <v>En gestión</v>
      </c>
      <c r="X25" s="616" t="str">
        <f t="shared" si="3"/>
        <v>En gestión</v>
      </c>
      <c r="Y25" s="1580"/>
      <c r="Z25" s="904"/>
      <c r="AA25" s="906"/>
      <c r="AB25" s="1567"/>
      <c r="AC25" s="1583"/>
      <c r="AD25" s="636"/>
      <c r="AE25" s="1503"/>
      <c r="AF25" s="878"/>
      <c r="AG25" s="878"/>
      <c r="AH25" s="1503"/>
      <c r="AI25" s="878"/>
      <c r="AJ25" s="878"/>
      <c r="AK25" s="1585"/>
      <c r="AL25" s="1585"/>
      <c r="AM25" s="1585"/>
      <c r="AN25" s="1585"/>
      <c r="AP25" s="839" t="s">
        <v>4206</v>
      </c>
      <c r="AQ25" s="845" t="s">
        <v>4205</v>
      </c>
      <c r="AR25" s="1677"/>
    </row>
    <row r="26" spans="2:44" s="6" customFormat="1" ht="231.95" customHeight="1" x14ac:dyDescent="0.45">
      <c r="B26" s="1563"/>
      <c r="C26" s="382" t="s">
        <v>2298</v>
      </c>
      <c r="D26" s="15" t="s">
        <v>2299</v>
      </c>
      <c r="E26" s="383" t="s">
        <v>2300</v>
      </c>
      <c r="F26" s="384" t="s">
        <v>2301</v>
      </c>
      <c r="G26" s="385" t="s">
        <v>2302</v>
      </c>
      <c r="H26" s="386">
        <v>1</v>
      </c>
      <c r="I26" s="379">
        <v>44593</v>
      </c>
      <c r="J26" s="379">
        <v>44926</v>
      </c>
      <c r="K26" s="380">
        <v>0.25</v>
      </c>
      <c r="L26" s="534">
        <v>0.5</v>
      </c>
      <c r="M26" s="520">
        <v>0.75</v>
      </c>
      <c r="N26" s="521">
        <v>1</v>
      </c>
      <c r="O26" s="666">
        <f>(296610000+18400000)/5</f>
        <v>63002000</v>
      </c>
      <c r="P26" s="675">
        <v>0</v>
      </c>
      <c r="Q26" s="12"/>
      <c r="R26" s="809" t="s">
        <v>2303</v>
      </c>
      <c r="S26" s="718" t="s">
        <v>2304</v>
      </c>
      <c r="T26" s="550">
        <v>0.5</v>
      </c>
      <c r="U26" s="566" t="s">
        <v>2305</v>
      </c>
      <c r="V26" s="478" t="s">
        <v>2306</v>
      </c>
      <c r="W26" s="616" t="str">
        <f t="shared" si="2"/>
        <v>En gestión</v>
      </c>
      <c r="X26" s="616" t="str">
        <f t="shared" si="3"/>
        <v>En gestión</v>
      </c>
      <c r="Y26" s="15" t="s">
        <v>2307</v>
      </c>
      <c r="Z26" s="778">
        <f>+H26*T26</f>
        <v>0.5</v>
      </c>
      <c r="AA26" s="553">
        <f>+H26*L26</f>
        <v>0.5</v>
      </c>
      <c r="AB26" s="625" t="str">
        <f t="shared" ref="AB26:AB27" si="6">IF(AA26&lt;1%,"Sin iniciar",IF(AA26=100%,"Terminado","En gestión"))</f>
        <v>En gestión</v>
      </c>
      <c r="AC26" s="626" t="str">
        <f>IF(Z26&lt;1%,"Sin iniciar",IF(Z26=100%,"Terminado","En gestión"))</f>
        <v>En gestión</v>
      </c>
      <c r="AD26" s="636"/>
      <c r="AE26" s="640">
        <v>0</v>
      </c>
      <c r="AF26" s="786">
        <v>0</v>
      </c>
      <c r="AG26" s="786">
        <v>0</v>
      </c>
      <c r="AH26" s="640">
        <f>(296610000+18400000)/5</f>
        <v>63002000</v>
      </c>
      <c r="AI26" s="786">
        <v>19440000</v>
      </c>
      <c r="AJ26" s="786">
        <v>4207542.5</v>
      </c>
      <c r="AK26" s="641" t="s">
        <v>199</v>
      </c>
      <c r="AL26" s="641" t="s">
        <v>1653</v>
      </c>
      <c r="AM26" s="641" t="s">
        <v>201</v>
      </c>
      <c r="AN26" s="641" t="s">
        <v>202</v>
      </c>
      <c r="AP26" s="839" t="s">
        <v>4206</v>
      </c>
      <c r="AQ26" s="845" t="s">
        <v>4205</v>
      </c>
      <c r="AR26" s="846" t="s">
        <v>4207</v>
      </c>
    </row>
    <row r="27" spans="2:44" s="6" customFormat="1" ht="231.95" customHeight="1" x14ac:dyDescent="0.45">
      <c r="B27" s="1563"/>
      <c r="C27" s="382" t="s">
        <v>2308</v>
      </c>
      <c r="D27" s="15" t="s">
        <v>2309</v>
      </c>
      <c r="E27" s="383" t="s">
        <v>2310</v>
      </c>
      <c r="F27" s="384" t="s">
        <v>2311</v>
      </c>
      <c r="G27" s="385" t="s">
        <v>2312</v>
      </c>
      <c r="H27" s="386">
        <v>1</v>
      </c>
      <c r="I27" s="379">
        <v>44563</v>
      </c>
      <c r="J27" s="379">
        <v>44926</v>
      </c>
      <c r="K27" s="380">
        <v>0.25</v>
      </c>
      <c r="L27" s="534">
        <v>0.5</v>
      </c>
      <c r="M27" s="520">
        <v>0.75</v>
      </c>
      <c r="N27" s="521">
        <v>1</v>
      </c>
      <c r="O27" s="666">
        <f>(296610000+18400000)/5</f>
        <v>63002000</v>
      </c>
      <c r="P27" s="675">
        <v>0</v>
      </c>
      <c r="Q27" s="12"/>
      <c r="R27" s="809" t="s">
        <v>2313</v>
      </c>
      <c r="S27" s="719" t="s">
        <v>2314</v>
      </c>
      <c r="T27" s="700">
        <v>0.5</v>
      </c>
      <c r="U27" s="594" t="s">
        <v>2315</v>
      </c>
      <c r="V27" s="701" t="s">
        <v>2316</v>
      </c>
      <c r="W27" s="702" t="str">
        <f t="shared" si="2"/>
        <v>En gestión</v>
      </c>
      <c r="X27" s="702" t="str">
        <f t="shared" si="3"/>
        <v>En gestión</v>
      </c>
      <c r="Y27" s="703" t="s">
        <v>2317</v>
      </c>
      <c r="Z27" s="779">
        <f>+H27*T27</f>
        <v>0.5</v>
      </c>
      <c r="AA27" s="782">
        <f>+H27*L27</f>
        <v>0.5</v>
      </c>
      <c r="AB27" s="704" t="str">
        <f t="shared" si="6"/>
        <v>En gestión</v>
      </c>
      <c r="AC27" s="705" t="str">
        <f>IF(Z27&lt;1%,"Sin iniciar",IF(Z27=100%,"Terminado","En gestión"))</f>
        <v>En gestión</v>
      </c>
      <c r="AD27" s="706"/>
      <c r="AE27" s="707">
        <v>0</v>
      </c>
      <c r="AF27" s="787">
        <v>0</v>
      </c>
      <c r="AG27" s="787">
        <v>0</v>
      </c>
      <c r="AH27" s="707">
        <f>(296610000+18400000)/5</f>
        <v>63002000</v>
      </c>
      <c r="AI27" s="787">
        <v>65560000</v>
      </c>
      <c r="AJ27" s="787">
        <v>16255066.18</v>
      </c>
      <c r="AK27" s="708" t="s">
        <v>199</v>
      </c>
      <c r="AL27" s="708" t="s">
        <v>1653</v>
      </c>
      <c r="AM27" s="708" t="s">
        <v>201</v>
      </c>
      <c r="AN27" s="708" t="s">
        <v>202</v>
      </c>
      <c r="AP27" s="839" t="s">
        <v>4206</v>
      </c>
      <c r="AQ27" s="845" t="s">
        <v>4205</v>
      </c>
      <c r="AR27" s="846" t="s">
        <v>4207</v>
      </c>
    </row>
    <row r="28" spans="2:44" ht="231.95" customHeight="1" x14ac:dyDescent="0.45">
      <c r="B28" s="1584" t="s">
        <v>209</v>
      </c>
      <c r="C28" s="1496" t="s">
        <v>2105</v>
      </c>
      <c r="D28" s="1190" t="s">
        <v>2106</v>
      </c>
      <c r="E28" s="1190" t="s">
        <v>2107</v>
      </c>
      <c r="F28" s="387" t="s">
        <v>2108</v>
      </c>
      <c r="G28" s="388" t="s">
        <v>2109</v>
      </c>
      <c r="H28" s="389">
        <v>0.75</v>
      </c>
      <c r="I28" s="390">
        <v>44562</v>
      </c>
      <c r="J28" s="390">
        <v>44926</v>
      </c>
      <c r="K28" s="391">
        <v>0.25</v>
      </c>
      <c r="L28" s="535">
        <v>0.5</v>
      </c>
      <c r="M28" s="389">
        <v>0.75</v>
      </c>
      <c r="N28" s="389">
        <v>1</v>
      </c>
      <c r="O28" s="1435">
        <v>28358200</v>
      </c>
      <c r="P28" s="1437">
        <v>0</v>
      </c>
      <c r="Q28" s="672"/>
      <c r="R28" s="1053">
        <v>0.5</v>
      </c>
      <c r="S28" s="695" t="s">
        <v>2110</v>
      </c>
      <c r="T28" s="684">
        <v>0.5</v>
      </c>
      <c r="U28" s="685" t="s">
        <v>2111</v>
      </c>
      <c r="V28" s="687" t="s">
        <v>2112</v>
      </c>
      <c r="W28" s="618" t="str">
        <f t="shared" si="1"/>
        <v>En gestión</v>
      </c>
      <c r="X28" s="618" t="str">
        <f t="shared" si="0"/>
        <v>En gestión</v>
      </c>
      <c r="Y28" s="1474" t="s">
        <v>2113</v>
      </c>
      <c r="Z28" s="1469">
        <f>SUMPRODUCT(H28:H29,T28:T29)</f>
        <v>0.5625</v>
      </c>
      <c r="AA28" s="1470">
        <f>SUMPRODUCT(H28:H29,L28:L29)</f>
        <v>0.4375</v>
      </c>
      <c r="AB28" s="1456" t="str">
        <f>IF(AA28&lt;1%,"Sin iniciar",IF(AA28=100%,"Terminado","En gestión"))</f>
        <v>En gestión</v>
      </c>
      <c r="AC28" s="1456" t="str">
        <f>IF(Z29&lt;1%,"Sin iniciar",IF(Z29=100%,"Terminado","En gestión"))</f>
        <v>Sin iniciar</v>
      </c>
      <c r="AD28" s="686"/>
      <c r="AE28" s="1084">
        <v>15054000</v>
      </c>
      <c r="AF28" s="1490">
        <v>28358200</v>
      </c>
      <c r="AG28" s="1490">
        <v>0</v>
      </c>
      <c r="AH28" s="1084">
        <v>28358200</v>
      </c>
      <c r="AI28" s="1103">
        <v>28358200</v>
      </c>
      <c r="AJ28" s="1103">
        <v>8689200</v>
      </c>
      <c r="AK28" s="1474" t="s">
        <v>224</v>
      </c>
      <c r="AL28" s="1474" t="s">
        <v>225</v>
      </c>
      <c r="AM28" s="1474" t="s">
        <v>226</v>
      </c>
      <c r="AN28" s="1494" t="s">
        <v>2114</v>
      </c>
      <c r="AP28" s="839" t="s">
        <v>4206</v>
      </c>
      <c r="AQ28" s="845" t="s">
        <v>4205</v>
      </c>
      <c r="AR28" s="1676" t="s">
        <v>4207</v>
      </c>
    </row>
    <row r="29" spans="2:44" s="6" customFormat="1" ht="231.95" customHeight="1" x14ac:dyDescent="0.45">
      <c r="B29" s="1584"/>
      <c r="C29" s="1497"/>
      <c r="D29" s="1191"/>
      <c r="E29" s="1191"/>
      <c r="F29" s="387" t="s">
        <v>2115</v>
      </c>
      <c r="G29" s="388" t="s">
        <v>2116</v>
      </c>
      <c r="H29" s="392">
        <v>0.25</v>
      </c>
      <c r="I29" s="390">
        <v>44562</v>
      </c>
      <c r="J29" s="390">
        <v>44926</v>
      </c>
      <c r="K29" s="393">
        <v>0</v>
      </c>
      <c r="L29" s="535">
        <v>0.25</v>
      </c>
      <c r="M29" s="389">
        <v>0.75</v>
      </c>
      <c r="N29" s="389">
        <v>1</v>
      </c>
      <c r="O29" s="1436"/>
      <c r="P29" s="1437"/>
      <c r="Q29" s="672"/>
      <c r="R29" s="1290"/>
      <c r="S29" s="695" t="s">
        <v>2117</v>
      </c>
      <c r="T29" s="684">
        <v>0.75</v>
      </c>
      <c r="U29" s="685" t="s">
        <v>2118</v>
      </c>
      <c r="V29" s="685" t="s">
        <v>2119</v>
      </c>
      <c r="W29" s="618" t="str">
        <f t="shared" si="1"/>
        <v>En gestión</v>
      </c>
      <c r="X29" s="618" t="str">
        <f t="shared" si="0"/>
        <v>En gestión</v>
      </c>
      <c r="Y29" s="1474"/>
      <c r="Z29" s="1469"/>
      <c r="AA29" s="1470"/>
      <c r="AB29" s="1456"/>
      <c r="AC29" s="1456"/>
      <c r="AD29" s="686"/>
      <c r="AE29" s="1084"/>
      <c r="AF29" s="1490"/>
      <c r="AG29" s="1490"/>
      <c r="AH29" s="1084"/>
      <c r="AI29" s="1103"/>
      <c r="AJ29" s="1103"/>
      <c r="AK29" s="1474"/>
      <c r="AL29" s="1474"/>
      <c r="AM29" s="1474"/>
      <c r="AN29" s="1494"/>
      <c r="AP29" s="839" t="s">
        <v>4206</v>
      </c>
      <c r="AQ29" s="845" t="s">
        <v>4205</v>
      </c>
      <c r="AR29" s="1677"/>
    </row>
    <row r="30" spans="2:44" s="6" customFormat="1" ht="231.95" customHeight="1" x14ac:dyDescent="0.45">
      <c r="B30" s="1584"/>
      <c r="C30" s="394" t="s">
        <v>2120</v>
      </c>
      <c r="D30" s="395" t="s">
        <v>2121</v>
      </c>
      <c r="E30" s="396" t="s">
        <v>2122</v>
      </c>
      <c r="F30" s="397" t="s">
        <v>2123</v>
      </c>
      <c r="G30" s="398" t="s">
        <v>2124</v>
      </c>
      <c r="H30" s="399">
        <v>1</v>
      </c>
      <c r="I30" s="400">
        <v>44562</v>
      </c>
      <c r="J30" s="400">
        <v>44772</v>
      </c>
      <c r="K30" s="393">
        <v>0.33</v>
      </c>
      <c r="L30" s="536">
        <v>0.66</v>
      </c>
      <c r="M30" s="689">
        <v>1</v>
      </c>
      <c r="N30" s="689">
        <v>1</v>
      </c>
      <c r="O30" s="690">
        <v>31968400</v>
      </c>
      <c r="P30" s="691">
        <v>0</v>
      </c>
      <c r="Q30" s="14"/>
      <c r="R30" s="811">
        <v>0.66</v>
      </c>
      <c r="S30" s="720" t="s">
        <v>2125</v>
      </c>
      <c r="T30" s="684">
        <v>0.66</v>
      </c>
      <c r="U30" s="685" t="s">
        <v>2126</v>
      </c>
      <c r="V30" s="685" t="s">
        <v>2127</v>
      </c>
      <c r="W30" s="618" t="str">
        <f t="shared" si="1"/>
        <v>En gestión</v>
      </c>
      <c r="X30" s="618" t="str">
        <f t="shared" si="0"/>
        <v>En gestión</v>
      </c>
      <c r="Y30" s="710" t="s">
        <v>2128</v>
      </c>
      <c r="Z30" s="780">
        <f>+H30*T30</f>
        <v>0.66</v>
      </c>
      <c r="AA30" s="783">
        <f>+H30*L30</f>
        <v>0.66</v>
      </c>
      <c r="AB30" s="627" t="str">
        <f t="shared" ref="AB30:AB34" si="7">IF(AA30&lt;1%,"Sin iniciar",IF(AA30=100%,"Terminado","En gestión"))</f>
        <v>En gestión</v>
      </c>
      <c r="AC30" s="627" t="str">
        <f>IF(Z30&lt;1%,"Sin iniciar",IF(Z30=100%,"Terminado","En gestión"))</f>
        <v>En gestión</v>
      </c>
      <c r="AD30" s="686"/>
      <c r="AE30" s="711">
        <v>15054000</v>
      </c>
      <c r="AF30" s="788">
        <v>31968400</v>
      </c>
      <c r="AG30" s="788">
        <v>0</v>
      </c>
      <c r="AH30" s="711">
        <v>31968400</v>
      </c>
      <c r="AI30" s="788">
        <v>31968400</v>
      </c>
      <c r="AJ30" s="788">
        <v>8873681</v>
      </c>
      <c r="AK30" s="685" t="s">
        <v>224</v>
      </c>
      <c r="AL30" s="685" t="s">
        <v>225</v>
      </c>
      <c r="AM30" s="685" t="s">
        <v>226</v>
      </c>
      <c r="AN30" s="685" t="s">
        <v>2129</v>
      </c>
      <c r="AP30" s="839" t="s">
        <v>4206</v>
      </c>
      <c r="AQ30" s="845" t="s">
        <v>4205</v>
      </c>
      <c r="AR30" s="846" t="s">
        <v>4207</v>
      </c>
    </row>
    <row r="31" spans="2:44" s="6" customFormat="1" ht="231.95" customHeight="1" x14ac:dyDescent="0.45">
      <c r="B31" s="1584"/>
      <c r="C31" s="1495" t="s">
        <v>2130</v>
      </c>
      <c r="D31" s="1001" t="s">
        <v>2131</v>
      </c>
      <c r="E31" s="1279" t="s">
        <v>2132</v>
      </c>
      <c r="F31" s="397" t="s">
        <v>2133</v>
      </c>
      <c r="G31" s="398" t="s">
        <v>2134</v>
      </c>
      <c r="H31" s="399">
        <v>0.34</v>
      </c>
      <c r="I31" s="400">
        <v>44926</v>
      </c>
      <c r="J31" s="400">
        <v>44926</v>
      </c>
      <c r="K31" s="393">
        <v>0</v>
      </c>
      <c r="L31" s="537">
        <v>0</v>
      </c>
      <c r="M31" s="399">
        <v>0</v>
      </c>
      <c r="N31" s="689">
        <v>1</v>
      </c>
      <c r="O31" s="1210">
        <v>50988600</v>
      </c>
      <c r="P31" s="894">
        <v>0</v>
      </c>
      <c r="Q31" s="14"/>
      <c r="R31" s="1148">
        <v>0</v>
      </c>
      <c r="S31" s="1491" t="s">
        <v>4157</v>
      </c>
      <c r="T31" s="684">
        <v>0</v>
      </c>
      <c r="U31" s="688" t="s">
        <v>4157</v>
      </c>
      <c r="V31" s="688" t="s">
        <v>729</v>
      </c>
      <c r="W31" s="618" t="str">
        <f t="shared" si="1"/>
        <v>Sin iniciar</v>
      </c>
      <c r="X31" s="618" t="str">
        <f t="shared" si="0"/>
        <v>Sin iniciar</v>
      </c>
      <c r="Y31" s="1498" t="s">
        <v>4158</v>
      </c>
      <c r="Z31" s="1469">
        <f>SUMPRODUCT(H31:H33,T31:T33)</f>
        <v>0</v>
      </c>
      <c r="AA31" s="1470">
        <f>SUMPRODUCT(H31:H33,L31:L33)</f>
        <v>0</v>
      </c>
      <c r="AB31" s="1456" t="str">
        <f t="shared" si="7"/>
        <v>Sin iniciar</v>
      </c>
      <c r="AC31" s="1456" t="str">
        <f>IF(Z31&lt;1%,"Sin iniciar",IF(Z31=100%,"Terminado","En gestión"))</f>
        <v>Sin iniciar</v>
      </c>
      <c r="AD31" s="686"/>
      <c r="AE31" s="959">
        <v>0</v>
      </c>
      <c r="AF31" s="1490">
        <v>0</v>
      </c>
      <c r="AG31" s="1490">
        <v>0</v>
      </c>
      <c r="AH31" s="959">
        <v>50988600</v>
      </c>
      <c r="AI31" s="1457">
        <v>50988600</v>
      </c>
      <c r="AJ31" s="1457">
        <v>17175600</v>
      </c>
      <c r="AK31" s="1474" t="s">
        <v>224</v>
      </c>
      <c r="AL31" s="1474" t="s">
        <v>2135</v>
      </c>
      <c r="AM31" s="1474" t="s">
        <v>226</v>
      </c>
      <c r="AN31" s="1474" t="s">
        <v>2136</v>
      </c>
      <c r="AP31" s="839" t="s">
        <v>4206</v>
      </c>
      <c r="AQ31" s="845" t="s">
        <v>4205</v>
      </c>
      <c r="AR31" s="1676" t="s">
        <v>4207</v>
      </c>
    </row>
    <row r="32" spans="2:44" s="6" customFormat="1" ht="231.95" customHeight="1" x14ac:dyDescent="0.45">
      <c r="B32" s="1584"/>
      <c r="C32" s="1496"/>
      <c r="D32" s="951"/>
      <c r="E32" s="1167"/>
      <c r="F32" s="387" t="s">
        <v>2137</v>
      </c>
      <c r="G32" s="401" t="s">
        <v>2138</v>
      </c>
      <c r="H32" s="392">
        <v>0.33</v>
      </c>
      <c r="I32" s="390">
        <v>44926</v>
      </c>
      <c r="J32" s="390">
        <v>44926</v>
      </c>
      <c r="K32" s="393">
        <v>0</v>
      </c>
      <c r="L32" s="538">
        <v>0</v>
      </c>
      <c r="M32" s="392">
        <v>0</v>
      </c>
      <c r="N32" s="389">
        <v>1</v>
      </c>
      <c r="O32" s="1170"/>
      <c r="P32" s="894"/>
      <c r="Q32" s="14"/>
      <c r="R32" s="1149"/>
      <c r="S32" s="1491"/>
      <c r="T32" s="684">
        <v>0</v>
      </c>
      <c r="U32" s="688" t="s">
        <v>4157</v>
      </c>
      <c r="V32" s="688" t="s">
        <v>729</v>
      </c>
      <c r="W32" s="618" t="str">
        <f t="shared" si="1"/>
        <v>Sin iniciar</v>
      </c>
      <c r="X32" s="618" t="str">
        <f t="shared" si="0"/>
        <v>Sin iniciar</v>
      </c>
      <c r="Y32" s="1498"/>
      <c r="Z32" s="1469"/>
      <c r="AA32" s="1470"/>
      <c r="AB32" s="1456"/>
      <c r="AC32" s="1456"/>
      <c r="AD32" s="686"/>
      <c r="AE32" s="959"/>
      <c r="AF32" s="1490"/>
      <c r="AG32" s="1490"/>
      <c r="AH32" s="959"/>
      <c r="AI32" s="1457"/>
      <c r="AJ32" s="1457"/>
      <c r="AK32" s="1474"/>
      <c r="AL32" s="1474"/>
      <c r="AM32" s="1474"/>
      <c r="AN32" s="1474"/>
      <c r="AP32" s="839" t="s">
        <v>4206</v>
      </c>
      <c r="AQ32" s="845" t="s">
        <v>4205</v>
      </c>
      <c r="AR32" s="1678"/>
    </row>
    <row r="33" spans="2:44" s="6" customFormat="1" ht="231.95" customHeight="1" x14ac:dyDescent="0.45">
      <c r="B33" s="1584"/>
      <c r="C33" s="1497"/>
      <c r="D33" s="970"/>
      <c r="E33" s="1167"/>
      <c r="F33" s="387" t="s">
        <v>2139</v>
      </c>
      <c r="G33" s="401" t="s">
        <v>2140</v>
      </c>
      <c r="H33" s="402">
        <v>0.33</v>
      </c>
      <c r="I33" s="403">
        <v>44926</v>
      </c>
      <c r="J33" s="403">
        <v>44926</v>
      </c>
      <c r="K33" s="393">
        <v>0</v>
      </c>
      <c r="L33" s="539">
        <v>0</v>
      </c>
      <c r="M33" s="402">
        <v>0</v>
      </c>
      <c r="N33" s="692">
        <v>1</v>
      </c>
      <c r="O33" s="893"/>
      <c r="P33" s="894"/>
      <c r="Q33" s="14"/>
      <c r="R33" s="1149"/>
      <c r="S33" s="1491"/>
      <c r="T33" s="684">
        <v>0</v>
      </c>
      <c r="U33" s="688" t="s">
        <v>4157</v>
      </c>
      <c r="V33" s="688" t="s">
        <v>729</v>
      </c>
      <c r="W33" s="618" t="str">
        <f t="shared" si="1"/>
        <v>Sin iniciar</v>
      </c>
      <c r="X33" s="618" t="str">
        <f t="shared" si="0"/>
        <v>Sin iniciar</v>
      </c>
      <c r="Y33" s="1498"/>
      <c r="Z33" s="1469"/>
      <c r="AA33" s="1470"/>
      <c r="AB33" s="1456"/>
      <c r="AC33" s="1456"/>
      <c r="AD33" s="686"/>
      <c r="AE33" s="959"/>
      <c r="AF33" s="1490"/>
      <c r="AG33" s="1490"/>
      <c r="AH33" s="959"/>
      <c r="AI33" s="1457"/>
      <c r="AJ33" s="1457"/>
      <c r="AK33" s="1474"/>
      <c r="AL33" s="1474"/>
      <c r="AM33" s="1474"/>
      <c r="AN33" s="1474"/>
      <c r="AP33" s="839" t="s">
        <v>4206</v>
      </c>
      <c r="AQ33" s="845" t="s">
        <v>4205</v>
      </c>
      <c r="AR33" s="1677"/>
    </row>
    <row r="34" spans="2:44" s="6" customFormat="1" ht="231.95" customHeight="1" x14ac:dyDescent="0.45">
      <c r="B34" s="1584"/>
      <c r="C34" s="394" t="s">
        <v>2141</v>
      </c>
      <c r="D34" s="404" t="s">
        <v>2142</v>
      </c>
      <c r="E34" s="405" t="s">
        <v>2143</v>
      </c>
      <c r="F34" s="397" t="s">
        <v>2144</v>
      </c>
      <c r="G34" s="398" t="s">
        <v>2145</v>
      </c>
      <c r="H34" s="406">
        <v>1</v>
      </c>
      <c r="I34" s="407">
        <v>44621</v>
      </c>
      <c r="J34" s="407">
        <v>44926</v>
      </c>
      <c r="K34" s="393">
        <v>0.33</v>
      </c>
      <c r="L34" s="540">
        <v>0.66</v>
      </c>
      <c r="M34" s="406">
        <v>1</v>
      </c>
      <c r="N34" s="693">
        <v>1</v>
      </c>
      <c r="O34" s="694">
        <v>22630400</v>
      </c>
      <c r="P34" s="691">
        <v>0</v>
      </c>
      <c r="Q34" s="14"/>
      <c r="R34" s="811">
        <v>0</v>
      </c>
      <c r="S34" s="721" t="s">
        <v>2146</v>
      </c>
      <c r="T34" s="777">
        <v>0</v>
      </c>
      <c r="U34" s="712" t="s">
        <v>2146</v>
      </c>
      <c r="V34" s="712" t="s">
        <v>2146</v>
      </c>
      <c r="W34" s="618" t="str">
        <f t="shared" si="1"/>
        <v>En gestión</v>
      </c>
      <c r="X34" s="618" t="str">
        <f t="shared" si="0"/>
        <v>Sin iniciar</v>
      </c>
      <c r="Y34" s="710" t="s">
        <v>4159</v>
      </c>
      <c r="Z34" s="780">
        <f>SUMPRODUCT(T34,H34)</f>
        <v>0</v>
      </c>
      <c r="AA34" s="783">
        <f>+H34*L34</f>
        <v>0.66</v>
      </c>
      <c r="AB34" s="627" t="str">
        <f t="shared" si="7"/>
        <v>En gestión</v>
      </c>
      <c r="AC34" s="627" t="str">
        <f>IF(Z34&lt;1%,"Sin iniciar",IF(Z34=100%,"Terminado","En gestión"))</f>
        <v>Sin iniciar</v>
      </c>
      <c r="AD34" s="686"/>
      <c r="AE34" s="713">
        <v>0</v>
      </c>
      <c r="AF34" s="789">
        <v>0</v>
      </c>
      <c r="AG34" s="789">
        <v>0</v>
      </c>
      <c r="AH34" s="713">
        <v>22630400</v>
      </c>
      <c r="AI34" s="786">
        <v>22630400</v>
      </c>
      <c r="AJ34" s="786">
        <v>8486400</v>
      </c>
      <c r="AK34" s="685" t="s">
        <v>224</v>
      </c>
      <c r="AL34" s="685" t="s">
        <v>2135</v>
      </c>
      <c r="AM34" s="685" t="s">
        <v>226</v>
      </c>
      <c r="AN34" s="685" t="s">
        <v>2136</v>
      </c>
      <c r="AP34" s="839" t="s">
        <v>4206</v>
      </c>
      <c r="AQ34" s="845" t="s">
        <v>4205</v>
      </c>
      <c r="AR34" s="846" t="s">
        <v>4207</v>
      </c>
    </row>
    <row r="35" spans="2:44" s="6" customFormat="1" ht="231.95" customHeight="1" x14ac:dyDescent="0.45">
      <c r="B35" s="1639" t="s">
        <v>4169</v>
      </c>
      <c r="C35" s="1476" t="s">
        <v>2147</v>
      </c>
      <c r="D35" s="1477" t="s">
        <v>2148</v>
      </c>
      <c r="E35" s="1486" t="s">
        <v>2149</v>
      </c>
      <c r="F35" s="384" t="s">
        <v>2150</v>
      </c>
      <c r="G35" s="385" t="s">
        <v>2151</v>
      </c>
      <c r="H35" s="357">
        <v>0.2</v>
      </c>
      <c r="I35" s="408">
        <v>44612</v>
      </c>
      <c r="J35" s="408">
        <v>44681</v>
      </c>
      <c r="K35" s="357">
        <v>0.8</v>
      </c>
      <c r="L35" s="530">
        <v>1</v>
      </c>
      <c r="M35" s="357">
        <v>1</v>
      </c>
      <c r="N35" s="357">
        <v>1</v>
      </c>
      <c r="O35" s="1492">
        <v>33350000</v>
      </c>
      <c r="P35" s="1482">
        <v>22301422</v>
      </c>
      <c r="Q35" s="10"/>
      <c r="R35" s="1032">
        <v>0.63</v>
      </c>
      <c r="S35" s="1488" t="s">
        <v>2152</v>
      </c>
      <c r="T35" s="709">
        <v>1</v>
      </c>
      <c r="U35" s="561" t="s">
        <v>2153</v>
      </c>
      <c r="V35" s="573" t="s">
        <v>2154</v>
      </c>
      <c r="W35" s="613" t="str">
        <f t="shared" si="1"/>
        <v>Terminado</v>
      </c>
      <c r="X35" s="613" t="str">
        <f t="shared" si="0"/>
        <v>Terminado</v>
      </c>
      <c r="Y35" s="1350" t="s">
        <v>2155</v>
      </c>
      <c r="Z35" s="1015">
        <f>SUMPRODUCT(H35:H37,T35:T37)</f>
        <v>0.625</v>
      </c>
      <c r="AA35" s="1016">
        <f>SUMPRODUCT(H35:H37,L35:L37)</f>
        <v>0.625</v>
      </c>
      <c r="AB35" s="1384" t="str">
        <f>IF(AA35&lt;1%,"Sin iniciar",IF(AA35=100%,"Terminado","En gestión"))</f>
        <v>En gestión</v>
      </c>
      <c r="AC35" s="1384" t="str">
        <f>IF(Z35&lt;1%,"Sin iniciar",IF(Z35=100%,"Terminado","En gestión"))</f>
        <v>En gestión</v>
      </c>
      <c r="AD35" s="635"/>
      <c r="AE35" s="1616">
        <v>22301422</v>
      </c>
      <c r="AF35" s="1619">
        <v>22301422</v>
      </c>
      <c r="AG35" s="1622">
        <v>0</v>
      </c>
      <c r="AH35" s="1133">
        <v>33350000</v>
      </c>
      <c r="AI35" s="1625">
        <v>5980000</v>
      </c>
      <c r="AJ35" s="1625">
        <v>1560000</v>
      </c>
      <c r="AK35" s="1133" t="s">
        <v>2156</v>
      </c>
      <c r="AL35" s="1133" t="s">
        <v>2157</v>
      </c>
      <c r="AM35" s="1133" t="s">
        <v>2158</v>
      </c>
      <c r="AN35" s="1133" t="s">
        <v>244</v>
      </c>
      <c r="AP35" s="839" t="s">
        <v>4492</v>
      </c>
      <c r="AQ35" s="846" t="s">
        <v>4227</v>
      </c>
      <c r="AR35" s="1676" t="s">
        <v>4228</v>
      </c>
    </row>
    <row r="36" spans="2:44" s="6" customFormat="1" ht="231.95" customHeight="1" x14ac:dyDescent="0.45">
      <c r="B36" s="1640"/>
      <c r="C36" s="1476"/>
      <c r="D36" s="1477"/>
      <c r="E36" s="1487"/>
      <c r="F36" s="384" t="s">
        <v>2159</v>
      </c>
      <c r="G36" s="385" t="s">
        <v>2160</v>
      </c>
      <c r="H36" s="357">
        <v>0.3</v>
      </c>
      <c r="I36" s="408">
        <v>44652</v>
      </c>
      <c r="J36" s="408">
        <v>44681</v>
      </c>
      <c r="K36" s="357">
        <v>0</v>
      </c>
      <c r="L36" s="530">
        <v>1</v>
      </c>
      <c r="M36" s="357">
        <v>1</v>
      </c>
      <c r="N36" s="357">
        <v>1</v>
      </c>
      <c r="O36" s="1493"/>
      <c r="P36" s="1493"/>
      <c r="Q36" s="10"/>
      <c r="R36" s="1032"/>
      <c r="S36" s="1488"/>
      <c r="T36" s="550">
        <v>1</v>
      </c>
      <c r="U36" s="563" t="s">
        <v>2161</v>
      </c>
      <c r="V36" s="574" t="s">
        <v>2154</v>
      </c>
      <c r="W36" s="614" t="str">
        <f t="shared" si="1"/>
        <v>Terminado</v>
      </c>
      <c r="X36" s="614" t="str">
        <f t="shared" si="0"/>
        <v>Terminado</v>
      </c>
      <c r="Y36" s="1350"/>
      <c r="Z36" s="1015"/>
      <c r="AA36" s="1016"/>
      <c r="AB36" s="1384"/>
      <c r="AC36" s="1384"/>
      <c r="AD36" s="636"/>
      <c r="AE36" s="1617"/>
      <c r="AF36" s="1620"/>
      <c r="AG36" s="1450"/>
      <c r="AH36" s="1624"/>
      <c r="AI36" s="1626"/>
      <c r="AJ36" s="1626"/>
      <c r="AK36" s="1624"/>
      <c r="AL36" s="1624"/>
      <c r="AM36" s="1624"/>
      <c r="AN36" s="1624"/>
      <c r="AP36" s="839" t="s">
        <v>4492</v>
      </c>
      <c r="AQ36" s="846" t="s">
        <v>4229</v>
      </c>
      <c r="AR36" s="1678"/>
    </row>
    <row r="37" spans="2:44" s="6" customFormat="1" ht="231.95" customHeight="1" x14ac:dyDescent="0.45">
      <c r="B37" s="1640"/>
      <c r="C37" s="1476"/>
      <c r="D37" s="1477"/>
      <c r="E37" s="1479"/>
      <c r="F37" s="384" t="s">
        <v>2162</v>
      </c>
      <c r="G37" s="385" t="s">
        <v>2163</v>
      </c>
      <c r="H37" s="357">
        <v>0.5</v>
      </c>
      <c r="I37" s="408">
        <v>44696</v>
      </c>
      <c r="J37" s="408">
        <v>44926</v>
      </c>
      <c r="K37" s="357">
        <v>0</v>
      </c>
      <c r="L37" s="530">
        <v>0.25</v>
      </c>
      <c r="M37" s="357">
        <v>0.5</v>
      </c>
      <c r="N37" s="357">
        <v>1</v>
      </c>
      <c r="O37" s="1483"/>
      <c r="P37" s="1483"/>
      <c r="Q37" s="10"/>
      <c r="R37" s="1032"/>
      <c r="S37" s="1489"/>
      <c r="T37" s="550">
        <v>0.25</v>
      </c>
      <c r="U37" s="569" t="s">
        <v>2164</v>
      </c>
      <c r="V37" s="574" t="s">
        <v>2154</v>
      </c>
      <c r="W37" s="614" t="str">
        <f t="shared" si="1"/>
        <v>En gestión</v>
      </c>
      <c r="X37" s="614" t="str">
        <f t="shared" si="0"/>
        <v>En gestión</v>
      </c>
      <c r="Y37" s="1349"/>
      <c r="Z37" s="904"/>
      <c r="AA37" s="906"/>
      <c r="AB37" s="1385"/>
      <c r="AC37" s="1385"/>
      <c r="AD37" s="636"/>
      <c r="AE37" s="1618"/>
      <c r="AF37" s="1621"/>
      <c r="AG37" s="1623"/>
      <c r="AH37" s="1098"/>
      <c r="AI37" s="1627"/>
      <c r="AJ37" s="1627"/>
      <c r="AK37" s="1098"/>
      <c r="AL37" s="1098"/>
      <c r="AM37" s="1098"/>
      <c r="AN37" s="1098"/>
      <c r="AP37" s="839" t="s">
        <v>4492</v>
      </c>
      <c r="AQ37" s="845" t="s">
        <v>4205</v>
      </c>
      <c r="AR37" s="1677"/>
    </row>
    <row r="38" spans="2:44" s="6" customFormat="1" ht="231.95" customHeight="1" x14ac:dyDescent="0.25">
      <c r="B38" s="1640"/>
      <c r="C38" s="1476" t="s">
        <v>2165</v>
      </c>
      <c r="D38" s="1477" t="s">
        <v>2166</v>
      </c>
      <c r="E38" s="1478" t="s">
        <v>2167</v>
      </c>
      <c r="F38" s="384" t="s">
        <v>2168</v>
      </c>
      <c r="G38" s="385" t="s">
        <v>2169</v>
      </c>
      <c r="H38" s="357">
        <v>0.4</v>
      </c>
      <c r="I38" s="408">
        <v>44593</v>
      </c>
      <c r="J38" s="408">
        <v>44712</v>
      </c>
      <c r="K38" s="357">
        <v>0.3</v>
      </c>
      <c r="L38" s="530">
        <v>1</v>
      </c>
      <c r="M38" s="357">
        <v>1</v>
      </c>
      <c r="N38" s="357">
        <v>1</v>
      </c>
      <c r="O38" s="1482">
        <v>31047424</v>
      </c>
      <c r="P38" s="1482">
        <v>48505128.520000003</v>
      </c>
      <c r="Q38" s="10"/>
      <c r="R38" s="1032">
        <v>0.3</v>
      </c>
      <c r="S38" s="1480" t="s">
        <v>2170</v>
      </c>
      <c r="T38" s="550">
        <v>0.3</v>
      </c>
      <c r="U38" s="563" t="s">
        <v>2171</v>
      </c>
      <c r="V38" s="564" t="s">
        <v>4184</v>
      </c>
      <c r="W38" s="614" t="str">
        <f t="shared" si="1"/>
        <v>Terminado</v>
      </c>
      <c r="X38" s="614" t="str">
        <f t="shared" si="0"/>
        <v>En gestión</v>
      </c>
      <c r="Y38" s="1348" t="s">
        <v>2171</v>
      </c>
      <c r="Z38" s="903">
        <f>SUMPRODUCT(T38:T39,H38:H39)</f>
        <v>0.12</v>
      </c>
      <c r="AA38" s="905">
        <f>SUMPRODUCT(H38:H39,L38:L39)</f>
        <v>0.4</v>
      </c>
      <c r="AB38" s="1383" t="str">
        <f>IF(AA38&lt;1%,"Sin iniciar",IF(AA38=100%,"Terminado","En gestión"))</f>
        <v>En gestión</v>
      </c>
      <c r="AC38" s="1383" t="str">
        <f>IF(Z38&lt;1%,"Sin iniciar",IF(Z38=100%,"Terminado","En gestión"))</f>
        <v>En gestión</v>
      </c>
      <c r="AD38" s="645" t="s">
        <v>2171</v>
      </c>
      <c r="AE38" s="1616">
        <v>48505128.520000003</v>
      </c>
      <c r="AF38" s="1628">
        <v>48505129</v>
      </c>
      <c r="AG38" s="1628">
        <v>15531538</v>
      </c>
      <c r="AH38" s="1616">
        <v>31047424</v>
      </c>
      <c r="AI38" s="1628">
        <v>0</v>
      </c>
      <c r="AJ38" s="1628">
        <v>0</v>
      </c>
      <c r="AK38" s="1630" t="s">
        <v>2172</v>
      </c>
      <c r="AL38" s="1630" t="s">
        <v>2173</v>
      </c>
      <c r="AM38" s="1630" t="s">
        <v>2158</v>
      </c>
      <c r="AN38" s="1630" t="s">
        <v>244</v>
      </c>
      <c r="AP38" s="839" t="s">
        <v>4492</v>
      </c>
      <c r="AQ38" s="846" t="s">
        <v>4230</v>
      </c>
      <c r="AR38" s="1676" t="s">
        <v>4231</v>
      </c>
    </row>
    <row r="39" spans="2:44" s="6" customFormat="1" ht="231.95" customHeight="1" x14ac:dyDescent="0.25">
      <c r="B39" s="1640"/>
      <c r="C39" s="1476"/>
      <c r="D39" s="1477"/>
      <c r="E39" s="1479"/>
      <c r="F39" s="384" t="s">
        <v>2174</v>
      </c>
      <c r="G39" s="385" t="s">
        <v>2175</v>
      </c>
      <c r="H39" s="357">
        <v>0.6</v>
      </c>
      <c r="I39" s="408">
        <v>44713</v>
      </c>
      <c r="J39" s="408">
        <v>44926</v>
      </c>
      <c r="K39" s="357">
        <v>0</v>
      </c>
      <c r="L39" s="530">
        <v>0</v>
      </c>
      <c r="M39" s="357">
        <v>0.7</v>
      </c>
      <c r="N39" s="357">
        <v>1</v>
      </c>
      <c r="O39" s="1483"/>
      <c r="P39" s="1483"/>
      <c r="Q39" s="10"/>
      <c r="R39" s="1032"/>
      <c r="S39" s="1481"/>
      <c r="T39" s="550">
        <v>0</v>
      </c>
      <c r="U39" s="560" t="s">
        <v>4157</v>
      </c>
      <c r="V39" s="564" t="s">
        <v>4184</v>
      </c>
      <c r="W39" s="614" t="str">
        <f t="shared" si="1"/>
        <v>Sin iniciar</v>
      </c>
      <c r="X39" s="614" t="str">
        <f t="shared" si="0"/>
        <v>Sin iniciar</v>
      </c>
      <c r="Y39" s="1349"/>
      <c r="Z39" s="904"/>
      <c r="AA39" s="906"/>
      <c r="AB39" s="1385"/>
      <c r="AC39" s="1385"/>
      <c r="AD39" s="646"/>
      <c r="AE39" s="1618"/>
      <c r="AF39" s="1629"/>
      <c r="AG39" s="1629"/>
      <c r="AH39" s="1618"/>
      <c r="AI39" s="1629"/>
      <c r="AJ39" s="1629"/>
      <c r="AK39" s="1631"/>
      <c r="AL39" s="1631"/>
      <c r="AM39" s="1631"/>
      <c r="AN39" s="1631"/>
      <c r="AP39" s="839" t="s">
        <v>4492</v>
      </c>
      <c r="AQ39" s="845" t="s">
        <v>4205</v>
      </c>
      <c r="AR39" s="1677"/>
    </row>
    <row r="40" spans="2:44" s="6" customFormat="1" ht="231.95" customHeight="1" x14ac:dyDescent="0.25">
      <c r="B40" s="1640"/>
      <c r="C40" s="1476" t="s">
        <v>2176</v>
      </c>
      <c r="D40" s="1477" t="s">
        <v>2177</v>
      </c>
      <c r="E40" s="1478" t="s">
        <v>2178</v>
      </c>
      <c r="F40" s="384" t="s">
        <v>2179</v>
      </c>
      <c r="G40" s="357" t="s">
        <v>2180</v>
      </c>
      <c r="H40" s="357">
        <v>0.5</v>
      </c>
      <c r="I40" s="408">
        <v>44562</v>
      </c>
      <c r="J40" s="408">
        <v>44772</v>
      </c>
      <c r="K40" s="357">
        <v>0.25</v>
      </c>
      <c r="L40" s="530">
        <v>0.5</v>
      </c>
      <c r="M40" s="357">
        <v>1</v>
      </c>
      <c r="N40" s="357">
        <v>1</v>
      </c>
      <c r="O40" s="1482">
        <v>5858008</v>
      </c>
      <c r="P40" s="1482">
        <v>45257090.799999997</v>
      </c>
      <c r="Q40" s="10"/>
      <c r="R40" s="1484">
        <v>0.35</v>
      </c>
      <c r="S40" s="1651" t="s">
        <v>2181</v>
      </c>
      <c r="T40" s="550">
        <v>0.4</v>
      </c>
      <c r="U40" s="563" t="s">
        <v>2182</v>
      </c>
      <c r="V40" s="564" t="s">
        <v>4180</v>
      </c>
      <c r="W40" s="614" t="str">
        <f t="shared" si="1"/>
        <v>En gestión</v>
      </c>
      <c r="X40" s="614" t="str">
        <f t="shared" si="0"/>
        <v>En gestión</v>
      </c>
      <c r="Y40" s="1348" t="s">
        <v>2183</v>
      </c>
      <c r="Z40" s="903">
        <f>SUMPRODUCT(H40:H41,T40:T41)</f>
        <v>0.30000000000000004</v>
      </c>
      <c r="AA40" s="905">
        <f>SUMPRODUCT(H40:H41,L40:L41)</f>
        <v>0.5</v>
      </c>
      <c r="AB40" s="1383" t="str">
        <f>IF(AA40&lt;1%,"Sin iniciar",IF(AA40=100%,"Terminado","En gestión"))</f>
        <v>En gestión</v>
      </c>
      <c r="AC40" s="1376" t="str">
        <f>IF(Z40&lt;1%,"Sin iniciar",IF(Z40=100%,"Terminado","En gestión"))</f>
        <v>En gestión</v>
      </c>
      <c r="AD40" s="660" t="s">
        <v>2184</v>
      </c>
      <c r="AE40" s="1133">
        <v>45257090.799999997</v>
      </c>
      <c r="AF40" s="1649">
        <v>55873043</v>
      </c>
      <c r="AG40" s="1649"/>
      <c r="AH40" s="1133">
        <v>5858008</v>
      </c>
      <c r="AI40" s="1649">
        <v>28583481.149999999</v>
      </c>
      <c r="AJ40" s="1649">
        <v>9656184.8000000007</v>
      </c>
      <c r="AK40" s="1630" t="s">
        <v>2156</v>
      </c>
      <c r="AL40" s="1630" t="s">
        <v>2185</v>
      </c>
      <c r="AM40" s="1630" t="s">
        <v>2186</v>
      </c>
      <c r="AN40" s="1630" t="s">
        <v>2187</v>
      </c>
      <c r="AP40" s="839" t="s">
        <v>4206</v>
      </c>
      <c r="AQ40" s="846" t="s">
        <v>4232</v>
      </c>
      <c r="AR40" s="1676" t="s">
        <v>4233</v>
      </c>
    </row>
    <row r="41" spans="2:44" s="6" customFormat="1" ht="231.95" customHeight="1" x14ac:dyDescent="0.25">
      <c r="B41" s="1640"/>
      <c r="C41" s="1476"/>
      <c r="D41" s="1477"/>
      <c r="E41" s="1479"/>
      <c r="F41" s="384" t="s">
        <v>2188</v>
      </c>
      <c r="G41" s="357" t="s">
        <v>2189</v>
      </c>
      <c r="H41" s="357">
        <v>0.5</v>
      </c>
      <c r="I41" s="408">
        <v>44562</v>
      </c>
      <c r="J41" s="408">
        <v>44772</v>
      </c>
      <c r="K41" s="357">
        <v>0.25</v>
      </c>
      <c r="L41" s="530">
        <v>0.5</v>
      </c>
      <c r="M41" s="357">
        <v>1</v>
      </c>
      <c r="N41" s="357">
        <v>1</v>
      </c>
      <c r="O41" s="1483"/>
      <c r="P41" s="1483"/>
      <c r="Q41" s="10"/>
      <c r="R41" s="1485"/>
      <c r="S41" s="1652"/>
      <c r="T41" s="550">
        <v>0.2</v>
      </c>
      <c r="U41" s="563" t="s">
        <v>2190</v>
      </c>
      <c r="V41" s="564" t="s">
        <v>4181</v>
      </c>
      <c r="W41" s="614" t="str">
        <f t="shared" si="1"/>
        <v>En gestión</v>
      </c>
      <c r="X41" s="614" t="str">
        <f t="shared" si="0"/>
        <v>En gestión</v>
      </c>
      <c r="Y41" s="1349"/>
      <c r="Z41" s="904"/>
      <c r="AA41" s="906"/>
      <c r="AB41" s="1385"/>
      <c r="AC41" s="1377"/>
      <c r="AD41" s="660"/>
      <c r="AE41" s="1098"/>
      <c r="AF41" s="861"/>
      <c r="AG41" s="861"/>
      <c r="AH41" s="1098"/>
      <c r="AI41" s="861"/>
      <c r="AJ41" s="861"/>
      <c r="AK41" s="1631"/>
      <c r="AL41" s="1631"/>
      <c r="AM41" s="1631"/>
      <c r="AN41" s="1631"/>
      <c r="AP41" s="839" t="s">
        <v>4206</v>
      </c>
      <c r="AQ41" s="846" t="s">
        <v>4234</v>
      </c>
      <c r="AR41" s="1677"/>
    </row>
    <row r="42" spans="2:44" s="6" customFormat="1" ht="231.95" customHeight="1" x14ac:dyDescent="0.45">
      <c r="B42" s="1640"/>
      <c r="C42" s="1476" t="s">
        <v>2191</v>
      </c>
      <c r="D42" s="1477" t="s">
        <v>2192</v>
      </c>
      <c r="E42" s="1478" t="s">
        <v>2193</v>
      </c>
      <c r="F42" s="384" t="s">
        <v>2194</v>
      </c>
      <c r="G42" s="357" t="s">
        <v>2195</v>
      </c>
      <c r="H42" s="357">
        <v>0.25</v>
      </c>
      <c r="I42" s="409">
        <v>44742</v>
      </c>
      <c r="J42" s="409">
        <v>44864</v>
      </c>
      <c r="K42" s="357">
        <v>0</v>
      </c>
      <c r="L42" s="530">
        <v>0</v>
      </c>
      <c r="M42" s="357">
        <v>0.75</v>
      </c>
      <c r="N42" s="357">
        <v>1</v>
      </c>
      <c r="O42" s="1482">
        <v>139406399</v>
      </c>
      <c r="P42" s="1482">
        <v>80797575.879999995</v>
      </c>
      <c r="Q42" s="10"/>
      <c r="R42" s="1032">
        <v>0.8</v>
      </c>
      <c r="S42" s="1648" t="s">
        <v>2196</v>
      </c>
      <c r="T42" s="550">
        <v>0.8</v>
      </c>
      <c r="U42" s="563" t="s">
        <v>2197</v>
      </c>
      <c r="V42" s="564" t="s">
        <v>4183</v>
      </c>
      <c r="W42" s="614" t="str">
        <f t="shared" si="1"/>
        <v>Sin iniciar</v>
      </c>
      <c r="X42" s="614" t="str">
        <f t="shared" si="0"/>
        <v>En gestión</v>
      </c>
      <c r="Y42" s="1348" t="s">
        <v>2196</v>
      </c>
      <c r="Z42" s="903">
        <f>SUMPRODUCT(T42:T43,H42:H43)</f>
        <v>0.2</v>
      </c>
      <c r="AA42" s="905">
        <f>SUMPRODUCT(H42:H43,L42:L43)</f>
        <v>0</v>
      </c>
      <c r="AB42" s="1383" t="str">
        <f>IF(AA42&lt;1%,"Sin iniciar",IF(AA42=100%,"Terminado","En gestión"))</f>
        <v>Sin iniciar</v>
      </c>
      <c r="AC42" s="1383" t="str">
        <f>IF(Z42&lt;1%,"Sin iniciar",IF(Z42=100%,"Terminado","En gestión"))</f>
        <v>En gestión</v>
      </c>
      <c r="AD42" s="635"/>
      <c r="AE42" s="1133">
        <v>80797575.879999995</v>
      </c>
      <c r="AF42" s="1649"/>
      <c r="AG42" s="1649"/>
      <c r="AH42" s="1133">
        <v>139406399</v>
      </c>
      <c r="AI42" s="1649">
        <v>242234537.84999999</v>
      </c>
      <c r="AJ42" s="1649">
        <v>61479598.539999999</v>
      </c>
      <c r="AK42" s="1630" t="s">
        <v>2156</v>
      </c>
      <c r="AL42" s="1630" t="s">
        <v>2198</v>
      </c>
      <c r="AM42" s="1630" t="s">
        <v>2199</v>
      </c>
      <c r="AN42" s="1630" t="s">
        <v>2200</v>
      </c>
      <c r="AP42" s="839" t="s">
        <v>4206</v>
      </c>
      <c r="AQ42" s="845" t="s">
        <v>4205</v>
      </c>
      <c r="AR42" s="1676" t="s">
        <v>4207</v>
      </c>
    </row>
    <row r="43" spans="2:44" s="6" customFormat="1" ht="231.95" customHeight="1" x14ac:dyDescent="0.45">
      <c r="B43" s="1640"/>
      <c r="C43" s="1476"/>
      <c r="D43" s="1477"/>
      <c r="E43" s="1479"/>
      <c r="F43" s="384" t="s">
        <v>2201</v>
      </c>
      <c r="G43" s="357" t="s">
        <v>2202</v>
      </c>
      <c r="H43" s="357">
        <v>0.75</v>
      </c>
      <c r="I43" s="409">
        <v>44803</v>
      </c>
      <c r="J43" s="409" t="s">
        <v>2203</v>
      </c>
      <c r="K43" s="357">
        <v>0</v>
      </c>
      <c r="L43" s="530">
        <v>0</v>
      </c>
      <c r="M43" s="357">
        <v>0</v>
      </c>
      <c r="N43" s="357">
        <v>1</v>
      </c>
      <c r="O43" s="1483"/>
      <c r="P43" s="1483"/>
      <c r="Q43" s="10"/>
      <c r="R43" s="1032"/>
      <c r="S43" s="1489"/>
      <c r="T43" s="550">
        <v>0</v>
      </c>
      <c r="U43" s="560" t="s">
        <v>4157</v>
      </c>
      <c r="V43" s="564" t="s">
        <v>4183</v>
      </c>
      <c r="W43" s="614" t="str">
        <f t="shared" si="1"/>
        <v>Sin iniciar</v>
      </c>
      <c r="X43" s="614" t="str">
        <f t="shared" si="0"/>
        <v>Sin iniciar</v>
      </c>
      <c r="Y43" s="1349"/>
      <c r="Z43" s="904"/>
      <c r="AA43" s="906"/>
      <c r="AB43" s="1385"/>
      <c r="AC43" s="1385"/>
      <c r="AD43" s="636"/>
      <c r="AE43" s="1098"/>
      <c r="AF43" s="861"/>
      <c r="AG43" s="861"/>
      <c r="AH43" s="1098"/>
      <c r="AI43" s="861"/>
      <c r="AJ43" s="861"/>
      <c r="AK43" s="1631"/>
      <c r="AL43" s="1631"/>
      <c r="AM43" s="1631"/>
      <c r="AN43" s="1631"/>
      <c r="AP43" s="839" t="s">
        <v>4206</v>
      </c>
      <c r="AQ43" s="845" t="s">
        <v>4205</v>
      </c>
      <c r="AR43" s="1677"/>
    </row>
    <row r="44" spans="2:44" s="6" customFormat="1" ht="231.95" customHeight="1" x14ac:dyDescent="0.25">
      <c r="B44" s="1640"/>
      <c r="C44" s="1476" t="s">
        <v>2204</v>
      </c>
      <c r="D44" s="1477" t="s">
        <v>2205</v>
      </c>
      <c r="E44" s="1478" t="s">
        <v>2178</v>
      </c>
      <c r="F44" s="384" t="s">
        <v>2206</v>
      </c>
      <c r="G44" s="357" t="s">
        <v>2207</v>
      </c>
      <c r="H44" s="357">
        <v>0.05</v>
      </c>
      <c r="I44" s="408">
        <v>44562</v>
      </c>
      <c r="J44" s="408">
        <v>44772</v>
      </c>
      <c r="K44" s="357">
        <v>0.25</v>
      </c>
      <c r="L44" s="530">
        <v>0.5</v>
      </c>
      <c r="M44" s="357">
        <v>1</v>
      </c>
      <c r="N44" s="357">
        <v>1</v>
      </c>
      <c r="O44" s="1121">
        <v>52991829</v>
      </c>
      <c r="P44" s="1031">
        <v>65274383.199999988</v>
      </c>
      <c r="Q44" s="10"/>
      <c r="R44" s="1032">
        <v>0.3</v>
      </c>
      <c r="S44" s="1648" t="s">
        <v>2208</v>
      </c>
      <c r="T44" s="550">
        <v>0.4</v>
      </c>
      <c r="U44" s="575" t="s">
        <v>2209</v>
      </c>
      <c r="V44" s="564" t="s">
        <v>4185</v>
      </c>
      <c r="W44" s="614" t="str">
        <f t="shared" si="1"/>
        <v>En gestión</v>
      </c>
      <c r="X44" s="614" t="str">
        <f t="shared" si="0"/>
        <v>En gestión</v>
      </c>
      <c r="Y44" s="1348" t="s">
        <v>2208</v>
      </c>
      <c r="Z44" s="903">
        <f>SUMPRODUCT(T44:T51,H44:H51)</f>
        <v>0.26500000000000001</v>
      </c>
      <c r="AA44" s="905">
        <f>SUMPRODUCT(H44:H51,L44:L51)</f>
        <v>0.38749999999999996</v>
      </c>
      <c r="AB44" s="1383" t="str">
        <f>IF(AA44&lt;1%,"Sin iniciar",IF(AA44=100%,"Terminado","En gestión"))</f>
        <v>En gestión</v>
      </c>
      <c r="AC44" s="1383" t="str">
        <f>IF(Z44&lt;1%,"Sin iniciar",IF(Z44=100%,"Terminado","En gestión"))</f>
        <v>En gestión</v>
      </c>
      <c r="AD44" s="646" t="s">
        <v>2210</v>
      </c>
      <c r="AE44" s="1616">
        <v>65274383.199999988</v>
      </c>
      <c r="AF44" s="1628">
        <v>80585790</v>
      </c>
      <c r="AG44" s="1628"/>
      <c r="AH44" s="1616">
        <v>52991829</v>
      </c>
      <c r="AI44" s="1628">
        <v>35236353.850000001</v>
      </c>
      <c r="AJ44" s="1628">
        <v>10876655.73</v>
      </c>
      <c r="AK44" s="1616" t="s">
        <v>2172</v>
      </c>
      <c r="AL44" s="1616" t="s">
        <v>2185</v>
      </c>
      <c r="AM44" s="1616" t="s">
        <v>2211</v>
      </c>
      <c r="AN44" s="1616" t="s">
        <v>2187</v>
      </c>
      <c r="AP44" s="839" t="s">
        <v>4206</v>
      </c>
      <c r="AQ44" s="845" t="s">
        <v>4205</v>
      </c>
      <c r="AR44" s="1676" t="s">
        <v>4207</v>
      </c>
    </row>
    <row r="45" spans="2:44" s="6" customFormat="1" ht="231.95" customHeight="1" x14ac:dyDescent="0.25">
      <c r="B45" s="1640"/>
      <c r="C45" s="1476"/>
      <c r="D45" s="1477"/>
      <c r="E45" s="1487"/>
      <c r="F45" s="384" t="s">
        <v>2212</v>
      </c>
      <c r="G45" s="357" t="s">
        <v>2213</v>
      </c>
      <c r="H45" s="357">
        <v>0.05</v>
      </c>
      <c r="I45" s="408">
        <v>44562</v>
      </c>
      <c r="J45" s="408">
        <v>44772</v>
      </c>
      <c r="K45" s="357">
        <v>0.25</v>
      </c>
      <c r="L45" s="530">
        <v>0.5</v>
      </c>
      <c r="M45" s="357">
        <v>1</v>
      </c>
      <c r="N45" s="357">
        <v>1</v>
      </c>
      <c r="O45" s="1122"/>
      <c r="P45" s="1031"/>
      <c r="Q45" s="10"/>
      <c r="R45" s="1032"/>
      <c r="S45" s="1488"/>
      <c r="T45" s="550">
        <v>0.4</v>
      </c>
      <c r="U45" s="576" t="s">
        <v>2214</v>
      </c>
      <c r="V45" s="564" t="s">
        <v>4186</v>
      </c>
      <c r="W45" s="614" t="str">
        <f t="shared" si="1"/>
        <v>En gestión</v>
      </c>
      <c r="X45" s="614" t="str">
        <f t="shared" si="0"/>
        <v>En gestión</v>
      </c>
      <c r="Y45" s="1350"/>
      <c r="Z45" s="1015"/>
      <c r="AA45" s="1016"/>
      <c r="AB45" s="1384"/>
      <c r="AC45" s="1384"/>
      <c r="AD45" s="648"/>
      <c r="AE45" s="1617"/>
      <c r="AF45" s="1650"/>
      <c r="AG45" s="1650"/>
      <c r="AH45" s="1617"/>
      <c r="AI45" s="1650"/>
      <c r="AJ45" s="1650"/>
      <c r="AK45" s="1617"/>
      <c r="AL45" s="1617"/>
      <c r="AM45" s="1617"/>
      <c r="AN45" s="1617"/>
      <c r="AP45" s="839" t="s">
        <v>4206</v>
      </c>
      <c r="AQ45" s="845" t="s">
        <v>4205</v>
      </c>
      <c r="AR45" s="1678"/>
    </row>
    <row r="46" spans="2:44" s="6" customFormat="1" ht="231.95" customHeight="1" x14ac:dyDescent="0.25">
      <c r="B46" s="1640"/>
      <c r="C46" s="1476"/>
      <c r="D46" s="1477"/>
      <c r="E46" s="1487"/>
      <c r="F46" s="384" t="s">
        <v>2215</v>
      </c>
      <c r="G46" s="357" t="s">
        <v>2216</v>
      </c>
      <c r="H46" s="357">
        <v>0.15</v>
      </c>
      <c r="I46" s="408">
        <v>44562</v>
      </c>
      <c r="J46" s="408">
        <v>44772</v>
      </c>
      <c r="K46" s="357">
        <v>0.25</v>
      </c>
      <c r="L46" s="530">
        <v>0.5</v>
      </c>
      <c r="M46" s="357">
        <v>1</v>
      </c>
      <c r="N46" s="357">
        <v>1</v>
      </c>
      <c r="O46" s="1122"/>
      <c r="P46" s="1031"/>
      <c r="Q46" s="10"/>
      <c r="R46" s="1032"/>
      <c r="S46" s="1488"/>
      <c r="T46" s="550">
        <v>0.3</v>
      </c>
      <c r="U46" s="577" t="s">
        <v>2217</v>
      </c>
      <c r="V46" s="564" t="s">
        <v>4187</v>
      </c>
      <c r="W46" s="614" t="str">
        <f t="shared" si="1"/>
        <v>En gestión</v>
      </c>
      <c r="X46" s="614" t="str">
        <f t="shared" si="0"/>
        <v>En gestión</v>
      </c>
      <c r="Y46" s="1350"/>
      <c r="Z46" s="1015"/>
      <c r="AA46" s="1016"/>
      <c r="AB46" s="1384"/>
      <c r="AC46" s="1384"/>
      <c r="AD46" s="648"/>
      <c r="AE46" s="1617"/>
      <c r="AF46" s="1650"/>
      <c r="AG46" s="1650"/>
      <c r="AH46" s="1617"/>
      <c r="AI46" s="1650"/>
      <c r="AJ46" s="1650"/>
      <c r="AK46" s="1617"/>
      <c r="AL46" s="1617"/>
      <c r="AM46" s="1617"/>
      <c r="AN46" s="1617"/>
      <c r="AP46" s="839" t="s">
        <v>4206</v>
      </c>
      <c r="AQ46" s="845" t="s">
        <v>4205</v>
      </c>
      <c r="AR46" s="1678"/>
    </row>
    <row r="47" spans="2:44" s="6" customFormat="1" ht="231.95" customHeight="1" x14ac:dyDescent="0.25">
      <c r="B47" s="1640"/>
      <c r="C47" s="1476"/>
      <c r="D47" s="1477"/>
      <c r="E47" s="1487"/>
      <c r="F47" s="384" t="s">
        <v>2218</v>
      </c>
      <c r="G47" s="357" t="s">
        <v>2219</v>
      </c>
      <c r="H47" s="357">
        <v>0.15</v>
      </c>
      <c r="I47" s="409">
        <v>44652</v>
      </c>
      <c r="J47" s="409">
        <v>44925</v>
      </c>
      <c r="K47" s="357">
        <v>0</v>
      </c>
      <c r="L47" s="530">
        <v>0.25</v>
      </c>
      <c r="M47" s="357">
        <v>0.5</v>
      </c>
      <c r="N47" s="357">
        <v>1</v>
      </c>
      <c r="O47" s="1122"/>
      <c r="P47" s="1031"/>
      <c r="Q47" s="10"/>
      <c r="R47" s="1032"/>
      <c r="S47" s="1488"/>
      <c r="T47" s="550">
        <v>0.15</v>
      </c>
      <c r="U47" s="577" t="s">
        <v>2217</v>
      </c>
      <c r="V47" s="565" t="s">
        <v>4188</v>
      </c>
      <c r="W47" s="614" t="str">
        <f t="shared" si="1"/>
        <v>En gestión</v>
      </c>
      <c r="X47" s="614" t="str">
        <f t="shared" si="0"/>
        <v>En gestión</v>
      </c>
      <c r="Y47" s="1350"/>
      <c r="Z47" s="1015"/>
      <c r="AA47" s="1016"/>
      <c r="AB47" s="1384"/>
      <c r="AC47" s="1384"/>
      <c r="AD47" s="648"/>
      <c r="AE47" s="1617"/>
      <c r="AF47" s="1650"/>
      <c r="AG47" s="1650"/>
      <c r="AH47" s="1617"/>
      <c r="AI47" s="1650"/>
      <c r="AJ47" s="1650"/>
      <c r="AK47" s="1617"/>
      <c r="AL47" s="1617"/>
      <c r="AM47" s="1617"/>
      <c r="AN47" s="1617"/>
      <c r="AP47" s="839" t="s">
        <v>4206</v>
      </c>
      <c r="AQ47" s="845" t="s">
        <v>4205</v>
      </c>
      <c r="AR47" s="1678"/>
    </row>
    <row r="48" spans="2:44" s="6" customFormat="1" ht="231.95" customHeight="1" x14ac:dyDescent="0.25">
      <c r="B48" s="1640"/>
      <c r="C48" s="1476"/>
      <c r="D48" s="1477"/>
      <c r="E48" s="1487"/>
      <c r="F48" s="384" t="s">
        <v>2220</v>
      </c>
      <c r="G48" s="357" t="s">
        <v>2221</v>
      </c>
      <c r="H48" s="357">
        <v>0.15</v>
      </c>
      <c r="I48" s="409">
        <v>44562</v>
      </c>
      <c r="J48" s="409">
        <v>44772</v>
      </c>
      <c r="K48" s="357">
        <v>0.25</v>
      </c>
      <c r="L48" s="530">
        <v>0.5</v>
      </c>
      <c r="M48" s="357">
        <v>1</v>
      </c>
      <c r="N48" s="357">
        <v>1</v>
      </c>
      <c r="O48" s="1122"/>
      <c r="P48" s="1031"/>
      <c r="Q48" s="10"/>
      <c r="R48" s="1032"/>
      <c r="S48" s="1488"/>
      <c r="T48" s="550">
        <v>0.5</v>
      </c>
      <c r="U48" s="563" t="s">
        <v>2222</v>
      </c>
      <c r="V48" s="565" t="s">
        <v>4189</v>
      </c>
      <c r="W48" s="614" t="str">
        <f t="shared" si="1"/>
        <v>En gestión</v>
      </c>
      <c r="X48" s="614" t="str">
        <f t="shared" si="0"/>
        <v>En gestión</v>
      </c>
      <c r="Y48" s="1350"/>
      <c r="Z48" s="1015"/>
      <c r="AA48" s="1016"/>
      <c r="AB48" s="1384"/>
      <c r="AC48" s="1384"/>
      <c r="AD48" s="648"/>
      <c r="AE48" s="1617"/>
      <c r="AF48" s="1650"/>
      <c r="AG48" s="1650"/>
      <c r="AH48" s="1617"/>
      <c r="AI48" s="1650"/>
      <c r="AJ48" s="1650"/>
      <c r="AK48" s="1617"/>
      <c r="AL48" s="1617"/>
      <c r="AM48" s="1617"/>
      <c r="AN48" s="1617"/>
      <c r="AP48" s="839" t="s">
        <v>4206</v>
      </c>
      <c r="AQ48" s="845" t="s">
        <v>4205</v>
      </c>
      <c r="AR48" s="1678"/>
    </row>
    <row r="49" spans="2:44" s="6" customFormat="1" ht="231.95" customHeight="1" x14ac:dyDescent="0.25">
      <c r="B49" s="1640"/>
      <c r="C49" s="1476"/>
      <c r="D49" s="1477"/>
      <c r="E49" s="1487"/>
      <c r="F49" s="384" t="s">
        <v>2223</v>
      </c>
      <c r="G49" s="357" t="s">
        <v>2224</v>
      </c>
      <c r="H49" s="357">
        <v>0.15</v>
      </c>
      <c r="I49" s="409">
        <v>44652</v>
      </c>
      <c r="J49" s="409">
        <v>44925</v>
      </c>
      <c r="K49" s="357">
        <v>0</v>
      </c>
      <c r="L49" s="530">
        <v>0.25</v>
      </c>
      <c r="M49" s="357">
        <v>0.5</v>
      </c>
      <c r="N49" s="357">
        <v>1</v>
      </c>
      <c r="O49" s="1122"/>
      <c r="P49" s="1031"/>
      <c r="Q49" s="10"/>
      <c r="R49" s="1032"/>
      <c r="S49" s="1488"/>
      <c r="T49" s="550">
        <v>0.15</v>
      </c>
      <c r="U49" s="576" t="s">
        <v>2225</v>
      </c>
      <c r="V49" s="564" t="s">
        <v>4190</v>
      </c>
      <c r="W49" s="614" t="str">
        <f t="shared" si="1"/>
        <v>En gestión</v>
      </c>
      <c r="X49" s="614" t="str">
        <f t="shared" si="0"/>
        <v>En gestión</v>
      </c>
      <c r="Y49" s="1350"/>
      <c r="Z49" s="1015"/>
      <c r="AA49" s="1016"/>
      <c r="AB49" s="1384"/>
      <c r="AC49" s="1384"/>
      <c r="AD49" s="648"/>
      <c r="AE49" s="1617"/>
      <c r="AF49" s="1650"/>
      <c r="AG49" s="1650"/>
      <c r="AH49" s="1617"/>
      <c r="AI49" s="1650"/>
      <c r="AJ49" s="1650"/>
      <c r="AK49" s="1617"/>
      <c r="AL49" s="1617"/>
      <c r="AM49" s="1617"/>
      <c r="AN49" s="1617"/>
      <c r="AP49" s="839" t="s">
        <v>4206</v>
      </c>
      <c r="AQ49" s="845" t="s">
        <v>4205</v>
      </c>
      <c r="AR49" s="1678"/>
    </row>
    <row r="50" spans="2:44" s="6" customFormat="1" ht="231.95" customHeight="1" x14ac:dyDescent="0.25">
      <c r="B50" s="1640"/>
      <c r="C50" s="1476"/>
      <c r="D50" s="1477"/>
      <c r="E50" s="1487"/>
      <c r="F50" s="384" t="s">
        <v>2226</v>
      </c>
      <c r="G50" s="357" t="s">
        <v>2227</v>
      </c>
      <c r="H50" s="357">
        <v>0.15</v>
      </c>
      <c r="I50" s="408">
        <v>44562</v>
      </c>
      <c r="J50" s="408">
        <v>44772</v>
      </c>
      <c r="K50" s="357">
        <v>0.25</v>
      </c>
      <c r="L50" s="530">
        <v>0.5</v>
      </c>
      <c r="M50" s="357">
        <v>1</v>
      </c>
      <c r="N50" s="357">
        <v>1</v>
      </c>
      <c r="O50" s="1122"/>
      <c r="P50" s="1031"/>
      <c r="Q50" s="10"/>
      <c r="R50" s="1032"/>
      <c r="S50" s="1488"/>
      <c r="T50" s="550">
        <v>0.3</v>
      </c>
      <c r="U50" s="576" t="s">
        <v>2228</v>
      </c>
      <c r="V50" s="564" t="s">
        <v>4191</v>
      </c>
      <c r="W50" s="614" t="str">
        <f t="shared" si="1"/>
        <v>En gestión</v>
      </c>
      <c r="X50" s="614" t="str">
        <f t="shared" si="0"/>
        <v>En gestión</v>
      </c>
      <c r="Y50" s="1350"/>
      <c r="Z50" s="1015"/>
      <c r="AA50" s="1016"/>
      <c r="AB50" s="1384"/>
      <c r="AC50" s="1384"/>
      <c r="AD50" s="648"/>
      <c r="AE50" s="1617"/>
      <c r="AF50" s="1650"/>
      <c r="AG50" s="1650"/>
      <c r="AH50" s="1617"/>
      <c r="AI50" s="1650"/>
      <c r="AJ50" s="1650"/>
      <c r="AK50" s="1617"/>
      <c r="AL50" s="1617"/>
      <c r="AM50" s="1617"/>
      <c r="AN50" s="1617"/>
      <c r="AP50" s="839" t="s">
        <v>4206</v>
      </c>
      <c r="AQ50" s="845" t="s">
        <v>4205</v>
      </c>
      <c r="AR50" s="1678"/>
    </row>
    <row r="51" spans="2:44" s="6" customFormat="1" ht="231.95" customHeight="1" x14ac:dyDescent="0.25">
      <c r="B51" s="1640"/>
      <c r="C51" s="1476"/>
      <c r="D51" s="1477"/>
      <c r="E51" s="1479"/>
      <c r="F51" s="384" t="s">
        <v>2229</v>
      </c>
      <c r="G51" s="357" t="s">
        <v>2230</v>
      </c>
      <c r="H51" s="357">
        <v>0.15</v>
      </c>
      <c r="I51" s="409">
        <v>44652</v>
      </c>
      <c r="J51" s="409">
        <v>44925</v>
      </c>
      <c r="K51" s="357">
        <v>0</v>
      </c>
      <c r="L51" s="530">
        <v>0.25</v>
      </c>
      <c r="M51" s="357">
        <v>0.5</v>
      </c>
      <c r="N51" s="357">
        <v>1</v>
      </c>
      <c r="O51" s="1123"/>
      <c r="P51" s="1031"/>
      <c r="Q51" s="10"/>
      <c r="R51" s="1032"/>
      <c r="S51" s="1489"/>
      <c r="T51" s="550">
        <v>0.1</v>
      </c>
      <c r="U51" s="577" t="s">
        <v>2228</v>
      </c>
      <c r="V51" s="564" t="s">
        <v>4192</v>
      </c>
      <c r="W51" s="614" t="str">
        <f t="shared" si="1"/>
        <v>En gestión</v>
      </c>
      <c r="X51" s="614" t="str">
        <f t="shared" si="0"/>
        <v>En gestión</v>
      </c>
      <c r="Y51" s="1349"/>
      <c r="Z51" s="904"/>
      <c r="AA51" s="906"/>
      <c r="AB51" s="1385"/>
      <c r="AC51" s="1385"/>
      <c r="AD51" s="649"/>
      <c r="AE51" s="1618"/>
      <c r="AF51" s="1629"/>
      <c r="AG51" s="1629"/>
      <c r="AH51" s="1618"/>
      <c r="AI51" s="1629"/>
      <c r="AJ51" s="1629"/>
      <c r="AK51" s="1618"/>
      <c r="AL51" s="1618"/>
      <c r="AM51" s="1618"/>
      <c r="AN51" s="1618"/>
      <c r="AP51" s="839" t="s">
        <v>4206</v>
      </c>
      <c r="AQ51" s="845" t="s">
        <v>4205</v>
      </c>
      <c r="AR51" s="1677"/>
    </row>
    <row r="52" spans="2:44" s="6" customFormat="1" ht="231.95" customHeight="1" x14ac:dyDescent="0.45">
      <c r="B52" s="1640"/>
      <c r="C52" s="1476" t="s">
        <v>2231</v>
      </c>
      <c r="D52" s="1477" t="s">
        <v>2232</v>
      </c>
      <c r="E52" s="1478" t="s">
        <v>2233</v>
      </c>
      <c r="F52" s="384" t="s">
        <v>2234</v>
      </c>
      <c r="G52" s="357" t="s">
        <v>2235</v>
      </c>
      <c r="H52" s="357">
        <v>0.25</v>
      </c>
      <c r="I52" s="409">
        <v>44562</v>
      </c>
      <c r="J52" s="409">
        <v>44666</v>
      </c>
      <c r="K52" s="357">
        <v>0.25</v>
      </c>
      <c r="L52" s="530">
        <v>1</v>
      </c>
      <c r="M52" s="357">
        <v>1</v>
      </c>
      <c r="N52" s="357">
        <v>1</v>
      </c>
      <c r="O52" s="1482">
        <v>42025664</v>
      </c>
      <c r="P52" s="1482">
        <v>26442817.84</v>
      </c>
      <c r="Q52" s="10"/>
      <c r="R52" s="1484">
        <v>0.9</v>
      </c>
      <c r="S52" s="1480" t="s">
        <v>2236</v>
      </c>
      <c r="T52" s="550">
        <v>0.8</v>
      </c>
      <c r="U52" s="563" t="s">
        <v>2237</v>
      </c>
      <c r="V52" s="564" t="s">
        <v>4193</v>
      </c>
      <c r="W52" s="614" t="str">
        <f t="shared" si="1"/>
        <v>Terminado</v>
      </c>
      <c r="X52" s="614" t="str">
        <f t="shared" si="0"/>
        <v>En gestión</v>
      </c>
      <c r="Y52" s="1348" t="s">
        <v>2238</v>
      </c>
      <c r="Z52" s="903">
        <f>SUMPRODUCT(T52:T53,H52:H53)</f>
        <v>0.95</v>
      </c>
      <c r="AA52" s="905">
        <v>0.625</v>
      </c>
      <c r="AB52" s="1383" t="str">
        <f>IF(AA52&lt;1%,"Sin iniciar",IF(AA52=100%,"Terminado","En gestión"))</f>
        <v>En gestión</v>
      </c>
      <c r="AC52" s="1383" t="str">
        <f>IF(Z52&lt;1%,"Sin iniciar",IF(Z52=100%,"Terminado","En gestión"))</f>
        <v>En gestión</v>
      </c>
      <c r="AD52" s="636"/>
      <c r="AE52" s="1616">
        <v>26442817.84</v>
      </c>
      <c r="AF52" s="1628">
        <v>32645507</v>
      </c>
      <c r="AG52" s="1628">
        <v>0</v>
      </c>
      <c r="AH52" s="1616">
        <v>42025664</v>
      </c>
      <c r="AI52" s="1628">
        <v>19086449.149999999</v>
      </c>
      <c r="AJ52" s="1628">
        <v>6642588.5999999996</v>
      </c>
      <c r="AK52" s="1616" t="s">
        <v>2156</v>
      </c>
      <c r="AL52" s="1616" t="s">
        <v>2198</v>
      </c>
      <c r="AM52" s="1616" t="s">
        <v>2199</v>
      </c>
      <c r="AN52" s="1616" t="s">
        <v>2200</v>
      </c>
      <c r="AP52" s="839" t="s">
        <v>4492</v>
      </c>
      <c r="AQ52" s="846" t="s">
        <v>4232</v>
      </c>
      <c r="AR52" s="1676" t="s">
        <v>4233</v>
      </c>
    </row>
    <row r="53" spans="2:44" s="6" customFormat="1" ht="231.95" customHeight="1" x14ac:dyDescent="0.45">
      <c r="B53" s="1640"/>
      <c r="C53" s="1476"/>
      <c r="D53" s="1477"/>
      <c r="E53" s="1479"/>
      <c r="F53" s="384" t="s">
        <v>2239</v>
      </c>
      <c r="G53" s="357" t="s">
        <v>2240</v>
      </c>
      <c r="H53" s="357">
        <v>0.75</v>
      </c>
      <c r="I53" s="409">
        <v>43922</v>
      </c>
      <c r="J53" s="409">
        <v>44195</v>
      </c>
      <c r="K53" s="357">
        <v>0</v>
      </c>
      <c r="L53" s="530">
        <v>0.25</v>
      </c>
      <c r="M53" s="357">
        <v>0.5</v>
      </c>
      <c r="N53" s="357">
        <v>1</v>
      </c>
      <c r="O53" s="1483"/>
      <c r="P53" s="1483"/>
      <c r="Q53" s="10"/>
      <c r="R53" s="1485"/>
      <c r="S53" s="1481"/>
      <c r="T53" s="550">
        <v>1</v>
      </c>
      <c r="U53" s="563" t="s">
        <v>2236</v>
      </c>
      <c r="V53" s="564" t="s">
        <v>4193</v>
      </c>
      <c r="W53" s="614" t="str">
        <f t="shared" si="1"/>
        <v>En gestión</v>
      </c>
      <c r="X53" s="614" t="str">
        <f t="shared" si="0"/>
        <v>Terminado</v>
      </c>
      <c r="Y53" s="1349"/>
      <c r="Z53" s="904"/>
      <c r="AA53" s="906"/>
      <c r="AB53" s="1385"/>
      <c r="AC53" s="1385"/>
      <c r="AD53" s="636"/>
      <c r="AE53" s="1618"/>
      <c r="AF53" s="1629"/>
      <c r="AG53" s="1629"/>
      <c r="AH53" s="1618"/>
      <c r="AI53" s="1629"/>
      <c r="AJ53" s="1629"/>
      <c r="AK53" s="1618"/>
      <c r="AL53" s="1618"/>
      <c r="AM53" s="1618"/>
      <c r="AN53" s="1618"/>
      <c r="AP53" s="839" t="s">
        <v>4492</v>
      </c>
      <c r="AQ53" s="846" t="s">
        <v>4234</v>
      </c>
      <c r="AR53" s="1677"/>
    </row>
    <row r="54" spans="2:44" s="6" customFormat="1" ht="231.95" customHeight="1" x14ac:dyDescent="0.45">
      <c r="B54" s="1641"/>
      <c r="C54" s="384" t="s">
        <v>2241</v>
      </c>
      <c r="D54" s="410" t="s">
        <v>2242</v>
      </c>
      <c r="E54" s="383" t="s">
        <v>2243</v>
      </c>
      <c r="F54" s="411" t="s">
        <v>2244</v>
      </c>
      <c r="G54" s="383" t="s">
        <v>2245</v>
      </c>
      <c r="H54" s="412">
        <v>1</v>
      </c>
      <c r="I54" s="413">
        <v>44594</v>
      </c>
      <c r="J54" s="413">
        <v>44895</v>
      </c>
      <c r="K54" s="414">
        <v>0.1</v>
      </c>
      <c r="L54" s="541">
        <v>0.3</v>
      </c>
      <c r="M54" s="412">
        <v>0.5</v>
      </c>
      <c r="N54" s="412">
        <v>1</v>
      </c>
      <c r="O54" s="669">
        <v>35569040</v>
      </c>
      <c r="P54" s="523">
        <v>7211552.2000000002</v>
      </c>
      <c r="Q54" s="11"/>
      <c r="R54" s="776">
        <v>0.3</v>
      </c>
      <c r="S54" s="722" t="s">
        <v>2246</v>
      </c>
      <c r="T54" s="552">
        <v>0.3</v>
      </c>
      <c r="U54" s="578" t="s">
        <v>2247</v>
      </c>
      <c r="V54" s="579" t="s">
        <v>2248</v>
      </c>
      <c r="W54" s="614" t="str">
        <f t="shared" si="1"/>
        <v>En gestión</v>
      </c>
      <c r="X54" s="614" t="str">
        <f t="shared" si="0"/>
        <v>En gestión</v>
      </c>
      <c r="Y54" s="579" t="s">
        <v>2249</v>
      </c>
      <c r="Z54" s="779">
        <f>H54*T54</f>
        <v>0.3</v>
      </c>
      <c r="AA54" s="782">
        <f>H54*L54</f>
        <v>0.3</v>
      </c>
      <c r="AB54" s="727" t="str">
        <f>IF(AA54&lt;1%,"Sin iniciar",IF(AA54=100%,"Terminado","En gestión"))</f>
        <v>En gestión</v>
      </c>
      <c r="AC54" s="727" t="str">
        <f>IF(Z54&lt;1%,"Sin iniciar",IF(Z54=100%,"Terminado","En gestión"))</f>
        <v>En gestión</v>
      </c>
      <c r="AD54" s="706"/>
      <c r="AE54" s="728">
        <v>7211552.2000000002</v>
      </c>
      <c r="AF54" s="791">
        <v>7211552</v>
      </c>
      <c r="AG54" s="791">
        <v>0</v>
      </c>
      <c r="AH54" s="729">
        <v>35569040</v>
      </c>
      <c r="AI54" s="791">
        <v>51988181.299999997</v>
      </c>
      <c r="AJ54" s="791">
        <v>13564656</v>
      </c>
      <c r="AK54" s="644" t="s">
        <v>2156</v>
      </c>
      <c r="AL54" s="644" t="s">
        <v>242</v>
      </c>
      <c r="AM54" s="644" t="s">
        <v>243</v>
      </c>
      <c r="AN54" s="644" t="s">
        <v>244</v>
      </c>
      <c r="AP54" s="839" t="s">
        <v>4206</v>
      </c>
      <c r="AQ54" s="845" t="s">
        <v>4205</v>
      </c>
      <c r="AR54" s="846" t="s">
        <v>4207</v>
      </c>
    </row>
    <row r="55" spans="2:44" s="6" customFormat="1" ht="231.95" customHeight="1" x14ac:dyDescent="0.25">
      <c r="B55" s="1472" t="s">
        <v>2318</v>
      </c>
      <c r="C55" s="1048" t="s">
        <v>2319</v>
      </c>
      <c r="D55" s="870" t="s">
        <v>2320</v>
      </c>
      <c r="E55" s="415" t="s">
        <v>2321</v>
      </c>
      <c r="F55" s="358" t="s">
        <v>2322</v>
      </c>
      <c r="G55" s="416" t="s">
        <v>2323</v>
      </c>
      <c r="H55" s="417">
        <v>0.4</v>
      </c>
      <c r="I55" s="418">
        <v>44576</v>
      </c>
      <c r="J55" s="418">
        <v>44926</v>
      </c>
      <c r="K55" s="391">
        <v>0.3</v>
      </c>
      <c r="L55" s="529">
        <v>0.7</v>
      </c>
      <c r="M55" s="714">
        <v>0.9</v>
      </c>
      <c r="N55" s="714">
        <v>1</v>
      </c>
      <c r="O55" s="959">
        <v>892227565</v>
      </c>
      <c r="P55" s="959">
        <v>0</v>
      </c>
      <c r="Q55" s="10"/>
      <c r="R55" s="811">
        <v>0.7</v>
      </c>
      <c r="S55" s="710" t="s">
        <v>2324</v>
      </c>
      <c r="T55" s="716">
        <v>0.7</v>
      </c>
      <c r="U55" s="725" t="s">
        <v>2325</v>
      </c>
      <c r="V55" s="726" t="s">
        <v>2326</v>
      </c>
      <c r="W55" s="614" t="str">
        <f t="shared" si="1"/>
        <v>En gestión</v>
      </c>
      <c r="X55" s="614" t="str">
        <f t="shared" si="0"/>
        <v>En gestión</v>
      </c>
      <c r="Y55" s="1657" t="s">
        <v>2327</v>
      </c>
      <c r="Z55" s="1469">
        <f>SUMPRODUCT(H55:H57,T55:T57)</f>
        <v>0.61</v>
      </c>
      <c r="AA55" s="1470">
        <f>SUMPRODUCT(H55:H57,L55:L57)</f>
        <v>0.61</v>
      </c>
      <c r="AB55" s="1456" t="str">
        <f>IF(AA55&lt;1%,"Sin iniciar",IF(AA55=100%,"Terminado","En gestión"))</f>
        <v>En gestión</v>
      </c>
      <c r="AC55" s="1456" t="str">
        <f>IF(Z55&lt;1%,"Sin iniciar",IF(Z55=100%,"Terminado","En gestión"))</f>
        <v>En gestión</v>
      </c>
      <c r="AD55" s="730" t="s">
        <v>2328</v>
      </c>
      <c r="AE55" s="959">
        <v>0</v>
      </c>
      <c r="AF55" s="1457">
        <v>0</v>
      </c>
      <c r="AG55" s="1457">
        <v>0</v>
      </c>
      <c r="AH55" s="959">
        <v>892227565</v>
      </c>
      <c r="AI55" s="1458" t="s">
        <v>2329</v>
      </c>
      <c r="AJ55" s="1458" t="s">
        <v>2330</v>
      </c>
      <c r="AK55" s="1474" t="s">
        <v>2331</v>
      </c>
      <c r="AL55" s="1455" t="s">
        <v>2332</v>
      </c>
      <c r="AM55" s="1455" t="s">
        <v>2333</v>
      </c>
      <c r="AN55" s="1455" t="s">
        <v>2334</v>
      </c>
      <c r="AP55" s="839" t="s">
        <v>4495</v>
      </c>
      <c r="AQ55" s="845" t="s">
        <v>4205</v>
      </c>
      <c r="AR55" s="1676" t="s">
        <v>4255</v>
      </c>
    </row>
    <row r="56" spans="2:44" s="6" customFormat="1" ht="231.95" customHeight="1" x14ac:dyDescent="0.25">
      <c r="B56" s="1473"/>
      <c r="C56" s="1048"/>
      <c r="D56" s="870"/>
      <c r="E56" s="419" t="s">
        <v>2335</v>
      </c>
      <c r="F56" s="363" t="s">
        <v>2336</v>
      </c>
      <c r="G56" s="420" t="s">
        <v>2337</v>
      </c>
      <c r="H56" s="370">
        <v>0.15</v>
      </c>
      <c r="I56" s="421">
        <v>44621</v>
      </c>
      <c r="J56" s="421">
        <v>44696</v>
      </c>
      <c r="K56" s="393">
        <v>0.2</v>
      </c>
      <c r="L56" s="530">
        <v>1</v>
      </c>
      <c r="M56" s="714">
        <v>1</v>
      </c>
      <c r="N56" s="714">
        <v>1</v>
      </c>
      <c r="O56" s="959"/>
      <c r="P56" s="959"/>
      <c r="Q56" s="10"/>
      <c r="R56" s="811">
        <v>1</v>
      </c>
      <c r="S56" s="710" t="s">
        <v>4160</v>
      </c>
      <c r="T56" s="716">
        <v>1</v>
      </c>
      <c r="U56" s="725" t="s">
        <v>2338</v>
      </c>
      <c r="V56" s="725" t="s">
        <v>2339</v>
      </c>
      <c r="W56" s="620" t="str">
        <f t="shared" si="1"/>
        <v>Terminado</v>
      </c>
      <c r="X56" s="620" t="str">
        <f t="shared" si="0"/>
        <v>Terminado</v>
      </c>
      <c r="Y56" s="1658"/>
      <c r="Z56" s="1469"/>
      <c r="AA56" s="1470"/>
      <c r="AB56" s="1456"/>
      <c r="AC56" s="1456"/>
      <c r="AD56" s="730" t="s">
        <v>2340</v>
      </c>
      <c r="AE56" s="959"/>
      <c r="AF56" s="1457"/>
      <c r="AG56" s="1457"/>
      <c r="AH56" s="959"/>
      <c r="AI56" s="1458"/>
      <c r="AJ56" s="1458"/>
      <c r="AK56" s="1474"/>
      <c r="AL56" s="1455"/>
      <c r="AM56" s="1455"/>
      <c r="AN56" s="1455"/>
      <c r="AP56" s="839" t="s">
        <v>4495</v>
      </c>
      <c r="AQ56" s="846" t="s">
        <v>4256</v>
      </c>
      <c r="AR56" s="1678"/>
    </row>
    <row r="57" spans="2:44" s="6" customFormat="1" ht="231.95" customHeight="1" x14ac:dyDescent="0.25">
      <c r="B57" s="1473"/>
      <c r="C57" s="890"/>
      <c r="D57" s="871"/>
      <c r="E57" s="419" t="s">
        <v>2341</v>
      </c>
      <c r="F57" s="363" t="s">
        <v>2342</v>
      </c>
      <c r="G57" s="420" t="s">
        <v>2343</v>
      </c>
      <c r="H57" s="370">
        <v>0.45</v>
      </c>
      <c r="I57" s="421">
        <v>44585</v>
      </c>
      <c r="J57" s="421">
        <v>44834</v>
      </c>
      <c r="K57" s="393">
        <v>0.2</v>
      </c>
      <c r="L57" s="530">
        <v>0.4</v>
      </c>
      <c r="M57" s="714">
        <v>1</v>
      </c>
      <c r="N57" s="714">
        <v>1</v>
      </c>
      <c r="O57" s="959"/>
      <c r="P57" s="959"/>
      <c r="Q57" s="10"/>
      <c r="R57" s="811">
        <v>0.4</v>
      </c>
      <c r="S57" s="710" t="s">
        <v>2344</v>
      </c>
      <c r="T57" s="716">
        <v>0.4</v>
      </c>
      <c r="U57" s="725" t="s">
        <v>2345</v>
      </c>
      <c r="V57" s="725" t="s">
        <v>2346</v>
      </c>
      <c r="W57" s="618" t="str">
        <f t="shared" si="1"/>
        <v>En gestión</v>
      </c>
      <c r="X57" s="618" t="str">
        <f t="shared" si="0"/>
        <v>En gestión</v>
      </c>
      <c r="Y57" s="1659"/>
      <c r="Z57" s="1469"/>
      <c r="AA57" s="1470"/>
      <c r="AB57" s="1456"/>
      <c r="AC57" s="1456"/>
      <c r="AD57" s="730" t="s">
        <v>2347</v>
      </c>
      <c r="AE57" s="959"/>
      <c r="AF57" s="1457"/>
      <c r="AG57" s="1457"/>
      <c r="AH57" s="959"/>
      <c r="AI57" s="1458"/>
      <c r="AJ57" s="1458"/>
      <c r="AK57" s="1474"/>
      <c r="AL57" s="1455"/>
      <c r="AM57" s="1455"/>
      <c r="AN57" s="1455"/>
      <c r="AP57" s="839" t="s">
        <v>4495</v>
      </c>
      <c r="AQ57" s="845" t="s">
        <v>4205</v>
      </c>
      <c r="AR57" s="1677"/>
    </row>
    <row r="58" spans="2:44" s="6" customFormat="1" ht="231.95" customHeight="1" x14ac:dyDescent="0.45">
      <c r="B58" s="1473"/>
      <c r="C58" s="1047" t="s">
        <v>2348</v>
      </c>
      <c r="D58" s="997" t="s">
        <v>2349</v>
      </c>
      <c r="E58" s="419" t="s">
        <v>2350</v>
      </c>
      <c r="F58" s="363" t="s">
        <v>2351</v>
      </c>
      <c r="G58" s="420" t="s">
        <v>2352</v>
      </c>
      <c r="H58" s="370">
        <v>0.25</v>
      </c>
      <c r="I58" s="421">
        <v>44576</v>
      </c>
      <c r="J58" s="421">
        <v>44926</v>
      </c>
      <c r="K58" s="393">
        <v>0.15</v>
      </c>
      <c r="L58" s="530">
        <v>0.3</v>
      </c>
      <c r="M58" s="714">
        <v>0.7</v>
      </c>
      <c r="N58" s="714">
        <v>1</v>
      </c>
      <c r="O58" s="959">
        <v>4089898514.646924</v>
      </c>
      <c r="P58" s="959">
        <v>0</v>
      </c>
      <c r="Q58" s="10"/>
      <c r="R58" s="1637">
        <v>0.3</v>
      </c>
      <c r="S58" s="1638" t="s">
        <v>2353</v>
      </c>
      <c r="T58" s="716">
        <v>0.3</v>
      </c>
      <c r="U58" s="724" t="s">
        <v>2354</v>
      </c>
      <c r="V58" s="724" t="s">
        <v>2355</v>
      </c>
      <c r="W58" s="618" t="str">
        <f t="shared" si="1"/>
        <v>En gestión</v>
      </c>
      <c r="X58" s="618" t="str">
        <f t="shared" si="0"/>
        <v>En gestión</v>
      </c>
      <c r="Y58" s="1660" t="s">
        <v>2356</v>
      </c>
      <c r="Z58" s="1469">
        <f>SUMPRODUCT(H58:H60,T58:T60)</f>
        <v>7.4999999999999997E-2</v>
      </c>
      <c r="AA58" s="1470">
        <f>SUMPRODUCT(H58:H60,L58:L60)</f>
        <v>7.4999999999999997E-2</v>
      </c>
      <c r="AB58" s="1456" t="str">
        <f t="shared" ref="AB58:AB61" si="8">IF(AA58&lt;1%,"Sin iniciar",IF(AA58=100%,"Terminado","En gestión"))</f>
        <v>En gestión</v>
      </c>
      <c r="AC58" s="1456" t="str">
        <f>IF(Z58&lt;1%,"Sin iniciar",IF(Z58=100%,"Terminado","En gestión"))</f>
        <v>En gestión</v>
      </c>
      <c r="AD58" s="686"/>
      <c r="AE58" s="959">
        <v>0</v>
      </c>
      <c r="AF58" s="1457">
        <v>0</v>
      </c>
      <c r="AG58" s="1457">
        <v>0</v>
      </c>
      <c r="AH58" s="1455" t="s">
        <v>2357</v>
      </c>
      <c r="AI58" s="1458" t="s">
        <v>2358</v>
      </c>
      <c r="AJ58" s="1471" t="s">
        <v>2359</v>
      </c>
      <c r="AK58" s="1455" t="s">
        <v>2331</v>
      </c>
      <c r="AL58" s="1455" t="s">
        <v>2332</v>
      </c>
      <c r="AM58" s="1455" t="s">
        <v>2333</v>
      </c>
      <c r="AN58" s="1455" t="s">
        <v>2360</v>
      </c>
      <c r="AP58" s="839" t="s">
        <v>4206</v>
      </c>
      <c r="AQ58" s="845" t="s">
        <v>4205</v>
      </c>
      <c r="AR58" s="1676" t="s">
        <v>4207</v>
      </c>
    </row>
    <row r="59" spans="2:44" s="6" customFormat="1" ht="231.95" customHeight="1" x14ac:dyDescent="0.45">
      <c r="B59" s="1473"/>
      <c r="C59" s="1048"/>
      <c r="D59" s="870"/>
      <c r="E59" s="419" t="s">
        <v>2361</v>
      </c>
      <c r="F59" s="363" t="s">
        <v>2362</v>
      </c>
      <c r="G59" s="420" t="s">
        <v>2363</v>
      </c>
      <c r="H59" s="370">
        <v>0.35</v>
      </c>
      <c r="I59" s="421">
        <v>44835</v>
      </c>
      <c r="J59" s="421">
        <v>44926</v>
      </c>
      <c r="K59" s="393">
        <v>0</v>
      </c>
      <c r="L59" s="530">
        <v>0</v>
      </c>
      <c r="M59" s="714">
        <v>0.7</v>
      </c>
      <c r="N59" s="714">
        <v>1</v>
      </c>
      <c r="O59" s="959"/>
      <c r="P59" s="959"/>
      <c r="Q59" s="10"/>
      <c r="R59" s="1637"/>
      <c r="S59" s="1638"/>
      <c r="T59" s="717">
        <v>0</v>
      </c>
      <c r="U59" s="698" t="s">
        <v>4157</v>
      </c>
      <c r="V59" s="698" t="s">
        <v>729</v>
      </c>
      <c r="W59" s="618" t="str">
        <f t="shared" si="1"/>
        <v>Sin iniciar</v>
      </c>
      <c r="X59" s="618" t="str">
        <f t="shared" si="0"/>
        <v>Sin iniciar</v>
      </c>
      <c r="Y59" s="1658"/>
      <c r="Z59" s="1469"/>
      <c r="AA59" s="1470"/>
      <c r="AB59" s="1456"/>
      <c r="AC59" s="1456"/>
      <c r="AD59" s="686"/>
      <c r="AE59" s="959"/>
      <c r="AF59" s="1457"/>
      <c r="AG59" s="1457"/>
      <c r="AH59" s="1455"/>
      <c r="AI59" s="1458"/>
      <c r="AJ59" s="1471"/>
      <c r="AK59" s="1455"/>
      <c r="AL59" s="1455"/>
      <c r="AM59" s="1455"/>
      <c r="AN59" s="1455"/>
      <c r="AP59" s="839" t="s">
        <v>4206</v>
      </c>
      <c r="AQ59" s="845" t="s">
        <v>4205</v>
      </c>
      <c r="AR59" s="1678"/>
    </row>
    <row r="60" spans="2:44" s="6" customFormat="1" ht="231.95" customHeight="1" x14ac:dyDescent="0.45">
      <c r="B60" s="1473"/>
      <c r="C60" s="890"/>
      <c r="D60" s="871"/>
      <c r="E60" s="419" t="s">
        <v>2364</v>
      </c>
      <c r="F60" s="363" t="s">
        <v>2365</v>
      </c>
      <c r="G60" s="420" t="s">
        <v>2366</v>
      </c>
      <c r="H60" s="370">
        <v>0.4</v>
      </c>
      <c r="I60" s="421">
        <v>44835</v>
      </c>
      <c r="J60" s="421">
        <v>44926</v>
      </c>
      <c r="K60" s="393">
        <v>0</v>
      </c>
      <c r="L60" s="530">
        <v>0</v>
      </c>
      <c r="M60" s="714">
        <v>0.7</v>
      </c>
      <c r="N60" s="714">
        <v>1</v>
      </c>
      <c r="O60" s="959"/>
      <c r="P60" s="959"/>
      <c r="Q60" s="10"/>
      <c r="R60" s="1637"/>
      <c r="S60" s="1638"/>
      <c r="T60" s="717">
        <v>0</v>
      </c>
      <c r="U60" s="698" t="s">
        <v>4157</v>
      </c>
      <c r="V60" s="698" t="s">
        <v>729</v>
      </c>
      <c r="W60" s="618" t="str">
        <f t="shared" si="1"/>
        <v>Sin iniciar</v>
      </c>
      <c r="X60" s="618" t="str">
        <f t="shared" si="0"/>
        <v>Sin iniciar</v>
      </c>
      <c r="Y60" s="1661"/>
      <c r="Z60" s="1469"/>
      <c r="AA60" s="1470"/>
      <c r="AB60" s="1456"/>
      <c r="AC60" s="1456"/>
      <c r="AD60" s="686"/>
      <c r="AE60" s="959"/>
      <c r="AF60" s="1457"/>
      <c r="AG60" s="1457"/>
      <c r="AH60" s="1455"/>
      <c r="AI60" s="1458"/>
      <c r="AJ60" s="1471"/>
      <c r="AK60" s="1455"/>
      <c r="AL60" s="1455"/>
      <c r="AM60" s="1455"/>
      <c r="AN60" s="1455"/>
      <c r="AP60" s="839" t="s">
        <v>4206</v>
      </c>
      <c r="AQ60" s="845" t="s">
        <v>4205</v>
      </c>
      <c r="AR60" s="1677"/>
    </row>
    <row r="61" spans="2:44" s="6" customFormat="1" ht="231.95" customHeight="1" x14ac:dyDescent="0.45">
      <c r="B61" s="1473"/>
      <c r="C61" s="1047" t="s">
        <v>2367</v>
      </c>
      <c r="D61" s="997" t="s">
        <v>2368</v>
      </c>
      <c r="E61" s="997" t="s">
        <v>2369</v>
      </c>
      <c r="F61" s="363" t="s">
        <v>2370</v>
      </c>
      <c r="G61" s="420" t="s">
        <v>2371</v>
      </c>
      <c r="H61" s="370">
        <v>6.6000000000000003E-2</v>
      </c>
      <c r="I61" s="421">
        <v>44581</v>
      </c>
      <c r="J61" s="421">
        <v>44834</v>
      </c>
      <c r="K61" s="393">
        <v>0.3</v>
      </c>
      <c r="L61" s="530">
        <v>0.8</v>
      </c>
      <c r="M61" s="714">
        <v>1</v>
      </c>
      <c r="N61" s="714">
        <v>1</v>
      </c>
      <c r="O61" s="959">
        <v>625134800</v>
      </c>
      <c r="P61" s="959">
        <v>0</v>
      </c>
      <c r="Q61" s="10"/>
      <c r="R61" s="825">
        <v>0.8</v>
      </c>
      <c r="S61" s="824" t="s">
        <v>2372</v>
      </c>
      <c r="T61" s="551">
        <v>0.8</v>
      </c>
      <c r="U61" s="724" t="s">
        <v>2373</v>
      </c>
      <c r="V61" s="724" t="s">
        <v>2374</v>
      </c>
      <c r="W61" s="618" t="str">
        <f t="shared" si="1"/>
        <v>En gestión</v>
      </c>
      <c r="X61" s="621" t="str">
        <f t="shared" si="0"/>
        <v>En gestión</v>
      </c>
      <c r="Y61" s="831" t="s">
        <v>2375</v>
      </c>
      <c r="Z61" s="1469">
        <f>SUMPRODUCT(H61:H79,T61:T79)</f>
        <v>0.23680000000000001</v>
      </c>
      <c r="AA61" s="1470">
        <f>SUMPRODUCT(H61:H79,L61:L79)</f>
        <v>0.23680000000000001</v>
      </c>
      <c r="AB61" s="1456" t="str">
        <f t="shared" si="8"/>
        <v>En gestión</v>
      </c>
      <c r="AC61" s="1456" t="str">
        <f>IF(Z61&lt;1%,"Sin iniciar",IF(Z61=100%,"Terminado","En gestión"))</f>
        <v>En gestión</v>
      </c>
      <c r="AD61" s="686"/>
      <c r="AE61" s="959">
        <v>0</v>
      </c>
      <c r="AF61" s="1457">
        <v>0</v>
      </c>
      <c r="AG61" s="1457">
        <v>0</v>
      </c>
      <c r="AH61" s="1455" t="s">
        <v>2376</v>
      </c>
      <c r="AI61" s="1458" t="s">
        <v>2377</v>
      </c>
      <c r="AJ61" s="1475">
        <v>74864400</v>
      </c>
      <c r="AK61" s="1455" t="s">
        <v>2331</v>
      </c>
      <c r="AL61" s="1455" t="s">
        <v>2378</v>
      </c>
      <c r="AM61" s="1455" t="s">
        <v>2379</v>
      </c>
      <c r="AN61" s="1455" t="s">
        <v>2380</v>
      </c>
      <c r="AP61" s="839" t="s">
        <v>4495</v>
      </c>
      <c r="AQ61" s="845" t="s">
        <v>4205</v>
      </c>
      <c r="AR61" s="1676" t="s">
        <v>4257</v>
      </c>
    </row>
    <row r="62" spans="2:44" s="6" customFormat="1" ht="231.95" customHeight="1" x14ac:dyDescent="0.45">
      <c r="B62" s="1473"/>
      <c r="C62" s="1048"/>
      <c r="D62" s="870"/>
      <c r="E62" s="870"/>
      <c r="F62" s="363" t="s">
        <v>2381</v>
      </c>
      <c r="G62" s="420" t="s">
        <v>2382</v>
      </c>
      <c r="H62" s="370">
        <v>4.9500000000000002E-2</v>
      </c>
      <c r="I62" s="421">
        <v>44858</v>
      </c>
      <c r="J62" s="421">
        <v>44926</v>
      </c>
      <c r="K62" s="393">
        <v>0</v>
      </c>
      <c r="L62" s="530">
        <v>0</v>
      </c>
      <c r="M62" s="714">
        <v>1</v>
      </c>
      <c r="N62" s="714">
        <v>1</v>
      </c>
      <c r="O62" s="959"/>
      <c r="P62" s="959"/>
      <c r="Q62" s="10"/>
      <c r="R62" s="1371">
        <v>0</v>
      </c>
      <c r="S62" s="1663" t="s">
        <v>4157</v>
      </c>
      <c r="T62" s="550">
        <v>0</v>
      </c>
      <c r="U62" s="698" t="s">
        <v>4157</v>
      </c>
      <c r="V62" s="698" t="s">
        <v>729</v>
      </c>
      <c r="W62" s="618" t="str">
        <f t="shared" si="1"/>
        <v>Sin iniciar</v>
      </c>
      <c r="X62" s="621" t="str">
        <f t="shared" si="0"/>
        <v>Sin iniciar</v>
      </c>
      <c r="Y62" s="698" t="s">
        <v>729</v>
      </c>
      <c r="Z62" s="1469"/>
      <c r="AA62" s="1470"/>
      <c r="AB62" s="1456"/>
      <c r="AC62" s="1456"/>
      <c r="AD62" s="686"/>
      <c r="AE62" s="959"/>
      <c r="AF62" s="1457"/>
      <c r="AG62" s="1457"/>
      <c r="AH62" s="1455"/>
      <c r="AI62" s="1458"/>
      <c r="AJ62" s="1475"/>
      <c r="AK62" s="1455"/>
      <c r="AL62" s="1455"/>
      <c r="AM62" s="1455"/>
      <c r="AN62" s="1455"/>
      <c r="AP62" s="839" t="s">
        <v>4495</v>
      </c>
      <c r="AQ62" s="845" t="s">
        <v>4205</v>
      </c>
      <c r="AR62" s="1678"/>
    </row>
    <row r="63" spans="2:44" s="6" customFormat="1" ht="231.95" customHeight="1" x14ac:dyDescent="0.45">
      <c r="B63" s="1473"/>
      <c r="C63" s="1048"/>
      <c r="D63" s="870"/>
      <c r="E63" s="870"/>
      <c r="F63" s="363" t="s">
        <v>2383</v>
      </c>
      <c r="G63" s="420" t="s">
        <v>2384</v>
      </c>
      <c r="H63" s="370">
        <v>4.9500000000000002E-2</v>
      </c>
      <c r="I63" s="421">
        <v>44858</v>
      </c>
      <c r="J63" s="421">
        <v>44926</v>
      </c>
      <c r="K63" s="393">
        <v>0</v>
      </c>
      <c r="L63" s="530">
        <v>0</v>
      </c>
      <c r="M63" s="714">
        <v>0</v>
      </c>
      <c r="N63" s="714">
        <v>1</v>
      </c>
      <c r="O63" s="959"/>
      <c r="P63" s="959"/>
      <c r="Q63" s="10"/>
      <c r="R63" s="1379"/>
      <c r="S63" s="1663"/>
      <c r="T63" s="550">
        <v>0</v>
      </c>
      <c r="U63" s="698" t="s">
        <v>4157</v>
      </c>
      <c r="V63" s="698" t="s">
        <v>729</v>
      </c>
      <c r="W63" s="618" t="str">
        <f t="shared" si="1"/>
        <v>Sin iniciar</v>
      </c>
      <c r="X63" s="621" t="str">
        <f t="shared" si="0"/>
        <v>Sin iniciar</v>
      </c>
      <c r="Y63" s="698" t="s">
        <v>729</v>
      </c>
      <c r="Z63" s="1469"/>
      <c r="AA63" s="1470"/>
      <c r="AB63" s="1456"/>
      <c r="AC63" s="1456"/>
      <c r="AD63" s="686"/>
      <c r="AE63" s="959"/>
      <c r="AF63" s="1457"/>
      <c r="AG63" s="1457"/>
      <c r="AH63" s="1455"/>
      <c r="AI63" s="1458"/>
      <c r="AJ63" s="1475"/>
      <c r="AK63" s="1455"/>
      <c r="AL63" s="1455"/>
      <c r="AM63" s="1455"/>
      <c r="AN63" s="1455"/>
      <c r="AP63" s="839" t="s">
        <v>4495</v>
      </c>
      <c r="AQ63" s="845" t="s">
        <v>4205</v>
      </c>
      <c r="AR63" s="1678"/>
    </row>
    <row r="64" spans="2:44" s="6" customFormat="1" ht="231.95" customHeight="1" x14ac:dyDescent="0.45">
      <c r="B64" s="1473"/>
      <c r="C64" s="1048"/>
      <c r="D64" s="870"/>
      <c r="E64" s="871"/>
      <c r="F64" s="363" t="s">
        <v>2385</v>
      </c>
      <c r="G64" s="420" t="s">
        <v>2386</v>
      </c>
      <c r="H64" s="370">
        <v>6.6000000000000003E-2</v>
      </c>
      <c r="I64" s="421">
        <v>44880</v>
      </c>
      <c r="J64" s="421">
        <v>44925</v>
      </c>
      <c r="K64" s="393">
        <v>0</v>
      </c>
      <c r="L64" s="530">
        <v>0</v>
      </c>
      <c r="M64" s="714">
        <v>0</v>
      </c>
      <c r="N64" s="714">
        <v>1</v>
      </c>
      <c r="O64" s="959"/>
      <c r="P64" s="959"/>
      <c r="Q64" s="10"/>
      <c r="R64" s="1372"/>
      <c r="S64" s="1663"/>
      <c r="T64" s="550">
        <v>0</v>
      </c>
      <c r="U64" s="698" t="s">
        <v>4157</v>
      </c>
      <c r="V64" s="698" t="s">
        <v>729</v>
      </c>
      <c r="W64" s="618" t="str">
        <f t="shared" si="1"/>
        <v>Sin iniciar</v>
      </c>
      <c r="X64" s="621" t="str">
        <f t="shared" si="0"/>
        <v>Sin iniciar</v>
      </c>
      <c r="Y64" s="698" t="s">
        <v>729</v>
      </c>
      <c r="Z64" s="1469"/>
      <c r="AA64" s="1470"/>
      <c r="AB64" s="1456"/>
      <c r="AC64" s="1456"/>
      <c r="AD64" s="686"/>
      <c r="AE64" s="959"/>
      <c r="AF64" s="1457"/>
      <c r="AG64" s="1457"/>
      <c r="AH64" s="1455"/>
      <c r="AI64" s="1458"/>
      <c r="AJ64" s="1475"/>
      <c r="AK64" s="1455"/>
      <c r="AL64" s="1455"/>
      <c r="AM64" s="1455"/>
      <c r="AN64" s="1455"/>
      <c r="AP64" s="839" t="s">
        <v>4495</v>
      </c>
      <c r="AQ64" s="845" t="s">
        <v>4205</v>
      </c>
      <c r="AR64" s="1678"/>
    </row>
    <row r="65" spans="2:44" s="6" customFormat="1" ht="231.95" customHeight="1" x14ac:dyDescent="0.45">
      <c r="B65" s="1473"/>
      <c r="C65" s="1048"/>
      <c r="D65" s="870"/>
      <c r="E65" s="997" t="s">
        <v>2387</v>
      </c>
      <c r="F65" s="363" t="s">
        <v>2388</v>
      </c>
      <c r="G65" s="420" t="s">
        <v>2389</v>
      </c>
      <c r="H65" s="370">
        <v>4.9500000000000002E-2</v>
      </c>
      <c r="I65" s="421">
        <v>44712</v>
      </c>
      <c r="J65" s="421">
        <v>44926</v>
      </c>
      <c r="K65" s="393">
        <v>0</v>
      </c>
      <c r="L65" s="530">
        <v>0.2</v>
      </c>
      <c r="M65" s="714">
        <v>0.7</v>
      </c>
      <c r="N65" s="714">
        <v>1</v>
      </c>
      <c r="O65" s="959"/>
      <c r="P65" s="959"/>
      <c r="Q65" s="10"/>
      <c r="R65" s="810">
        <v>0.2</v>
      </c>
      <c r="S65" s="823" t="s">
        <v>2390</v>
      </c>
      <c r="T65" s="551">
        <v>0.2</v>
      </c>
      <c r="U65" s="724" t="s">
        <v>2391</v>
      </c>
      <c r="V65" s="724" t="s">
        <v>2392</v>
      </c>
      <c r="W65" s="618" t="str">
        <f t="shared" si="1"/>
        <v>En gestión</v>
      </c>
      <c r="X65" s="618" t="str">
        <f t="shared" si="0"/>
        <v>En gestión</v>
      </c>
      <c r="Y65" s="820" t="s">
        <v>4196</v>
      </c>
      <c r="Z65" s="1469"/>
      <c r="AA65" s="1470"/>
      <c r="AB65" s="1456"/>
      <c r="AC65" s="1456"/>
      <c r="AD65" s="686"/>
      <c r="AE65" s="959"/>
      <c r="AF65" s="1457"/>
      <c r="AG65" s="1457"/>
      <c r="AH65" s="1455"/>
      <c r="AI65" s="1458"/>
      <c r="AJ65" s="1475"/>
      <c r="AK65" s="1455"/>
      <c r="AL65" s="1455"/>
      <c r="AM65" s="1455"/>
      <c r="AN65" s="1455"/>
      <c r="AP65" s="839" t="s">
        <v>4495</v>
      </c>
      <c r="AQ65" s="845" t="s">
        <v>4205</v>
      </c>
      <c r="AR65" s="1678"/>
    </row>
    <row r="66" spans="2:44" s="6" customFormat="1" ht="231.95" customHeight="1" x14ac:dyDescent="0.45">
      <c r="B66" s="1473"/>
      <c r="C66" s="1048"/>
      <c r="D66" s="870"/>
      <c r="E66" s="870"/>
      <c r="F66" s="363" t="s">
        <v>2393</v>
      </c>
      <c r="G66" s="420" t="s">
        <v>2394</v>
      </c>
      <c r="H66" s="370">
        <v>4.9500000000000002E-2</v>
      </c>
      <c r="I66" s="421">
        <v>44743</v>
      </c>
      <c r="J66" s="421">
        <v>44926</v>
      </c>
      <c r="K66" s="393">
        <v>0</v>
      </c>
      <c r="L66" s="530">
        <v>0</v>
      </c>
      <c r="M66" s="714">
        <v>0.7</v>
      </c>
      <c r="N66" s="714">
        <v>1</v>
      </c>
      <c r="O66" s="959"/>
      <c r="P66" s="959"/>
      <c r="Q66" s="10"/>
      <c r="R66" s="810">
        <v>0</v>
      </c>
      <c r="S66" s="827" t="s">
        <v>4157</v>
      </c>
      <c r="T66" s="550">
        <v>0</v>
      </c>
      <c r="U66" s="698" t="s">
        <v>4157</v>
      </c>
      <c r="V66" s="698" t="s">
        <v>729</v>
      </c>
      <c r="W66" s="618" t="str">
        <f t="shared" si="1"/>
        <v>Sin iniciar</v>
      </c>
      <c r="X66" s="618" t="str">
        <f t="shared" si="0"/>
        <v>Sin iniciar</v>
      </c>
      <c r="Y66" s="698" t="s">
        <v>729</v>
      </c>
      <c r="Z66" s="1469"/>
      <c r="AA66" s="1470"/>
      <c r="AB66" s="1456"/>
      <c r="AC66" s="1456"/>
      <c r="AD66" s="686"/>
      <c r="AE66" s="959"/>
      <c r="AF66" s="1457"/>
      <c r="AG66" s="1457"/>
      <c r="AH66" s="1455"/>
      <c r="AI66" s="1458"/>
      <c r="AJ66" s="1475"/>
      <c r="AK66" s="1455"/>
      <c r="AL66" s="1455"/>
      <c r="AM66" s="1455"/>
      <c r="AN66" s="1455"/>
      <c r="AP66" s="839" t="s">
        <v>4495</v>
      </c>
      <c r="AQ66" s="845" t="s">
        <v>4205</v>
      </c>
      <c r="AR66" s="1678"/>
    </row>
    <row r="67" spans="2:44" s="6" customFormat="1" ht="231.95" customHeight="1" x14ac:dyDescent="0.45">
      <c r="B67" s="1473"/>
      <c r="C67" s="1048"/>
      <c r="D67" s="870"/>
      <c r="E67" s="870"/>
      <c r="F67" s="363" t="s">
        <v>2395</v>
      </c>
      <c r="G67" s="420" t="s">
        <v>2396</v>
      </c>
      <c r="H67" s="370">
        <v>6.6000000000000003E-2</v>
      </c>
      <c r="I67" s="421">
        <v>44652</v>
      </c>
      <c r="J67" s="421">
        <v>44895</v>
      </c>
      <c r="K67" s="393">
        <v>0</v>
      </c>
      <c r="L67" s="530">
        <v>0.5</v>
      </c>
      <c r="M67" s="714">
        <v>0.75</v>
      </c>
      <c r="N67" s="714">
        <v>1</v>
      </c>
      <c r="O67" s="959"/>
      <c r="P67" s="959"/>
      <c r="Q67" s="10"/>
      <c r="R67" s="810">
        <v>0.5</v>
      </c>
      <c r="S67" s="828" t="s">
        <v>2397</v>
      </c>
      <c r="T67" s="551">
        <v>0.5</v>
      </c>
      <c r="U67" s="724" t="s">
        <v>1038</v>
      </c>
      <c r="V67" s="724" t="s">
        <v>1039</v>
      </c>
      <c r="W67" s="618" t="str">
        <f t="shared" si="1"/>
        <v>En gestión</v>
      </c>
      <c r="X67" s="618" t="str">
        <f t="shared" si="0"/>
        <v>En gestión</v>
      </c>
      <c r="Y67" s="820" t="s">
        <v>4197</v>
      </c>
      <c r="Z67" s="1469"/>
      <c r="AA67" s="1470"/>
      <c r="AB67" s="1456"/>
      <c r="AC67" s="1456"/>
      <c r="AD67" s="686"/>
      <c r="AE67" s="959"/>
      <c r="AF67" s="1457"/>
      <c r="AG67" s="1457"/>
      <c r="AH67" s="1455"/>
      <c r="AI67" s="1458"/>
      <c r="AJ67" s="1475"/>
      <c r="AK67" s="1455"/>
      <c r="AL67" s="1455"/>
      <c r="AM67" s="1455"/>
      <c r="AN67" s="1455"/>
      <c r="AP67" s="839" t="s">
        <v>4495</v>
      </c>
      <c r="AQ67" s="845" t="s">
        <v>4205</v>
      </c>
      <c r="AR67" s="1678"/>
    </row>
    <row r="68" spans="2:44" s="6" customFormat="1" ht="231.95" customHeight="1" x14ac:dyDescent="0.45">
      <c r="B68" s="1473"/>
      <c r="C68" s="1048"/>
      <c r="D68" s="870"/>
      <c r="E68" s="870"/>
      <c r="F68" s="363" t="s">
        <v>2398</v>
      </c>
      <c r="G68" s="420" t="s">
        <v>2399</v>
      </c>
      <c r="H68" s="370">
        <v>9.9000000000000005E-2</v>
      </c>
      <c r="I68" s="421">
        <v>44652</v>
      </c>
      <c r="J68" s="421">
        <v>44834</v>
      </c>
      <c r="K68" s="393">
        <v>0</v>
      </c>
      <c r="L68" s="530">
        <v>0</v>
      </c>
      <c r="M68" s="714">
        <v>0.6</v>
      </c>
      <c r="N68" s="714">
        <v>1</v>
      </c>
      <c r="O68" s="959"/>
      <c r="P68" s="959"/>
      <c r="Q68" s="10"/>
      <c r="R68" s="810">
        <v>0</v>
      </c>
      <c r="S68" s="827" t="s">
        <v>4157</v>
      </c>
      <c r="T68" s="550">
        <v>0</v>
      </c>
      <c r="U68" s="698" t="s">
        <v>4157</v>
      </c>
      <c r="V68" s="698" t="s">
        <v>729</v>
      </c>
      <c r="W68" s="618" t="str">
        <f t="shared" si="1"/>
        <v>Sin iniciar</v>
      </c>
      <c r="X68" s="618" t="str">
        <f t="shared" ref="X68:X131" si="9">IF(T68&lt;1%,"Sin iniciar",IF(T68=100%,"Terminado","En gestión"))</f>
        <v>Sin iniciar</v>
      </c>
      <c r="Y68" s="698" t="s">
        <v>729</v>
      </c>
      <c r="Z68" s="1469"/>
      <c r="AA68" s="1470"/>
      <c r="AB68" s="1456"/>
      <c r="AC68" s="1456"/>
      <c r="AD68" s="686"/>
      <c r="AE68" s="959"/>
      <c r="AF68" s="1457"/>
      <c r="AG68" s="1457"/>
      <c r="AH68" s="1455"/>
      <c r="AI68" s="1458"/>
      <c r="AJ68" s="1475"/>
      <c r="AK68" s="1455"/>
      <c r="AL68" s="1455"/>
      <c r="AM68" s="1455"/>
      <c r="AN68" s="1455"/>
      <c r="AP68" s="839" t="s">
        <v>4495</v>
      </c>
      <c r="AQ68" s="845" t="s">
        <v>4205</v>
      </c>
      <c r="AR68" s="1678"/>
    </row>
    <row r="69" spans="2:44" s="6" customFormat="1" ht="231.95" customHeight="1" x14ac:dyDescent="0.45">
      <c r="B69" s="1473"/>
      <c r="C69" s="1048"/>
      <c r="D69" s="870"/>
      <c r="E69" s="870"/>
      <c r="F69" s="363" t="s">
        <v>2400</v>
      </c>
      <c r="G69" s="420" t="s">
        <v>2401</v>
      </c>
      <c r="H69" s="370">
        <v>6.6000000000000003E-2</v>
      </c>
      <c r="I69" s="421">
        <v>44788</v>
      </c>
      <c r="J69" s="421">
        <v>44895</v>
      </c>
      <c r="K69" s="393">
        <v>0</v>
      </c>
      <c r="L69" s="530">
        <v>0</v>
      </c>
      <c r="M69" s="714">
        <v>0.5</v>
      </c>
      <c r="N69" s="714">
        <v>1</v>
      </c>
      <c r="O69" s="959"/>
      <c r="P69" s="959"/>
      <c r="Q69" s="10"/>
      <c r="R69" s="810">
        <v>0</v>
      </c>
      <c r="S69" s="827" t="s">
        <v>4157</v>
      </c>
      <c r="T69" s="550">
        <v>0</v>
      </c>
      <c r="U69" s="698" t="s">
        <v>4157</v>
      </c>
      <c r="V69" s="698" t="s">
        <v>729</v>
      </c>
      <c r="W69" s="618" t="str">
        <f t="shared" ref="W69:W132" si="10">IF(L69&lt;1%,"Sin iniciar",IF(L69=100%,"Terminado","En gestión"))</f>
        <v>Sin iniciar</v>
      </c>
      <c r="X69" s="618" t="str">
        <f t="shared" si="9"/>
        <v>Sin iniciar</v>
      </c>
      <c r="Y69" s="698" t="s">
        <v>729</v>
      </c>
      <c r="Z69" s="1469"/>
      <c r="AA69" s="1470"/>
      <c r="AB69" s="1456"/>
      <c r="AC69" s="1456"/>
      <c r="AD69" s="686"/>
      <c r="AE69" s="959"/>
      <c r="AF69" s="1457"/>
      <c r="AG69" s="1457"/>
      <c r="AH69" s="1455"/>
      <c r="AI69" s="1458"/>
      <c r="AJ69" s="1475"/>
      <c r="AK69" s="1455"/>
      <c r="AL69" s="1455"/>
      <c r="AM69" s="1455"/>
      <c r="AN69" s="1455"/>
      <c r="AP69" s="839" t="s">
        <v>4495</v>
      </c>
      <c r="AQ69" s="845" t="s">
        <v>4205</v>
      </c>
      <c r="AR69" s="1678"/>
    </row>
    <row r="70" spans="2:44" s="6" customFormat="1" ht="231.95" customHeight="1" x14ac:dyDescent="0.45">
      <c r="B70" s="1473"/>
      <c r="C70" s="1048"/>
      <c r="D70" s="870"/>
      <c r="E70" s="870"/>
      <c r="F70" s="363" t="s">
        <v>2402</v>
      </c>
      <c r="G70" s="420" t="s">
        <v>2403</v>
      </c>
      <c r="H70" s="370">
        <v>3.3000000000000002E-2</v>
      </c>
      <c r="I70" s="421">
        <v>44841</v>
      </c>
      <c r="J70" s="421">
        <v>44926</v>
      </c>
      <c r="K70" s="393">
        <v>0</v>
      </c>
      <c r="L70" s="530">
        <v>0</v>
      </c>
      <c r="M70" s="714">
        <v>0.2</v>
      </c>
      <c r="N70" s="714">
        <v>1</v>
      </c>
      <c r="O70" s="959"/>
      <c r="P70" s="959"/>
      <c r="Q70" s="10"/>
      <c r="R70" s="1637">
        <v>0</v>
      </c>
      <c r="S70" s="1662" t="s">
        <v>4157</v>
      </c>
      <c r="T70" s="550">
        <v>0</v>
      </c>
      <c r="U70" s="698" t="s">
        <v>4157</v>
      </c>
      <c r="V70" s="698" t="s">
        <v>729</v>
      </c>
      <c r="W70" s="618" t="str">
        <f t="shared" si="10"/>
        <v>Sin iniciar</v>
      </c>
      <c r="X70" s="618" t="str">
        <f t="shared" si="9"/>
        <v>Sin iniciar</v>
      </c>
      <c r="Y70" s="698" t="s">
        <v>729</v>
      </c>
      <c r="Z70" s="1469"/>
      <c r="AA70" s="1470"/>
      <c r="AB70" s="1456"/>
      <c r="AC70" s="1456"/>
      <c r="AD70" s="686"/>
      <c r="AE70" s="959"/>
      <c r="AF70" s="1457"/>
      <c r="AG70" s="1457"/>
      <c r="AH70" s="1455"/>
      <c r="AI70" s="1458"/>
      <c r="AJ70" s="1475"/>
      <c r="AK70" s="1455"/>
      <c r="AL70" s="1455"/>
      <c r="AM70" s="1455"/>
      <c r="AN70" s="1455"/>
      <c r="AP70" s="839" t="s">
        <v>4495</v>
      </c>
      <c r="AQ70" s="845" t="s">
        <v>4205</v>
      </c>
      <c r="AR70" s="1678"/>
    </row>
    <row r="71" spans="2:44" s="6" customFormat="1" ht="231.95" customHeight="1" x14ac:dyDescent="0.45">
      <c r="B71" s="1473"/>
      <c r="C71" s="1048"/>
      <c r="D71" s="870"/>
      <c r="E71" s="870"/>
      <c r="F71" s="363" t="s">
        <v>2404</v>
      </c>
      <c r="G71" s="420" t="s">
        <v>2405</v>
      </c>
      <c r="H71" s="370">
        <v>3.3000000000000002E-2</v>
      </c>
      <c r="I71" s="421">
        <v>44841</v>
      </c>
      <c r="J71" s="421">
        <v>44926</v>
      </c>
      <c r="K71" s="393">
        <v>0</v>
      </c>
      <c r="L71" s="530">
        <v>0</v>
      </c>
      <c r="M71" s="714">
        <v>0</v>
      </c>
      <c r="N71" s="714">
        <v>1</v>
      </c>
      <c r="O71" s="959"/>
      <c r="P71" s="959"/>
      <c r="Q71" s="10"/>
      <c r="R71" s="1637">
        <v>0</v>
      </c>
      <c r="S71" s="1663"/>
      <c r="T71" s="550">
        <v>0</v>
      </c>
      <c r="U71" s="698" t="s">
        <v>4157</v>
      </c>
      <c r="V71" s="698" t="s">
        <v>729</v>
      </c>
      <c r="W71" s="618" t="str">
        <f t="shared" si="10"/>
        <v>Sin iniciar</v>
      </c>
      <c r="X71" s="618" t="str">
        <f t="shared" si="9"/>
        <v>Sin iniciar</v>
      </c>
      <c r="Y71" s="698" t="s">
        <v>729</v>
      </c>
      <c r="Z71" s="1469"/>
      <c r="AA71" s="1470"/>
      <c r="AB71" s="1456"/>
      <c r="AC71" s="1456"/>
      <c r="AD71" s="686"/>
      <c r="AE71" s="959"/>
      <c r="AF71" s="1457"/>
      <c r="AG71" s="1457"/>
      <c r="AH71" s="1455"/>
      <c r="AI71" s="1458"/>
      <c r="AJ71" s="1475"/>
      <c r="AK71" s="1455"/>
      <c r="AL71" s="1455"/>
      <c r="AM71" s="1455"/>
      <c r="AN71" s="1455"/>
      <c r="AP71" s="839" t="s">
        <v>4495</v>
      </c>
      <c r="AQ71" s="845" t="s">
        <v>4205</v>
      </c>
      <c r="AR71" s="1678"/>
    </row>
    <row r="72" spans="2:44" s="6" customFormat="1" ht="231.95" customHeight="1" x14ac:dyDescent="0.45">
      <c r="B72" s="1473"/>
      <c r="C72" s="1048"/>
      <c r="D72" s="870"/>
      <c r="E72" s="870"/>
      <c r="F72" s="363" t="s">
        <v>2406</v>
      </c>
      <c r="G72" s="420" t="s">
        <v>2407</v>
      </c>
      <c r="H72" s="370">
        <v>3.3000000000000002E-2</v>
      </c>
      <c r="I72" s="421">
        <v>44841</v>
      </c>
      <c r="J72" s="421">
        <v>44926</v>
      </c>
      <c r="K72" s="393">
        <v>0</v>
      </c>
      <c r="L72" s="530">
        <v>0</v>
      </c>
      <c r="M72" s="714">
        <v>0.3</v>
      </c>
      <c r="N72" s="714">
        <v>1</v>
      </c>
      <c r="O72" s="959"/>
      <c r="P72" s="959"/>
      <c r="Q72" s="10"/>
      <c r="R72" s="1637">
        <v>0</v>
      </c>
      <c r="S72" s="1664"/>
      <c r="T72" s="550">
        <v>0</v>
      </c>
      <c r="U72" s="698" t="s">
        <v>4157</v>
      </c>
      <c r="V72" s="698" t="s">
        <v>729</v>
      </c>
      <c r="W72" s="618" t="str">
        <f t="shared" si="10"/>
        <v>Sin iniciar</v>
      </c>
      <c r="X72" s="618" t="str">
        <f t="shared" si="9"/>
        <v>Sin iniciar</v>
      </c>
      <c r="Y72" s="698" t="s">
        <v>729</v>
      </c>
      <c r="Z72" s="1469"/>
      <c r="AA72" s="1470"/>
      <c r="AB72" s="1456"/>
      <c r="AC72" s="1456"/>
      <c r="AD72" s="686"/>
      <c r="AE72" s="959"/>
      <c r="AF72" s="1457"/>
      <c r="AG72" s="1457"/>
      <c r="AH72" s="1455"/>
      <c r="AI72" s="1458"/>
      <c r="AJ72" s="1475"/>
      <c r="AK72" s="1455"/>
      <c r="AL72" s="1455"/>
      <c r="AM72" s="1455"/>
      <c r="AN72" s="1455"/>
      <c r="AP72" s="839" t="s">
        <v>4495</v>
      </c>
      <c r="AQ72" s="845" t="s">
        <v>4205</v>
      </c>
      <c r="AR72" s="1678"/>
    </row>
    <row r="73" spans="2:44" s="6" customFormat="1" ht="231.95" customHeight="1" x14ac:dyDescent="0.45">
      <c r="B73" s="1473"/>
      <c r="C73" s="1048"/>
      <c r="D73" s="870"/>
      <c r="E73" s="870"/>
      <c r="F73" s="363" t="s">
        <v>2408</v>
      </c>
      <c r="G73" s="420" t="s">
        <v>2409</v>
      </c>
      <c r="H73" s="370">
        <v>6.8000000000000005E-2</v>
      </c>
      <c r="I73" s="421">
        <v>44652</v>
      </c>
      <c r="J73" s="421">
        <v>44697</v>
      </c>
      <c r="K73" s="393">
        <v>0</v>
      </c>
      <c r="L73" s="530">
        <v>1</v>
      </c>
      <c r="M73" s="714">
        <v>1</v>
      </c>
      <c r="N73" s="714">
        <v>1</v>
      </c>
      <c r="O73" s="959"/>
      <c r="P73" s="959"/>
      <c r="Q73" s="10"/>
      <c r="R73" s="810">
        <v>1</v>
      </c>
      <c r="S73" s="829" t="s">
        <v>2410</v>
      </c>
      <c r="T73" s="551">
        <v>1</v>
      </c>
      <c r="U73" s="724" t="s">
        <v>2411</v>
      </c>
      <c r="V73" s="724" t="s">
        <v>2412</v>
      </c>
      <c r="W73" s="618" t="str">
        <f t="shared" si="10"/>
        <v>Terminado</v>
      </c>
      <c r="X73" s="618" t="str">
        <f t="shared" si="9"/>
        <v>Terminado</v>
      </c>
      <c r="Y73" s="698" t="s">
        <v>729</v>
      </c>
      <c r="Z73" s="1469"/>
      <c r="AA73" s="1470"/>
      <c r="AB73" s="1456"/>
      <c r="AC73" s="1456"/>
      <c r="AD73" s="686"/>
      <c r="AE73" s="959"/>
      <c r="AF73" s="1457"/>
      <c r="AG73" s="1457"/>
      <c r="AH73" s="1455"/>
      <c r="AI73" s="1458"/>
      <c r="AJ73" s="1475"/>
      <c r="AK73" s="1455"/>
      <c r="AL73" s="1455"/>
      <c r="AM73" s="1455"/>
      <c r="AN73" s="1455"/>
      <c r="AP73" s="839" t="s">
        <v>4495</v>
      </c>
      <c r="AQ73" s="846" t="s">
        <v>4258</v>
      </c>
      <c r="AR73" s="1678"/>
    </row>
    <row r="74" spans="2:44" s="6" customFormat="1" ht="231.95" customHeight="1" x14ac:dyDescent="0.45">
      <c r="B74" s="1473"/>
      <c r="C74" s="1048"/>
      <c r="D74" s="870"/>
      <c r="E74" s="870"/>
      <c r="F74" s="363" t="s">
        <v>2413</v>
      </c>
      <c r="G74" s="420" t="s">
        <v>2414</v>
      </c>
      <c r="H74" s="370">
        <v>1.7000000000000001E-2</v>
      </c>
      <c r="I74" s="421">
        <v>44652</v>
      </c>
      <c r="J74" s="421">
        <v>44926</v>
      </c>
      <c r="K74" s="393">
        <v>0</v>
      </c>
      <c r="L74" s="530">
        <v>0.7</v>
      </c>
      <c r="M74" s="714">
        <v>0.9</v>
      </c>
      <c r="N74" s="714">
        <v>1</v>
      </c>
      <c r="O74" s="959"/>
      <c r="P74" s="959"/>
      <c r="Q74" s="10"/>
      <c r="R74" s="810">
        <v>0.7</v>
      </c>
      <c r="S74" s="829" t="s">
        <v>2410</v>
      </c>
      <c r="T74" s="551">
        <v>0.7</v>
      </c>
      <c r="U74" s="725" t="s">
        <v>2415</v>
      </c>
      <c r="V74" s="725" t="s">
        <v>2416</v>
      </c>
      <c r="W74" s="618" t="str">
        <f t="shared" si="10"/>
        <v>En gestión</v>
      </c>
      <c r="X74" s="618" t="str">
        <f t="shared" si="9"/>
        <v>En gestión</v>
      </c>
      <c r="Y74" s="820" t="s">
        <v>4198</v>
      </c>
      <c r="Z74" s="1469"/>
      <c r="AA74" s="1470"/>
      <c r="AB74" s="1456"/>
      <c r="AC74" s="1456"/>
      <c r="AD74" s="686"/>
      <c r="AE74" s="959"/>
      <c r="AF74" s="1457"/>
      <c r="AG74" s="1457"/>
      <c r="AH74" s="1455"/>
      <c r="AI74" s="1458"/>
      <c r="AJ74" s="1475"/>
      <c r="AK74" s="1455"/>
      <c r="AL74" s="1455"/>
      <c r="AM74" s="1455"/>
      <c r="AN74" s="1455"/>
      <c r="AP74" s="839" t="s">
        <v>4495</v>
      </c>
      <c r="AQ74" s="845" t="s">
        <v>4205</v>
      </c>
      <c r="AR74" s="1678"/>
    </row>
    <row r="75" spans="2:44" s="6" customFormat="1" ht="231.95" customHeight="1" x14ac:dyDescent="0.45">
      <c r="B75" s="1473"/>
      <c r="C75" s="1048"/>
      <c r="D75" s="870"/>
      <c r="E75" s="870"/>
      <c r="F75" s="363" t="s">
        <v>2417</v>
      </c>
      <c r="G75" s="420" t="s">
        <v>2394</v>
      </c>
      <c r="H75" s="370">
        <v>0.10199999999999999</v>
      </c>
      <c r="I75" s="421">
        <v>44652</v>
      </c>
      <c r="J75" s="421">
        <v>44834</v>
      </c>
      <c r="K75" s="393">
        <v>0</v>
      </c>
      <c r="L75" s="530">
        <v>0</v>
      </c>
      <c r="M75" s="714">
        <v>0.8</v>
      </c>
      <c r="N75" s="714">
        <v>1</v>
      </c>
      <c r="O75" s="959"/>
      <c r="P75" s="959"/>
      <c r="Q75" s="10"/>
      <c r="R75" s="810">
        <v>0</v>
      </c>
      <c r="S75" s="827" t="s">
        <v>4157</v>
      </c>
      <c r="T75" s="550">
        <v>0</v>
      </c>
      <c r="U75" s="698" t="s">
        <v>4157</v>
      </c>
      <c r="V75" s="698" t="s">
        <v>729</v>
      </c>
      <c r="W75" s="618" t="str">
        <f t="shared" si="10"/>
        <v>Sin iniciar</v>
      </c>
      <c r="X75" s="618" t="str">
        <f t="shared" si="9"/>
        <v>Sin iniciar</v>
      </c>
      <c r="Y75" s="698" t="s">
        <v>729</v>
      </c>
      <c r="Z75" s="1469"/>
      <c r="AA75" s="1470"/>
      <c r="AB75" s="1456"/>
      <c r="AC75" s="1456"/>
      <c r="AD75" s="686"/>
      <c r="AE75" s="959"/>
      <c r="AF75" s="1457"/>
      <c r="AG75" s="1457"/>
      <c r="AH75" s="1455"/>
      <c r="AI75" s="1458"/>
      <c r="AJ75" s="1475"/>
      <c r="AK75" s="1455"/>
      <c r="AL75" s="1455"/>
      <c r="AM75" s="1455"/>
      <c r="AN75" s="1455"/>
      <c r="AP75" s="839" t="s">
        <v>4495</v>
      </c>
      <c r="AQ75" s="845" t="s">
        <v>4205</v>
      </c>
      <c r="AR75" s="1678"/>
    </row>
    <row r="76" spans="2:44" s="6" customFormat="1" ht="231.95" customHeight="1" x14ac:dyDescent="0.45">
      <c r="B76" s="1473"/>
      <c r="C76" s="1048"/>
      <c r="D76" s="870"/>
      <c r="E76" s="870"/>
      <c r="F76" s="363" t="s">
        <v>2418</v>
      </c>
      <c r="G76" s="420" t="s">
        <v>2389</v>
      </c>
      <c r="H76" s="370">
        <v>0.10199999999999999</v>
      </c>
      <c r="I76" s="421">
        <v>44652</v>
      </c>
      <c r="J76" s="421">
        <v>44803</v>
      </c>
      <c r="K76" s="393">
        <v>0</v>
      </c>
      <c r="L76" s="530">
        <v>0.6</v>
      </c>
      <c r="M76" s="714">
        <v>0.6</v>
      </c>
      <c r="N76" s="714">
        <v>1</v>
      </c>
      <c r="O76" s="959"/>
      <c r="P76" s="959"/>
      <c r="Q76" s="10"/>
      <c r="R76" s="810">
        <v>0.6</v>
      </c>
      <c r="S76" s="829" t="s">
        <v>2410</v>
      </c>
      <c r="T76" s="551">
        <v>0.6</v>
      </c>
      <c r="U76" s="725" t="s">
        <v>2419</v>
      </c>
      <c r="V76" s="725" t="s">
        <v>2420</v>
      </c>
      <c r="W76" s="618" t="str">
        <f t="shared" si="10"/>
        <v>En gestión</v>
      </c>
      <c r="X76" s="618" t="str">
        <f t="shared" si="9"/>
        <v>En gestión</v>
      </c>
      <c r="Y76" s="725" t="s">
        <v>2419</v>
      </c>
      <c r="Z76" s="1469"/>
      <c r="AA76" s="1470"/>
      <c r="AB76" s="1456"/>
      <c r="AC76" s="1456"/>
      <c r="AD76" s="686"/>
      <c r="AE76" s="959"/>
      <c r="AF76" s="1457"/>
      <c r="AG76" s="1457"/>
      <c r="AH76" s="1455"/>
      <c r="AI76" s="1458"/>
      <c r="AJ76" s="1475"/>
      <c r="AK76" s="1455"/>
      <c r="AL76" s="1455"/>
      <c r="AM76" s="1455"/>
      <c r="AN76" s="1455"/>
      <c r="AP76" s="839" t="s">
        <v>4495</v>
      </c>
      <c r="AQ76" s="845" t="s">
        <v>4205</v>
      </c>
      <c r="AR76" s="1678"/>
    </row>
    <row r="77" spans="2:44" s="6" customFormat="1" ht="231.95" customHeight="1" x14ac:dyDescent="0.45">
      <c r="B77" s="1473"/>
      <c r="C77" s="1048"/>
      <c r="D77" s="870"/>
      <c r="E77" s="870"/>
      <c r="F77" s="363" t="s">
        <v>2421</v>
      </c>
      <c r="G77" s="420" t="s">
        <v>2422</v>
      </c>
      <c r="H77" s="370">
        <v>1.7000000000000001E-2</v>
      </c>
      <c r="I77" s="421">
        <v>44830</v>
      </c>
      <c r="J77" s="421">
        <v>44883</v>
      </c>
      <c r="K77" s="393">
        <v>0</v>
      </c>
      <c r="L77" s="530">
        <v>0</v>
      </c>
      <c r="M77" s="714">
        <v>0.12</v>
      </c>
      <c r="N77" s="714">
        <v>1</v>
      </c>
      <c r="O77" s="959"/>
      <c r="P77" s="959"/>
      <c r="Q77" s="10"/>
      <c r="R77" s="810">
        <v>0</v>
      </c>
      <c r="S77" s="827" t="s">
        <v>4157</v>
      </c>
      <c r="T77" s="550">
        <v>0</v>
      </c>
      <c r="U77" s="698" t="s">
        <v>4157</v>
      </c>
      <c r="V77" s="698" t="s">
        <v>729</v>
      </c>
      <c r="W77" s="618" t="str">
        <f t="shared" si="10"/>
        <v>Sin iniciar</v>
      </c>
      <c r="X77" s="618" t="str">
        <f t="shared" si="9"/>
        <v>Sin iniciar</v>
      </c>
      <c r="Y77" s="698" t="s">
        <v>729</v>
      </c>
      <c r="Z77" s="1469"/>
      <c r="AA77" s="1470"/>
      <c r="AB77" s="1456"/>
      <c r="AC77" s="1456"/>
      <c r="AD77" s="686"/>
      <c r="AE77" s="959"/>
      <c r="AF77" s="1457"/>
      <c r="AG77" s="1457"/>
      <c r="AH77" s="1455"/>
      <c r="AI77" s="1458"/>
      <c r="AJ77" s="1475"/>
      <c r="AK77" s="1455"/>
      <c r="AL77" s="1455"/>
      <c r="AM77" s="1455"/>
      <c r="AN77" s="1455"/>
      <c r="AP77" s="839" t="s">
        <v>4495</v>
      </c>
      <c r="AQ77" s="845" t="s">
        <v>4205</v>
      </c>
      <c r="AR77" s="1678"/>
    </row>
    <row r="78" spans="2:44" s="6" customFormat="1" ht="231.95" customHeight="1" x14ac:dyDescent="0.45">
      <c r="B78" s="1473"/>
      <c r="C78" s="1048"/>
      <c r="D78" s="870"/>
      <c r="E78" s="870"/>
      <c r="F78" s="363" t="s">
        <v>2423</v>
      </c>
      <c r="G78" s="420" t="s">
        <v>2424</v>
      </c>
      <c r="H78" s="370">
        <v>1.7000000000000001E-2</v>
      </c>
      <c r="I78" s="421">
        <v>44876</v>
      </c>
      <c r="J78" s="421">
        <v>44926</v>
      </c>
      <c r="K78" s="393">
        <v>0</v>
      </c>
      <c r="L78" s="530">
        <v>0</v>
      </c>
      <c r="M78" s="714">
        <v>0</v>
      </c>
      <c r="N78" s="714">
        <v>1</v>
      </c>
      <c r="O78" s="959"/>
      <c r="P78" s="959"/>
      <c r="Q78" s="10"/>
      <c r="R78" s="810">
        <v>0</v>
      </c>
      <c r="S78" s="827" t="s">
        <v>4157</v>
      </c>
      <c r="T78" s="550">
        <v>0</v>
      </c>
      <c r="U78" s="698" t="s">
        <v>4157</v>
      </c>
      <c r="V78" s="698" t="s">
        <v>729</v>
      </c>
      <c r="W78" s="618" t="str">
        <f t="shared" si="10"/>
        <v>Sin iniciar</v>
      </c>
      <c r="X78" s="618" t="str">
        <f t="shared" si="9"/>
        <v>Sin iniciar</v>
      </c>
      <c r="Y78" s="698" t="s">
        <v>729</v>
      </c>
      <c r="Z78" s="1469"/>
      <c r="AA78" s="1470"/>
      <c r="AB78" s="1456"/>
      <c r="AC78" s="1456"/>
      <c r="AD78" s="686"/>
      <c r="AE78" s="959"/>
      <c r="AF78" s="1457"/>
      <c r="AG78" s="1457"/>
      <c r="AH78" s="1455"/>
      <c r="AI78" s="1458"/>
      <c r="AJ78" s="1475"/>
      <c r="AK78" s="1455"/>
      <c r="AL78" s="1455"/>
      <c r="AM78" s="1455"/>
      <c r="AN78" s="1455"/>
      <c r="AP78" s="839" t="s">
        <v>4495</v>
      </c>
      <c r="AQ78" s="845" t="s">
        <v>4205</v>
      </c>
      <c r="AR78" s="1678"/>
    </row>
    <row r="79" spans="2:44" s="6" customFormat="1" ht="231.95" customHeight="1" x14ac:dyDescent="0.45">
      <c r="B79" s="1473"/>
      <c r="C79" s="890"/>
      <c r="D79" s="871"/>
      <c r="E79" s="871"/>
      <c r="F79" s="363" t="s">
        <v>2425</v>
      </c>
      <c r="G79" s="420" t="s">
        <v>2426</v>
      </c>
      <c r="H79" s="370">
        <v>1.7000000000000001E-2</v>
      </c>
      <c r="I79" s="421">
        <v>44876</v>
      </c>
      <c r="J79" s="421">
        <v>44926</v>
      </c>
      <c r="K79" s="393">
        <v>0</v>
      </c>
      <c r="L79" s="530">
        <v>0</v>
      </c>
      <c r="M79" s="714">
        <v>0</v>
      </c>
      <c r="N79" s="714">
        <v>1</v>
      </c>
      <c r="O79" s="959"/>
      <c r="P79" s="959"/>
      <c r="Q79" s="10"/>
      <c r="R79" s="810">
        <v>0</v>
      </c>
      <c r="S79" s="827" t="s">
        <v>4157</v>
      </c>
      <c r="T79" s="550">
        <v>0</v>
      </c>
      <c r="U79" s="698" t="s">
        <v>4157</v>
      </c>
      <c r="V79" s="698" t="s">
        <v>729</v>
      </c>
      <c r="W79" s="618" t="str">
        <f t="shared" si="10"/>
        <v>Sin iniciar</v>
      </c>
      <c r="X79" s="618" t="str">
        <f t="shared" si="9"/>
        <v>Sin iniciar</v>
      </c>
      <c r="Y79" s="698" t="s">
        <v>729</v>
      </c>
      <c r="Z79" s="1469"/>
      <c r="AA79" s="1470"/>
      <c r="AB79" s="1456"/>
      <c r="AC79" s="1456"/>
      <c r="AD79" s="686"/>
      <c r="AE79" s="959"/>
      <c r="AF79" s="1457"/>
      <c r="AG79" s="1457"/>
      <c r="AH79" s="1455"/>
      <c r="AI79" s="1458"/>
      <c r="AJ79" s="1475"/>
      <c r="AK79" s="1455"/>
      <c r="AL79" s="1455"/>
      <c r="AM79" s="1455"/>
      <c r="AN79" s="1455"/>
      <c r="AP79" s="839" t="s">
        <v>4495</v>
      </c>
      <c r="AQ79" s="845" t="s">
        <v>4205</v>
      </c>
      <c r="AR79" s="1677"/>
    </row>
    <row r="80" spans="2:44" s="6" customFormat="1" ht="231.95" customHeight="1" x14ac:dyDescent="0.45">
      <c r="B80" s="1473"/>
      <c r="C80" s="1047" t="s">
        <v>2427</v>
      </c>
      <c r="D80" s="997" t="s">
        <v>2428</v>
      </c>
      <c r="E80" s="997" t="s">
        <v>2429</v>
      </c>
      <c r="F80" s="363" t="s">
        <v>2430</v>
      </c>
      <c r="G80" s="420" t="s">
        <v>2431</v>
      </c>
      <c r="H80" s="370">
        <v>0.34</v>
      </c>
      <c r="I80" s="421">
        <v>44576</v>
      </c>
      <c r="J80" s="421">
        <v>44926</v>
      </c>
      <c r="K80" s="393">
        <v>0.1</v>
      </c>
      <c r="L80" s="530">
        <v>0.15</v>
      </c>
      <c r="M80" s="715">
        <v>0.6</v>
      </c>
      <c r="N80" s="715">
        <v>1</v>
      </c>
      <c r="O80" s="959">
        <v>2392739120.353075</v>
      </c>
      <c r="P80" s="959">
        <v>0</v>
      </c>
      <c r="Q80" s="10"/>
      <c r="R80" s="1371">
        <v>0.15</v>
      </c>
      <c r="S80" s="1400" t="s">
        <v>2432</v>
      </c>
      <c r="T80" s="551">
        <v>0.15</v>
      </c>
      <c r="U80" s="724" t="s">
        <v>2433</v>
      </c>
      <c r="V80" s="724" t="s">
        <v>2434</v>
      </c>
      <c r="W80" s="618" t="str">
        <f t="shared" si="10"/>
        <v>En gestión</v>
      </c>
      <c r="X80" s="618" t="str">
        <f t="shared" si="9"/>
        <v>En gestión</v>
      </c>
      <c r="Y80" s="724" t="s">
        <v>2433</v>
      </c>
      <c r="Z80" s="1469">
        <f>SUMPRODUCT(H80:H82,T80:T82)</f>
        <v>0.15000000000000002</v>
      </c>
      <c r="AA80" s="1470">
        <f>SUMPRODUCT(H80:H82,L80:L82)</f>
        <v>0.15000000000000002</v>
      </c>
      <c r="AB80" s="1456" t="str">
        <f t="shared" ref="AB80" si="11">IF(AA80&lt;1%,"Sin iniciar",IF(AA80=100%,"Terminado","En gestión"))</f>
        <v>En gestión</v>
      </c>
      <c r="AC80" s="1456" t="str">
        <f>IF(Z80&lt;1%,"Sin iniciar",IF(Z80=100%,"Terminado","En gestión"))</f>
        <v>En gestión</v>
      </c>
      <c r="AD80" s="686"/>
      <c r="AE80" s="959">
        <v>0</v>
      </c>
      <c r="AF80" s="1457">
        <v>0</v>
      </c>
      <c r="AG80" s="1457">
        <v>0</v>
      </c>
      <c r="AH80" s="1455" t="s">
        <v>2435</v>
      </c>
      <c r="AI80" s="1458" t="s">
        <v>2436</v>
      </c>
      <c r="AJ80" s="1468">
        <v>50884814</v>
      </c>
      <c r="AK80" s="1455" t="s">
        <v>2331</v>
      </c>
      <c r="AL80" s="1455" t="s">
        <v>2378</v>
      </c>
      <c r="AM80" s="1455" t="s">
        <v>2379</v>
      </c>
      <c r="AN80" s="1455" t="s">
        <v>2437</v>
      </c>
      <c r="AP80" s="839" t="s">
        <v>4206</v>
      </c>
      <c r="AQ80" s="845" t="s">
        <v>4205</v>
      </c>
      <c r="AR80" s="1676" t="s">
        <v>4207</v>
      </c>
    </row>
    <row r="81" spans="2:44" s="6" customFormat="1" ht="231.95" customHeight="1" x14ac:dyDescent="0.45">
      <c r="B81" s="1473"/>
      <c r="C81" s="1048"/>
      <c r="D81" s="870"/>
      <c r="E81" s="870"/>
      <c r="F81" s="363" t="s">
        <v>2438</v>
      </c>
      <c r="G81" s="420" t="s">
        <v>2439</v>
      </c>
      <c r="H81" s="370">
        <v>0.33</v>
      </c>
      <c r="I81" s="421">
        <v>44576</v>
      </c>
      <c r="J81" s="421">
        <v>44926</v>
      </c>
      <c r="K81" s="393">
        <v>0.1</v>
      </c>
      <c r="L81" s="530">
        <v>0.15</v>
      </c>
      <c r="M81" s="715">
        <v>0.6</v>
      </c>
      <c r="N81" s="715">
        <v>1</v>
      </c>
      <c r="O81" s="959"/>
      <c r="P81" s="959"/>
      <c r="Q81" s="10"/>
      <c r="R81" s="1379"/>
      <c r="S81" s="1401"/>
      <c r="T81" s="551">
        <v>0.15</v>
      </c>
      <c r="U81" s="725" t="s">
        <v>2440</v>
      </c>
      <c r="V81" s="725" t="s">
        <v>2441</v>
      </c>
      <c r="W81" s="618" t="str">
        <f t="shared" si="10"/>
        <v>En gestión</v>
      </c>
      <c r="X81" s="618" t="str">
        <f t="shared" si="9"/>
        <v>En gestión</v>
      </c>
      <c r="Y81" s="725" t="s">
        <v>2441</v>
      </c>
      <c r="Z81" s="1469"/>
      <c r="AA81" s="1470"/>
      <c r="AB81" s="1456"/>
      <c r="AC81" s="1456"/>
      <c r="AD81" s="686"/>
      <c r="AE81" s="959"/>
      <c r="AF81" s="1457"/>
      <c r="AG81" s="1457"/>
      <c r="AH81" s="1455"/>
      <c r="AI81" s="1458"/>
      <c r="AJ81" s="1468"/>
      <c r="AK81" s="1455"/>
      <c r="AL81" s="1455"/>
      <c r="AM81" s="1455"/>
      <c r="AN81" s="1455"/>
      <c r="AP81" s="839" t="s">
        <v>4206</v>
      </c>
      <c r="AQ81" s="845" t="s">
        <v>4205</v>
      </c>
      <c r="AR81" s="1678"/>
    </row>
    <row r="82" spans="2:44" s="6" customFormat="1" ht="231.95" customHeight="1" x14ac:dyDescent="0.45">
      <c r="B82" s="1473"/>
      <c r="C82" s="890"/>
      <c r="D82" s="871"/>
      <c r="E82" s="871"/>
      <c r="F82" s="363" t="s">
        <v>2442</v>
      </c>
      <c r="G82" s="420" t="s">
        <v>2443</v>
      </c>
      <c r="H82" s="370">
        <v>0.33</v>
      </c>
      <c r="I82" s="421">
        <v>44576</v>
      </c>
      <c r="J82" s="421">
        <v>44926</v>
      </c>
      <c r="K82" s="393">
        <v>0.1</v>
      </c>
      <c r="L82" s="530">
        <v>0.15</v>
      </c>
      <c r="M82" s="715">
        <v>0.6</v>
      </c>
      <c r="N82" s="715">
        <v>1</v>
      </c>
      <c r="O82" s="959"/>
      <c r="P82" s="959"/>
      <c r="Q82" s="10"/>
      <c r="R82" s="1372"/>
      <c r="S82" s="1402"/>
      <c r="T82" s="551">
        <v>0.15</v>
      </c>
      <c r="U82" s="725" t="s">
        <v>2444</v>
      </c>
      <c r="V82" s="725" t="s">
        <v>2445</v>
      </c>
      <c r="W82" s="618" t="str">
        <f t="shared" si="10"/>
        <v>En gestión</v>
      </c>
      <c r="X82" s="618" t="str">
        <f t="shared" si="9"/>
        <v>En gestión</v>
      </c>
      <c r="Y82" s="725" t="s">
        <v>2445</v>
      </c>
      <c r="Z82" s="1469"/>
      <c r="AA82" s="1470"/>
      <c r="AB82" s="1456"/>
      <c r="AC82" s="1456"/>
      <c r="AD82" s="686"/>
      <c r="AE82" s="959"/>
      <c r="AF82" s="1457"/>
      <c r="AG82" s="1457"/>
      <c r="AH82" s="1455"/>
      <c r="AI82" s="1458"/>
      <c r="AJ82" s="1468"/>
      <c r="AK82" s="1455"/>
      <c r="AL82" s="1455"/>
      <c r="AM82" s="1455"/>
      <c r="AN82" s="1455"/>
      <c r="AP82" s="839" t="s">
        <v>4206</v>
      </c>
      <c r="AQ82" s="845" t="s">
        <v>4205</v>
      </c>
      <c r="AR82" s="1677"/>
    </row>
    <row r="83" spans="2:44" s="6" customFormat="1" ht="231.95" customHeight="1" x14ac:dyDescent="0.25">
      <c r="B83" s="1601" t="s">
        <v>2446</v>
      </c>
      <c r="C83" s="1642" t="s">
        <v>2447</v>
      </c>
      <c r="D83" s="1643" t="s">
        <v>2448</v>
      </c>
      <c r="E83" s="1464" t="s">
        <v>2449</v>
      </c>
      <c r="F83" s="422" t="s">
        <v>2450</v>
      </c>
      <c r="G83" s="423" t="s">
        <v>2451</v>
      </c>
      <c r="H83" s="424">
        <v>0.3</v>
      </c>
      <c r="I83" s="425">
        <v>44564</v>
      </c>
      <c r="J83" s="425">
        <v>44925</v>
      </c>
      <c r="K83" s="356">
        <v>0.25</v>
      </c>
      <c r="L83" s="529">
        <v>0.5</v>
      </c>
      <c r="M83" s="524">
        <v>0.75</v>
      </c>
      <c r="N83" s="525">
        <v>1</v>
      </c>
      <c r="O83" s="1466">
        <v>284593000</v>
      </c>
      <c r="P83" s="1467">
        <v>361077277.60000002</v>
      </c>
      <c r="Q83" s="13"/>
      <c r="R83" s="1371">
        <v>0.2</v>
      </c>
      <c r="S83" s="1346" t="s">
        <v>2452</v>
      </c>
      <c r="T83" s="550">
        <v>0.3</v>
      </c>
      <c r="U83" s="561" t="s">
        <v>2453</v>
      </c>
      <c r="V83" s="562" t="s">
        <v>2454</v>
      </c>
      <c r="W83" s="613" t="str">
        <f t="shared" si="10"/>
        <v>En gestión</v>
      </c>
      <c r="X83" s="613" t="str">
        <f t="shared" si="9"/>
        <v>En gestión</v>
      </c>
      <c r="Y83" s="1653" t="s">
        <v>2455</v>
      </c>
      <c r="Z83" s="1015">
        <f>SUMPRODUCT(T83:T85,H83:H85)</f>
        <v>0.34</v>
      </c>
      <c r="AA83" s="1016">
        <f>SUMPRODUCT(H83:H85,L83:L85)</f>
        <v>0.38</v>
      </c>
      <c r="AB83" s="1416" t="str">
        <f>IF(AA83&lt;1%,"Sin iniciar",IF(AA83=100%,"Terminado","En gestión"))</f>
        <v>En gestión</v>
      </c>
      <c r="AC83" s="1416" t="str">
        <f>IF(Z83&lt;1%,"Sin iniciar",IF(Z83=100%,"Terminado","En gestión"))</f>
        <v>En gestión</v>
      </c>
      <c r="AD83" s="562" t="s">
        <v>2456</v>
      </c>
      <c r="AE83" s="1449">
        <v>361077277.60000002</v>
      </c>
      <c r="AF83" s="1450">
        <v>361077277.60000002</v>
      </c>
      <c r="AG83" s="1665">
        <v>107850317</v>
      </c>
      <c r="AH83" s="1452">
        <v>284593000</v>
      </c>
      <c r="AI83" s="1069">
        <v>284593000</v>
      </c>
      <c r="AJ83" s="1453">
        <v>61335027.109999999</v>
      </c>
      <c r="AK83" s="1038" t="s">
        <v>224</v>
      </c>
      <c r="AL83" s="1058" t="s">
        <v>242</v>
      </c>
      <c r="AM83" s="1058" t="s">
        <v>243</v>
      </c>
      <c r="AN83" s="1058" t="s">
        <v>2457</v>
      </c>
      <c r="AP83" s="839" t="s">
        <v>4206</v>
      </c>
      <c r="AQ83" s="845" t="s">
        <v>4205</v>
      </c>
      <c r="AR83" s="1676" t="s">
        <v>4207</v>
      </c>
    </row>
    <row r="84" spans="2:44" s="6" customFormat="1" ht="231.95" customHeight="1" x14ac:dyDescent="0.25">
      <c r="B84" s="1601"/>
      <c r="C84" s="1642"/>
      <c r="D84" s="1643"/>
      <c r="E84" s="1464"/>
      <c r="F84" s="426" t="s">
        <v>2458</v>
      </c>
      <c r="G84" s="427" t="s">
        <v>2459</v>
      </c>
      <c r="H84" s="428">
        <v>0.3</v>
      </c>
      <c r="I84" s="429">
        <v>44713</v>
      </c>
      <c r="J84" s="429">
        <v>44925</v>
      </c>
      <c r="K84" s="357">
        <v>0</v>
      </c>
      <c r="L84" s="530">
        <v>0.1</v>
      </c>
      <c r="M84" s="526">
        <v>0.4</v>
      </c>
      <c r="N84" s="527">
        <v>0.5</v>
      </c>
      <c r="O84" s="1466"/>
      <c r="P84" s="1448"/>
      <c r="Q84" s="13"/>
      <c r="R84" s="1379"/>
      <c r="S84" s="1013"/>
      <c r="T84" s="550">
        <v>0.3</v>
      </c>
      <c r="U84" s="563" t="s">
        <v>2460</v>
      </c>
      <c r="V84" s="565" t="s">
        <v>2461</v>
      </c>
      <c r="W84" s="613" t="str">
        <f t="shared" si="10"/>
        <v>En gestión</v>
      </c>
      <c r="X84" s="613" t="str">
        <f t="shared" si="9"/>
        <v>En gestión</v>
      </c>
      <c r="Y84" s="1350"/>
      <c r="Z84" s="1015"/>
      <c r="AA84" s="1016"/>
      <c r="AB84" s="1416"/>
      <c r="AC84" s="1416"/>
      <c r="AD84" s="565"/>
      <c r="AE84" s="1449"/>
      <c r="AF84" s="1450"/>
      <c r="AG84" s="1666"/>
      <c r="AH84" s="1452"/>
      <c r="AI84" s="1109"/>
      <c r="AJ84" s="1453"/>
      <c r="AK84" s="1020"/>
      <c r="AL84" s="1021"/>
      <c r="AM84" s="1021"/>
      <c r="AN84" s="1021"/>
      <c r="AP84" s="839" t="s">
        <v>4206</v>
      </c>
      <c r="AQ84" s="845" t="s">
        <v>4205</v>
      </c>
      <c r="AR84" s="1678"/>
    </row>
    <row r="85" spans="2:44" s="6" customFormat="1" ht="231.95" customHeight="1" x14ac:dyDescent="0.25">
      <c r="B85" s="1601"/>
      <c r="C85" s="1642"/>
      <c r="D85" s="1643"/>
      <c r="E85" s="1465"/>
      <c r="F85" s="426" t="s">
        <v>2462</v>
      </c>
      <c r="G85" s="427" t="s">
        <v>2463</v>
      </c>
      <c r="H85" s="428">
        <v>0.4</v>
      </c>
      <c r="I85" s="429">
        <v>44564</v>
      </c>
      <c r="J85" s="429">
        <v>44925</v>
      </c>
      <c r="K85" s="357">
        <v>0.25</v>
      </c>
      <c r="L85" s="530">
        <v>0.5</v>
      </c>
      <c r="M85" s="526">
        <v>0.75</v>
      </c>
      <c r="N85" s="527">
        <v>1</v>
      </c>
      <c r="O85" s="1447"/>
      <c r="P85" s="1448"/>
      <c r="Q85" s="13"/>
      <c r="R85" s="1372"/>
      <c r="S85" s="1013"/>
      <c r="T85" s="550">
        <v>0.4</v>
      </c>
      <c r="U85" s="563" t="s">
        <v>2464</v>
      </c>
      <c r="V85" s="565" t="s">
        <v>2465</v>
      </c>
      <c r="W85" s="613" t="str">
        <f t="shared" si="10"/>
        <v>En gestión</v>
      </c>
      <c r="X85" s="613" t="str">
        <f t="shared" si="9"/>
        <v>En gestión</v>
      </c>
      <c r="Y85" s="1349"/>
      <c r="Z85" s="904"/>
      <c r="AA85" s="906"/>
      <c r="AB85" s="1415"/>
      <c r="AC85" s="1415"/>
      <c r="AD85" s="565"/>
      <c r="AE85" s="1449"/>
      <c r="AF85" s="1451"/>
      <c r="AG85" s="1666"/>
      <c r="AH85" s="1452"/>
      <c r="AI85" s="1109"/>
      <c r="AJ85" s="1454"/>
      <c r="AK85" s="1020"/>
      <c r="AL85" s="1021"/>
      <c r="AM85" s="1021"/>
      <c r="AN85" s="1021"/>
      <c r="AP85" s="839" t="s">
        <v>4206</v>
      </c>
      <c r="AQ85" s="845" t="s">
        <v>4205</v>
      </c>
      <c r="AR85" s="1677"/>
    </row>
    <row r="86" spans="2:44" s="6" customFormat="1" ht="231.95" customHeight="1" x14ac:dyDescent="0.25">
      <c r="B86" s="1601"/>
      <c r="C86" s="1442" t="s">
        <v>2466</v>
      </c>
      <c r="D86" s="1444" t="s">
        <v>2467</v>
      </c>
      <c r="E86" s="1444" t="s">
        <v>2468</v>
      </c>
      <c r="F86" s="426" t="s">
        <v>2469</v>
      </c>
      <c r="G86" s="427" t="s">
        <v>2470</v>
      </c>
      <c r="H86" s="430">
        <v>0.5</v>
      </c>
      <c r="I86" s="429">
        <v>44578</v>
      </c>
      <c r="J86" s="429">
        <v>44925</v>
      </c>
      <c r="K86" s="357">
        <v>0.1</v>
      </c>
      <c r="L86" s="530">
        <v>0.3</v>
      </c>
      <c r="M86" s="526">
        <v>0.65</v>
      </c>
      <c r="N86" s="527">
        <v>1</v>
      </c>
      <c r="O86" s="1446">
        <v>15407000</v>
      </c>
      <c r="P86" s="1448">
        <v>90269319</v>
      </c>
      <c r="Q86" s="13"/>
      <c r="R86" s="1371">
        <v>0.15</v>
      </c>
      <c r="S86" s="1013" t="s">
        <v>2471</v>
      </c>
      <c r="T86" s="550">
        <v>0.15</v>
      </c>
      <c r="U86" s="563" t="s">
        <v>2472</v>
      </c>
      <c r="V86" s="565" t="s">
        <v>2473</v>
      </c>
      <c r="W86" s="613" t="str">
        <f t="shared" si="10"/>
        <v>En gestión</v>
      </c>
      <c r="X86" s="613" t="str">
        <f t="shared" si="9"/>
        <v>En gestión</v>
      </c>
      <c r="Y86" s="1348" t="s">
        <v>2471</v>
      </c>
      <c r="Z86" s="903">
        <f>SUMPRODUCT(T86:T87,H86:H87)</f>
        <v>7.4999999999999997E-2</v>
      </c>
      <c r="AA86" s="905">
        <f>SUMPRODUCT(H86:H87,L86:L87)</f>
        <v>0.2</v>
      </c>
      <c r="AB86" s="1414" t="str">
        <f>IF(AA86&lt;1%,"Sin iniciar",IF(AA86=100%,"Terminado","En gestión"))</f>
        <v>En gestión</v>
      </c>
      <c r="AC86" s="1414" t="str">
        <f>IF(Z86&lt;1%,"Sin iniciar",IF(Z86=100%,"Terminado","En gestión"))</f>
        <v>En gestión</v>
      </c>
      <c r="AD86" s="650" t="s">
        <v>2474</v>
      </c>
      <c r="AE86" s="1440">
        <v>90269319</v>
      </c>
      <c r="AF86" s="1459">
        <v>90269319</v>
      </c>
      <c r="AG86" s="1667"/>
      <c r="AH86" s="1461">
        <v>15407000</v>
      </c>
      <c r="AI86" s="1109">
        <v>15407000</v>
      </c>
      <c r="AJ86" s="1463">
        <v>3976000</v>
      </c>
      <c r="AK86" s="1020" t="s">
        <v>224</v>
      </c>
      <c r="AL86" s="1021" t="s">
        <v>242</v>
      </c>
      <c r="AM86" s="1021" t="s">
        <v>243</v>
      </c>
      <c r="AN86" s="1021" t="s">
        <v>2457</v>
      </c>
      <c r="AP86" s="839" t="s">
        <v>4206</v>
      </c>
      <c r="AQ86" s="845" t="s">
        <v>4205</v>
      </c>
      <c r="AR86" s="1676" t="s">
        <v>4207</v>
      </c>
    </row>
    <row r="87" spans="2:44" s="6" customFormat="1" ht="231.95" customHeight="1" x14ac:dyDescent="0.25">
      <c r="B87" s="1601"/>
      <c r="C87" s="1443"/>
      <c r="D87" s="1445"/>
      <c r="E87" s="1445"/>
      <c r="F87" s="426" t="s">
        <v>2475</v>
      </c>
      <c r="G87" s="427" t="s">
        <v>2476</v>
      </c>
      <c r="H87" s="428">
        <v>0.5</v>
      </c>
      <c r="I87" s="431">
        <v>44669</v>
      </c>
      <c r="J87" s="429">
        <v>44925</v>
      </c>
      <c r="K87" s="357">
        <v>0</v>
      </c>
      <c r="L87" s="530">
        <v>0.1</v>
      </c>
      <c r="M87" s="526">
        <v>0.4</v>
      </c>
      <c r="N87" s="527">
        <v>0.5</v>
      </c>
      <c r="O87" s="1447"/>
      <c r="P87" s="1448"/>
      <c r="Q87" s="13"/>
      <c r="R87" s="1372"/>
      <c r="S87" s="1013"/>
      <c r="T87" s="550">
        <v>0</v>
      </c>
      <c r="U87" s="563" t="s">
        <v>2477</v>
      </c>
      <c r="V87" s="655" t="s">
        <v>729</v>
      </c>
      <c r="W87" s="613" t="str">
        <f t="shared" si="10"/>
        <v>En gestión</v>
      </c>
      <c r="X87" s="613" t="str">
        <f t="shared" si="9"/>
        <v>Sin iniciar</v>
      </c>
      <c r="Y87" s="1349"/>
      <c r="Z87" s="904"/>
      <c r="AA87" s="906"/>
      <c r="AB87" s="1415"/>
      <c r="AC87" s="1415"/>
      <c r="AD87" s="651" t="s">
        <v>2478</v>
      </c>
      <c r="AE87" s="1441"/>
      <c r="AF87" s="1460"/>
      <c r="AG87" s="1667"/>
      <c r="AH87" s="1462"/>
      <c r="AI87" s="1109"/>
      <c r="AJ87" s="1454"/>
      <c r="AK87" s="1020"/>
      <c r="AL87" s="1021"/>
      <c r="AM87" s="1021"/>
      <c r="AN87" s="1021"/>
      <c r="AP87" s="839" t="s">
        <v>4206</v>
      </c>
      <c r="AQ87" s="845" t="s">
        <v>4205</v>
      </c>
      <c r="AR87" s="1677"/>
    </row>
    <row r="88" spans="2:44" s="6" customFormat="1" ht="231.95" customHeight="1" x14ac:dyDescent="0.25">
      <c r="B88" s="1472" t="s">
        <v>270</v>
      </c>
      <c r="C88" s="1216" t="s">
        <v>2479</v>
      </c>
      <c r="D88" s="1189" t="s">
        <v>2480</v>
      </c>
      <c r="E88" s="1434" t="s">
        <v>2481</v>
      </c>
      <c r="F88" s="432" t="s">
        <v>2482</v>
      </c>
      <c r="G88" s="433" t="s">
        <v>2483</v>
      </c>
      <c r="H88" s="399">
        <v>0.7</v>
      </c>
      <c r="I88" s="434">
        <v>44562</v>
      </c>
      <c r="J88" s="434">
        <v>44803</v>
      </c>
      <c r="K88" s="393">
        <v>0.4</v>
      </c>
      <c r="L88" s="530">
        <v>0.6</v>
      </c>
      <c r="M88" s="399">
        <v>1</v>
      </c>
      <c r="N88" s="399">
        <v>1</v>
      </c>
      <c r="O88" s="1439">
        <v>195155000</v>
      </c>
      <c r="P88" s="1437">
        <v>126091988</v>
      </c>
      <c r="Q88" s="672"/>
      <c r="R88" s="1371">
        <v>0.8</v>
      </c>
      <c r="S88" s="1425" t="s">
        <v>2484</v>
      </c>
      <c r="T88" s="551">
        <v>0.6</v>
      </c>
      <c r="U88" s="582" t="s">
        <v>2485</v>
      </c>
      <c r="V88" s="583" t="s">
        <v>2486</v>
      </c>
      <c r="W88" s="618" t="str">
        <f t="shared" si="10"/>
        <v>En gestión</v>
      </c>
      <c r="X88" s="618" t="str">
        <f t="shared" si="9"/>
        <v>En gestión</v>
      </c>
      <c r="Y88" s="1656" t="s">
        <v>2487</v>
      </c>
      <c r="Z88" s="933">
        <f>SUMPRODUCT(H88:H89,T88:T89)</f>
        <v>0.42</v>
      </c>
      <c r="AA88" s="935">
        <f>SUMPRODUCT(H88:H89,L88:L89)</f>
        <v>0.42</v>
      </c>
      <c r="AB88" s="1014" t="str">
        <f>IF(AA88&lt;1%,"Sin iniciar",IF(AA88=100%,"Terminado","En gestión"))</f>
        <v>En gestión</v>
      </c>
      <c r="AC88" s="939" t="str">
        <f>IF(Z88&lt;1%,"Sin iniciar",IF(Z88=100%,"Terminado","En gestión"))</f>
        <v>En gestión</v>
      </c>
      <c r="AD88" s="572"/>
      <c r="AE88" s="1430">
        <v>126091988</v>
      </c>
      <c r="AF88" s="1438" t="s">
        <v>2488</v>
      </c>
      <c r="AG88" s="1438" t="s">
        <v>2489</v>
      </c>
      <c r="AH88" s="1430">
        <v>195155000</v>
      </c>
      <c r="AI88" s="1074">
        <v>191328333.19999999</v>
      </c>
      <c r="AJ88" s="1074">
        <v>50910000</v>
      </c>
      <c r="AK88" s="1037" t="s">
        <v>282</v>
      </c>
      <c r="AL88" s="1037" t="s">
        <v>283</v>
      </c>
      <c r="AM88" s="1037" t="s">
        <v>284</v>
      </c>
      <c r="AN88" s="1037" t="s">
        <v>285</v>
      </c>
      <c r="AP88" s="839" t="s">
        <v>4206</v>
      </c>
      <c r="AQ88" s="845" t="s">
        <v>4205</v>
      </c>
      <c r="AR88" s="1676" t="s">
        <v>4207</v>
      </c>
    </row>
    <row r="89" spans="2:44" s="6" customFormat="1" ht="231.95" customHeight="1" x14ac:dyDescent="0.25">
      <c r="B89" s="1473"/>
      <c r="C89" s="1217"/>
      <c r="D89" s="1191"/>
      <c r="E89" s="1421"/>
      <c r="F89" s="435" t="s">
        <v>2490</v>
      </c>
      <c r="G89" s="436" t="s">
        <v>2491</v>
      </c>
      <c r="H89" s="392">
        <v>0.3</v>
      </c>
      <c r="I89" s="437">
        <v>44805</v>
      </c>
      <c r="J89" s="390">
        <v>44895</v>
      </c>
      <c r="K89" s="393">
        <v>0</v>
      </c>
      <c r="L89" s="530">
        <v>0</v>
      </c>
      <c r="M89" s="392">
        <v>0.25</v>
      </c>
      <c r="N89" s="392">
        <v>1</v>
      </c>
      <c r="O89" s="1436"/>
      <c r="P89" s="1437"/>
      <c r="Q89" s="672"/>
      <c r="R89" s="1372"/>
      <c r="S89" s="1426"/>
      <c r="T89" s="551">
        <v>0</v>
      </c>
      <c r="U89" s="560" t="s">
        <v>4157</v>
      </c>
      <c r="V89" s="560" t="s">
        <v>729</v>
      </c>
      <c r="W89" s="618" t="str">
        <f t="shared" si="10"/>
        <v>Sin iniciar</v>
      </c>
      <c r="X89" s="618" t="str">
        <f t="shared" si="9"/>
        <v>Sin iniciar</v>
      </c>
      <c r="Y89" s="1655"/>
      <c r="Z89" s="934"/>
      <c r="AA89" s="936"/>
      <c r="AB89" s="938"/>
      <c r="AC89" s="940"/>
      <c r="AD89" s="572"/>
      <c r="AE89" s="1433"/>
      <c r="AF89" s="1424"/>
      <c r="AG89" s="1424"/>
      <c r="AH89" s="1433"/>
      <c r="AI89" s="1069"/>
      <c r="AJ89" s="1069"/>
      <c r="AK89" s="1038"/>
      <c r="AL89" s="1038"/>
      <c r="AM89" s="1038"/>
      <c r="AN89" s="1038"/>
      <c r="AP89" s="839" t="s">
        <v>4206</v>
      </c>
      <c r="AQ89" s="845" t="s">
        <v>4205</v>
      </c>
      <c r="AR89" s="1677"/>
    </row>
    <row r="90" spans="2:44" s="6" customFormat="1" ht="231.95" customHeight="1" x14ac:dyDescent="0.25">
      <c r="B90" s="1473"/>
      <c r="C90" s="1216" t="s">
        <v>2492</v>
      </c>
      <c r="D90" s="1189" t="s">
        <v>2493</v>
      </c>
      <c r="E90" s="1434" t="s">
        <v>2494</v>
      </c>
      <c r="F90" s="432" t="s">
        <v>2495</v>
      </c>
      <c r="G90" s="433" t="s">
        <v>2496</v>
      </c>
      <c r="H90" s="399">
        <v>0.5</v>
      </c>
      <c r="I90" s="434">
        <v>44562</v>
      </c>
      <c r="J90" s="434">
        <v>44803</v>
      </c>
      <c r="K90" s="393">
        <v>0.5</v>
      </c>
      <c r="L90" s="530">
        <v>0.6</v>
      </c>
      <c r="M90" s="399">
        <v>1</v>
      </c>
      <c r="N90" s="399">
        <v>1</v>
      </c>
      <c r="O90" s="1435">
        <v>78430000</v>
      </c>
      <c r="P90" s="1437">
        <v>0</v>
      </c>
      <c r="Q90" s="672"/>
      <c r="R90" s="1371">
        <v>0.8</v>
      </c>
      <c r="S90" s="1425" t="s">
        <v>2497</v>
      </c>
      <c r="T90" s="551">
        <v>0.6</v>
      </c>
      <c r="U90" s="582" t="s">
        <v>2498</v>
      </c>
      <c r="V90" s="583" t="s">
        <v>2499</v>
      </c>
      <c r="W90" s="618" t="str">
        <f t="shared" si="10"/>
        <v>En gestión</v>
      </c>
      <c r="X90" s="618" t="str">
        <f t="shared" si="9"/>
        <v>En gestión</v>
      </c>
      <c r="Y90" s="1654" t="s">
        <v>2500</v>
      </c>
      <c r="Z90" s="989">
        <f>SUMPRODUCT(H90:H91,T90:T91)</f>
        <v>0.3</v>
      </c>
      <c r="AA90" s="990">
        <f>SUMPRODUCT(H90:H91,L90:L91)</f>
        <v>0.3</v>
      </c>
      <c r="AB90" s="937" t="str">
        <f t="shared" ref="AB90:AB96" si="12">IF(AA90&lt;1%,"Sin iniciar",IF(AA90=100%,"Terminado","En gestión"))</f>
        <v>En gestión</v>
      </c>
      <c r="AC90" s="883" t="str">
        <f>IF(Z90&lt;1%,"Sin iniciar",IF(Z90=100%,"Terminado","En gestión"))</f>
        <v>En gestión</v>
      </c>
      <c r="AD90" s="572"/>
      <c r="AE90" s="1430">
        <v>0</v>
      </c>
      <c r="AF90" s="1353">
        <v>0</v>
      </c>
      <c r="AG90" s="1353">
        <v>0</v>
      </c>
      <c r="AH90" s="1430">
        <v>78430000</v>
      </c>
      <c r="AI90" s="1074">
        <v>76568666.400000006</v>
      </c>
      <c r="AJ90" s="1074">
        <v>20460000</v>
      </c>
      <c r="AK90" s="1037" t="s">
        <v>282</v>
      </c>
      <c r="AL90" s="1037" t="s">
        <v>283</v>
      </c>
      <c r="AM90" s="1037" t="s">
        <v>284</v>
      </c>
      <c r="AN90" s="1037" t="s">
        <v>285</v>
      </c>
      <c r="AP90" s="839" t="s">
        <v>4206</v>
      </c>
      <c r="AQ90" s="845" t="s">
        <v>4205</v>
      </c>
      <c r="AR90" s="1676" t="s">
        <v>4207</v>
      </c>
    </row>
    <row r="91" spans="2:44" s="6" customFormat="1" ht="231.95" customHeight="1" x14ac:dyDescent="0.25">
      <c r="B91" s="1473"/>
      <c r="C91" s="1217"/>
      <c r="D91" s="1191"/>
      <c r="E91" s="1421"/>
      <c r="F91" s="435" t="s">
        <v>2501</v>
      </c>
      <c r="G91" s="436" t="s">
        <v>2502</v>
      </c>
      <c r="H91" s="392">
        <v>0.5</v>
      </c>
      <c r="I91" s="438">
        <v>44805</v>
      </c>
      <c r="J91" s="437">
        <v>44925</v>
      </c>
      <c r="K91" s="393">
        <v>0</v>
      </c>
      <c r="L91" s="530">
        <v>0</v>
      </c>
      <c r="M91" s="392">
        <v>0.25</v>
      </c>
      <c r="N91" s="392">
        <v>1</v>
      </c>
      <c r="O91" s="1436"/>
      <c r="P91" s="1437"/>
      <c r="Q91" s="672"/>
      <c r="R91" s="1372"/>
      <c r="S91" s="1426"/>
      <c r="T91" s="551">
        <v>0</v>
      </c>
      <c r="U91" s="560" t="s">
        <v>4157</v>
      </c>
      <c r="V91" s="560" t="s">
        <v>729</v>
      </c>
      <c r="W91" s="618" t="str">
        <f t="shared" si="10"/>
        <v>Sin iniciar</v>
      </c>
      <c r="X91" s="618" t="str">
        <f t="shared" si="9"/>
        <v>Sin iniciar</v>
      </c>
      <c r="Y91" s="1655"/>
      <c r="Z91" s="934"/>
      <c r="AA91" s="936"/>
      <c r="AB91" s="938"/>
      <c r="AC91" s="940"/>
      <c r="AD91" s="572"/>
      <c r="AE91" s="1433"/>
      <c r="AF91" s="1353"/>
      <c r="AG91" s="1353"/>
      <c r="AH91" s="1433"/>
      <c r="AI91" s="1069"/>
      <c r="AJ91" s="1069"/>
      <c r="AK91" s="1038"/>
      <c r="AL91" s="1038"/>
      <c r="AM91" s="1038"/>
      <c r="AN91" s="1038"/>
      <c r="AP91" s="839" t="s">
        <v>4206</v>
      </c>
      <c r="AQ91" s="845" t="s">
        <v>4205</v>
      </c>
      <c r="AR91" s="1677"/>
    </row>
    <row r="92" spans="2:44" s="6" customFormat="1" ht="231.95" customHeight="1" x14ac:dyDescent="0.25">
      <c r="B92" s="1473"/>
      <c r="C92" s="1216" t="s">
        <v>2503</v>
      </c>
      <c r="D92" s="1644" t="s">
        <v>2504</v>
      </c>
      <c r="E92" s="1434" t="s">
        <v>2505</v>
      </c>
      <c r="F92" s="432" t="s">
        <v>2506</v>
      </c>
      <c r="G92" s="398" t="s">
        <v>2507</v>
      </c>
      <c r="H92" s="399">
        <v>0.5</v>
      </c>
      <c r="I92" s="434">
        <v>44652</v>
      </c>
      <c r="J92" s="439">
        <v>44834</v>
      </c>
      <c r="K92" s="393">
        <v>0</v>
      </c>
      <c r="L92" s="530">
        <v>0.5</v>
      </c>
      <c r="M92" s="734">
        <v>1</v>
      </c>
      <c r="N92" s="734">
        <v>1</v>
      </c>
      <c r="O92" s="1435">
        <v>283485168</v>
      </c>
      <c r="P92" s="1437">
        <v>145393254</v>
      </c>
      <c r="Q92" s="672"/>
      <c r="R92" s="1371">
        <v>0.5</v>
      </c>
      <c r="S92" s="1425" t="s">
        <v>2508</v>
      </c>
      <c r="T92" s="551">
        <v>0.5</v>
      </c>
      <c r="U92" s="584" t="s">
        <v>2509</v>
      </c>
      <c r="V92" s="581" t="s">
        <v>2510</v>
      </c>
      <c r="W92" s="618" t="str">
        <f t="shared" si="10"/>
        <v>En gestión</v>
      </c>
      <c r="X92" s="618" t="str">
        <f t="shared" si="9"/>
        <v>En gestión</v>
      </c>
      <c r="Y92" s="1654" t="s">
        <v>2511</v>
      </c>
      <c r="Z92" s="989">
        <f>SUMPRODUCT(H92:H93,T92:T93)</f>
        <v>0.25</v>
      </c>
      <c r="AA92" s="990">
        <f>SUMPRODUCT(H92:H93,L92:L93)</f>
        <v>0.25</v>
      </c>
      <c r="AB92" s="937" t="str">
        <f t="shared" si="12"/>
        <v>En gestión</v>
      </c>
      <c r="AC92" s="883" t="str">
        <f>IF(Z92&lt;1%,"Sin iniciar",IF(Z92=100%,"Terminado","En gestión"))</f>
        <v>En gestión</v>
      </c>
      <c r="AD92" s="572"/>
      <c r="AE92" s="1430">
        <v>145393254</v>
      </c>
      <c r="AF92" s="1422" t="s">
        <v>2512</v>
      </c>
      <c r="AG92" s="1423" t="s">
        <v>2513</v>
      </c>
      <c r="AH92" s="1430">
        <v>283485168</v>
      </c>
      <c r="AI92" s="1074">
        <v>279926902.68000001</v>
      </c>
      <c r="AJ92" s="1074">
        <v>66748800.399999999</v>
      </c>
      <c r="AK92" s="1037" t="s">
        <v>282</v>
      </c>
      <c r="AL92" s="1037" t="s">
        <v>283</v>
      </c>
      <c r="AM92" s="1037" t="s">
        <v>284</v>
      </c>
      <c r="AN92" s="1037" t="s">
        <v>285</v>
      </c>
      <c r="AP92" s="839" t="s">
        <v>4206</v>
      </c>
      <c r="AQ92" s="845" t="s">
        <v>4205</v>
      </c>
      <c r="AR92" s="1676" t="s">
        <v>4207</v>
      </c>
    </row>
    <row r="93" spans="2:44" s="6" customFormat="1" ht="231.95" customHeight="1" x14ac:dyDescent="0.25">
      <c r="B93" s="1473"/>
      <c r="C93" s="1165"/>
      <c r="D93" s="1645"/>
      <c r="E93" s="1646"/>
      <c r="F93" s="435" t="s">
        <v>2514</v>
      </c>
      <c r="G93" s="440" t="s">
        <v>2515</v>
      </c>
      <c r="H93" s="392">
        <v>0.5</v>
      </c>
      <c r="I93" s="438">
        <v>44743</v>
      </c>
      <c r="J93" s="437">
        <v>44925</v>
      </c>
      <c r="K93" s="393">
        <v>0</v>
      </c>
      <c r="L93" s="530">
        <v>0</v>
      </c>
      <c r="M93" s="735">
        <v>0.3</v>
      </c>
      <c r="N93" s="735">
        <v>1</v>
      </c>
      <c r="O93" s="1647"/>
      <c r="P93" s="1437"/>
      <c r="Q93" s="672"/>
      <c r="R93" s="1372"/>
      <c r="S93" s="1426"/>
      <c r="T93" s="551">
        <v>0</v>
      </c>
      <c r="U93" s="560" t="s">
        <v>4157</v>
      </c>
      <c r="V93" s="560" t="s">
        <v>729</v>
      </c>
      <c r="W93" s="618" t="str">
        <f t="shared" si="10"/>
        <v>Sin iniciar</v>
      </c>
      <c r="X93" s="618" t="str">
        <f t="shared" si="9"/>
        <v>Sin iniciar</v>
      </c>
      <c r="Y93" s="1655"/>
      <c r="Z93" s="934"/>
      <c r="AA93" s="936"/>
      <c r="AB93" s="938"/>
      <c r="AC93" s="940"/>
      <c r="AD93" s="572"/>
      <c r="AE93" s="1431"/>
      <c r="AF93" s="1067"/>
      <c r="AG93" s="1424"/>
      <c r="AH93" s="1431"/>
      <c r="AI93" s="1432"/>
      <c r="AJ93" s="1432"/>
      <c r="AK93" s="1038"/>
      <c r="AL93" s="1038"/>
      <c r="AM93" s="1038"/>
      <c r="AN93" s="1038"/>
      <c r="AP93" s="839" t="s">
        <v>4206</v>
      </c>
      <c r="AQ93" s="845" t="s">
        <v>4205</v>
      </c>
      <c r="AR93" s="1677"/>
    </row>
    <row r="94" spans="2:44" s="6" customFormat="1" ht="231.95" customHeight="1" x14ac:dyDescent="0.25">
      <c r="B94" s="1473"/>
      <c r="C94" s="1163" t="s">
        <v>2516</v>
      </c>
      <c r="D94" s="1166" t="s">
        <v>2517</v>
      </c>
      <c r="E94" s="950" t="s">
        <v>2518</v>
      </c>
      <c r="F94" s="432" t="s">
        <v>2519</v>
      </c>
      <c r="G94" s="398" t="s">
        <v>2520</v>
      </c>
      <c r="H94" s="399">
        <v>0.6</v>
      </c>
      <c r="I94" s="404" t="s">
        <v>396</v>
      </c>
      <c r="J94" s="441">
        <v>44925</v>
      </c>
      <c r="K94" s="393">
        <v>0.1</v>
      </c>
      <c r="L94" s="530">
        <v>0.7</v>
      </c>
      <c r="M94" s="399">
        <v>0.85</v>
      </c>
      <c r="N94" s="399">
        <v>1</v>
      </c>
      <c r="O94" s="1169">
        <v>651403502</v>
      </c>
      <c r="P94" s="894">
        <v>315650154</v>
      </c>
      <c r="Q94" s="14"/>
      <c r="R94" s="1371">
        <v>0.5</v>
      </c>
      <c r="S94" s="1425" t="s">
        <v>2521</v>
      </c>
      <c r="T94" s="551">
        <v>0.7</v>
      </c>
      <c r="U94" s="581" t="s">
        <v>2522</v>
      </c>
      <c r="V94" s="581" t="s">
        <v>2523</v>
      </c>
      <c r="W94" s="618" t="str">
        <f t="shared" si="10"/>
        <v>En gestión</v>
      </c>
      <c r="X94" s="618" t="str">
        <f t="shared" si="9"/>
        <v>En gestión</v>
      </c>
      <c r="Y94" s="1654" t="s">
        <v>2524</v>
      </c>
      <c r="Z94" s="989">
        <f>SUMPRODUCT(H94:H95,T94:T95)</f>
        <v>0.45999999999999996</v>
      </c>
      <c r="AA94" s="990">
        <f>SUMPRODUCT(H94:H95,L94:L95)</f>
        <v>0.45999999999999996</v>
      </c>
      <c r="AB94" s="937" t="str">
        <f t="shared" si="12"/>
        <v>En gestión</v>
      </c>
      <c r="AC94" s="883" t="str">
        <f>IF(Z94&lt;1%,"Sin iniciar",IF(Z94=100%,"Terminado","En gestión"))</f>
        <v>En gestión</v>
      </c>
      <c r="AD94" s="572"/>
      <c r="AE94" s="1223">
        <v>315650154</v>
      </c>
      <c r="AF94" s="1422" t="s">
        <v>2525</v>
      </c>
      <c r="AG94" s="1423" t="s">
        <v>2526</v>
      </c>
      <c r="AH94" s="1223">
        <v>651403502</v>
      </c>
      <c r="AI94" s="929">
        <v>642773948.60000002</v>
      </c>
      <c r="AJ94" s="929">
        <v>166880608.18000001</v>
      </c>
      <c r="AK94" s="1037" t="s">
        <v>282</v>
      </c>
      <c r="AL94" s="1037" t="s">
        <v>283</v>
      </c>
      <c r="AM94" s="1037" t="s">
        <v>284</v>
      </c>
      <c r="AN94" s="1037" t="s">
        <v>285</v>
      </c>
      <c r="AP94" s="839" t="s">
        <v>4206</v>
      </c>
      <c r="AQ94" s="845" t="s">
        <v>4205</v>
      </c>
      <c r="AR94" s="1676" t="s">
        <v>4207</v>
      </c>
    </row>
    <row r="95" spans="2:44" s="6" customFormat="1" ht="231.95" customHeight="1" x14ac:dyDescent="0.25">
      <c r="B95" s="1473"/>
      <c r="C95" s="1165"/>
      <c r="D95" s="1168"/>
      <c r="E95" s="970"/>
      <c r="F95" s="435" t="s">
        <v>2527</v>
      </c>
      <c r="G95" s="440" t="s">
        <v>2528</v>
      </c>
      <c r="H95" s="392">
        <v>0.4</v>
      </c>
      <c r="I95" s="440" t="s">
        <v>2529</v>
      </c>
      <c r="J95" s="437">
        <v>44925</v>
      </c>
      <c r="K95" s="393">
        <v>0</v>
      </c>
      <c r="L95" s="530">
        <v>0.1</v>
      </c>
      <c r="M95" s="392">
        <v>0.55000000000000004</v>
      </c>
      <c r="N95" s="392">
        <v>1</v>
      </c>
      <c r="O95" s="1171"/>
      <c r="P95" s="894"/>
      <c r="Q95" s="14"/>
      <c r="R95" s="1372"/>
      <c r="S95" s="1426"/>
      <c r="T95" s="551">
        <v>0.1</v>
      </c>
      <c r="U95" s="580" t="s">
        <v>2530</v>
      </c>
      <c r="V95" s="580" t="s">
        <v>2531</v>
      </c>
      <c r="W95" s="618" t="str">
        <f t="shared" si="10"/>
        <v>En gestión</v>
      </c>
      <c r="X95" s="618" t="str">
        <f t="shared" si="9"/>
        <v>En gestión</v>
      </c>
      <c r="Y95" s="1655"/>
      <c r="Z95" s="934"/>
      <c r="AA95" s="936"/>
      <c r="AB95" s="938"/>
      <c r="AC95" s="940"/>
      <c r="AD95" s="572"/>
      <c r="AE95" s="1224"/>
      <c r="AF95" s="1067"/>
      <c r="AG95" s="1424"/>
      <c r="AH95" s="1224"/>
      <c r="AI95" s="986"/>
      <c r="AJ95" s="986"/>
      <c r="AK95" s="1038"/>
      <c r="AL95" s="1038"/>
      <c r="AM95" s="1038"/>
      <c r="AN95" s="1038"/>
      <c r="AP95" s="839" t="s">
        <v>4206</v>
      </c>
      <c r="AQ95" s="845" t="s">
        <v>4205</v>
      </c>
      <c r="AR95" s="1677"/>
    </row>
    <row r="96" spans="2:44" s="6" customFormat="1" ht="231.95" customHeight="1" x14ac:dyDescent="0.25">
      <c r="B96" s="1473"/>
      <c r="C96" s="1163" t="s">
        <v>2532</v>
      </c>
      <c r="D96" s="1166" t="s">
        <v>2533</v>
      </c>
      <c r="E96" s="1420" t="s">
        <v>2534</v>
      </c>
      <c r="F96" s="432" t="s">
        <v>2535</v>
      </c>
      <c r="G96" s="398" t="s">
        <v>2536</v>
      </c>
      <c r="H96" s="399">
        <v>0.5</v>
      </c>
      <c r="I96" s="434">
        <v>44593</v>
      </c>
      <c r="J96" s="434">
        <v>44834</v>
      </c>
      <c r="K96" s="393">
        <v>0.1</v>
      </c>
      <c r="L96" s="530">
        <v>0.7</v>
      </c>
      <c r="M96" s="399">
        <v>1</v>
      </c>
      <c r="N96" s="399">
        <v>1</v>
      </c>
      <c r="O96" s="1169">
        <v>112815000</v>
      </c>
      <c r="P96" s="894">
        <v>0</v>
      </c>
      <c r="Q96" s="14"/>
      <c r="R96" s="1371">
        <v>0.5</v>
      </c>
      <c r="S96" s="1427" t="s">
        <v>2537</v>
      </c>
      <c r="T96" s="551">
        <v>0.7</v>
      </c>
      <c r="U96" s="581" t="s">
        <v>2538</v>
      </c>
      <c r="V96" s="581" t="s">
        <v>2539</v>
      </c>
      <c r="W96" s="618" t="str">
        <f t="shared" si="10"/>
        <v>En gestión</v>
      </c>
      <c r="X96" s="618" t="str">
        <f t="shared" si="9"/>
        <v>En gestión</v>
      </c>
      <c r="Y96" s="1671" t="s">
        <v>2540</v>
      </c>
      <c r="Z96" s="989">
        <f>SUMPRODUCT(H96:H97,T96:T97)</f>
        <v>0.39999999999999997</v>
      </c>
      <c r="AA96" s="990">
        <f>SUMPRODUCT(H96:H97,L96:L97)</f>
        <v>0.39999999999999997</v>
      </c>
      <c r="AB96" s="937" t="str">
        <f t="shared" si="12"/>
        <v>En gestión</v>
      </c>
      <c r="AC96" s="883" t="str">
        <f>IF(Z96&lt;1%,"Sin iniciar",IF(Z96=100%,"Terminado","En gestión"))</f>
        <v>En gestión</v>
      </c>
      <c r="AD96" s="572"/>
      <c r="AE96" s="1223" t="s">
        <v>2541</v>
      </c>
      <c r="AF96" s="1353">
        <v>0</v>
      </c>
      <c r="AG96" s="1353">
        <v>0</v>
      </c>
      <c r="AH96" s="1223">
        <v>112815000</v>
      </c>
      <c r="AI96" s="929">
        <v>111927000</v>
      </c>
      <c r="AJ96" s="929">
        <v>29430000</v>
      </c>
      <c r="AK96" s="1037" t="s">
        <v>282</v>
      </c>
      <c r="AL96" s="1037" t="s">
        <v>283</v>
      </c>
      <c r="AM96" s="1037" t="s">
        <v>284</v>
      </c>
      <c r="AN96" s="1037" t="s">
        <v>285</v>
      </c>
      <c r="AP96" s="839" t="s">
        <v>4206</v>
      </c>
      <c r="AQ96" s="845" t="s">
        <v>4205</v>
      </c>
      <c r="AR96" s="1676" t="s">
        <v>4207</v>
      </c>
    </row>
    <row r="97" spans="2:44" s="6" customFormat="1" ht="231.95" customHeight="1" x14ac:dyDescent="0.25">
      <c r="B97" s="1602"/>
      <c r="C97" s="1217"/>
      <c r="D97" s="1280"/>
      <c r="E97" s="1421"/>
      <c r="F97" s="435" t="s">
        <v>2542</v>
      </c>
      <c r="G97" s="401" t="s">
        <v>2543</v>
      </c>
      <c r="H97" s="392">
        <v>0.5</v>
      </c>
      <c r="I97" s="437">
        <v>44696</v>
      </c>
      <c r="J97" s="437">
        <v>44895</v>
      </c>
      <c r="K97" s="393">
        <v>0</v>
      </c>
      <c r="L97" s="530">
        <v>0.1</v>
      </c>
      <c r="M97" s="392">
        <v>0.7</v>
      </c>
      <c r="N97" s="392">
        <v>1</v>
      </c>
      <c r="O97" s="893"/>
      <c r="P97" s="894"/>
      <c r="Q97" s="14"/>
      <c r="R97" s="1372"/>
      <c r="S97" s="1426"/>
      <c r="T97" s="551">
        <v>0.1</v>
      </c>
      <c r="U97" s="580" t="s">
        <v>2544</v>
      </c>
      <c r="V97" s="580" t="s">
        <v>2545</v>
      </c>
      <c r="W97" s="618" t="str">
        <f t="shared" si="10"/>
        <v>En gestión</v>
      </c>
      <c r="X97" s="618" t="str">
        <f t="shared" si="9"/>
        <v>En gestión</v>
      </c>
      <c r="Y97" s="1672"/>
      <c r="Z97" s="1428"/>
      <c r="AA97" s="1429"/>
      <c r="AB97" s="1118"/>
      <c r="AC97" s="885"/>
      <c r="AD97" s="572"/>
      <c r="AE97" s="1009"/>
      <c r="AF97" s="1353"/>
      <c r="AG97" s="1353"/>
      <c r="AH97" s="1009"/>
      <c r="AI97" s="879"/>
      <c r="AJ97" s="879"/>
      <c r="AK97" s="1038"/>
      <c r="AL97" s="1038"/>
      <c r="AM97" s="1038"/>
      <c r="AN97" s="1038"/>
      <c r="AP97" s="839" t="s">
        <v>4206</v>
      </c>
      <c r="AQ97" s="845" t="s">
        <v>4205</v>
      </c>
      <c r="AR97" s="1677"/>
    </row>
    <row r="98" spans="2:44" s="6" customFormat="1" ht="231.95" customHeight="1" x14ac:dyDescent="0.25">
      <c r="B98" s="1603" t="s">
        <v>2546</v>
      </c>
      <c r="C98" s="442" t="s">
        <v>2547</v>
      </c>
      <c r="D98" s="443" t="s">
        <v>2548</v>
      </c>
      <c r="E98" s="443" t="s">
        <v>2549</v>
      </c>
      <c r="F98" s="442" t="s">
        <v>2550</v>
      </c>
      <c r="G98" s="444" t="s">
        <v>2551</v>
      </c>
      <c r="H98" s="445">
        <v>1</v>
      </c>
      <c r="I98" s="446">
        <v>44636</v>
      </c>
      <c r="J98" s="446">
        <v>44772</v>
      </c>
      <c r="K98" s="356">
        <v>0</v>
      </c>
      <c r="L98" s="529">
        <v>0</v>
      </c>
      <c r="M98" s="515">
        <v>1</v>
      </c>
      <c r="N98" s="515">
        <v>1</v>
      </c>
      <c r="O98" s="670">
        <v>79932034</v>
      </c>
      <c r="P98" s="522">
        <v>30095742.333333336</v>
      </c>
      <c r="Q98" s="10"/>
      <c r="R98" s="810">
        <v>0</v>
      </c>
      <c r="S98" s="731" t="s">
        <v>2552</v>
      </c>
      <c r="T98" s="550">
        <v>0</v>
      </c>
      <c r="U98" s="563" t="s">
        <v>2553</v>
      </c>
      <c r="V98" s="564" t="s">
        <v>2554</v>
      </c>
      <c r="W98" s="614" t="str">
        <f t="shared" si="10"/>
        <v>Sin iniciar</v>
      </c>
      <c r="X98" s="614" t="str">
        <f t="shared" si="9"/>
        <v>Sin iniciar</v>
      </c>
      <c r="Y98" s="565" t="s">
        <v>2552</v>
      </c>
      <c r="Z98" s="778">
        <f>SUMPRODUCT(T98,H98)</f>
        <v>0</v>
      </c>
      <c r="AA98" s="553">
        <v>0.5</v>
      </c>
      <c r="AB98" s="629" t="str">
        <f>IF(AA98&lt;1%,"Sin iniciar",IF(AA98=100%,"Terminado","En gestión"))</f>
        <v>En gestión</v>
      </c>
      <c r="AC98" s="629" t="str">
        <f>IF(Z98&lt;1%,"Sin iniciar",IF(Z98=100%,"Terminado","En gestión"))</f>
        <v>Sin iniciar</v>
      </c>
      <c r="AD98" s="652"/>
      <c r="AE98" s="608">
        <v>30095742.333333336</v>
      </c>
      <c r="AF98" s="792">
        <v>0</v>
      </c>
      <c r="AG98" s="792">
        <f>+(AE98/12)*6</f>
        <v>15047871.166666668</v>
      </c>
      <c r="AH98" s="608">
        <v>79932034</v>
      </c>
      <c r="AI98" s="795">
        <v>79932034</v>
      </c>
      <c r="AJ98" s="792">
        <v>26834184</v>
      </c>
      <c r="AK98" s="653" t="s">
        <v>224</v>
      </c>
      <c r="AL98" s="654" t="s">
        <v>242</v>
      </c>
      <c r="AM98" s="655" t="s">
        <v>243</v>
      </c>
      <c r="AN98" s="656" t="s">
        <v>2555</v>
      </c>
      <c r="AP98" s="839" t="s">
        <v>4206</v>
      </c>
      <c r="AQ98" s="845" t="s">
        <v>4205</v>
      </c>
      <c r="AR98" s="846" t="s">
        <v>4207</v>
      </c>
    </row>
    <row r="99" spans="2:44" s="6" customFormat="1" ht="231.95" customHeight="1" x14ac:dyDescent="0.25">
      <c r="B99" s="1604"/>
      <c r="C99" s="447" t="s">
        <v>2556</v>
      </c>
      <c r="D99" s="448" t="s">
        <v>2557</v>
      </c>
      <c r="E99" s="448" t="s">
        <v>2558</v>
      </c>
      <c r="F99" s="447" t="s">
        <v>2559</v>
      </c>
      <c r="G99" s="449" t="s">
        <v>2560</v>
      </c>
      <c r="H99" s="386">
        <v>1</v>
      </c>
      <c r="I99" s="450">
        <v>44774</v>
      </c>
      <c r="J99" s="450">
        <v>44923</v>
      </c>
      <c r="K99" s="357">
        <v>0</v>
      </c>
      <c r="L99" s="530">
        <v>0</v>
      </c>
      <c r="M99" s="516">
        <v>0</v>
      </c>
      <c r="N99" s="516">
        <v>1</v>
      </c>
      <c r="O99" s="671">
        <v>34046740</v>
      </c>
      <c r="P99" s="522">
        <v>30095742.333333336</v>
      </c>
      <c r="Q99" s="10"/>
      <c r="R99" s="810">
        <v>0</v>
      </c>
      <c r="S99" s="732" t="s">
        <v>4157</v>
      </c>
      <c r="T99" s="550">
        <v>0</v>
      </c>
      <c r="U99" s="560" t="s">
        <v>4157</v>
      </c>
      <c r="V99" s="560" t="s">
        <v>729</v>
      </c>
      <c r="W99" s="614" t="str">
        <f t="shared" si="10"/>
        <v>Sin iniciar</v>
      </c>
      <c r="X99" s="614" t="str">
        <f t="shared" si="9"/>
        <v>Sin iniciar</v>
      </c>
      <c r="Y99" s="564" t="s">
        <v>4157</v>
      </c>
      <c r="Z99" s="778">
        <f>H99*T99</f>
        <v>0</v>
      </c>
      <c r="AA99" s="553">
        <f>SUMPRODUCT(H99,L99)</f>
        <v>0</v>
      </c>
      <c r="AB99" s="629" t="str">
        <f>IF(AA99&lt;1%,"Sin iniciar",IF(AA99=100%,"Terminado","En gestión"))</f>
        <v>Sin iniciar</v>
      </c>
      <c r="AC99" s="629" t="str">
        <f>IF(Z99&lt;1%,"Sin iniciar",IF(Z99=100%,"Terminado","En gestión"))</f>
        <v>Sin iniciar</v>
      </c>
      <c r="AD99" s="652"/>
      <c r="AE99" s="643">
        <v>30095742.333333336</v>
      </c>
      <c r="AF99" s="792">
        <v>0</v>
      </c>
      <c r="AG99" s="792">
        <f>+(AE99/12)*6</f>
        <v>15047871.166666668</v>
      </c>
      <c r="AH99" s="643">
        <v>34046740</v>
      </c>
      <c r="AI99" s="792">
        <v>34046740</v>
      </c>
      <c r="AJ99" s="792">
        <v>11413116</v>
      </c>
      <c r="AK99" s="653" t="s">
        <v>224</v>
      </c>
      <c r="AL99" s="657" t="s">
        <v>242</v>
      </c>
      <c r="AM99" s="655" t="s">
        <v>243</v>
      </c>
      <c r="AN99" s="656" t="s">
        <v>2555</v>
      </c>
      <c r="AP99" s="839" t="s">
        <v>4206</v>
      </c>
      <c r="AQ99" s="845" t="s">
        <v>4205</v>
      </c>
      <c r="AR99" s="846" t="s">
        <v>4207</v>
      </c>
    </row>
    <row r="100" spans="2:44" s="6" customFormat="1" ht="231.95" customHeight="1" x14ac:dyDescent="0.25">
      <c r="B100" s="1604"/>
      <c r="C100" s="1358" t="s">
        <v>2561</v>
      </c>
      <c r="D100" s="1367" t="s">
        <v>2562</v>
      </c>
      <c r="E100" s="1367" t="s">
        <v>2549</v>
      </c>
      <c r="F100" s="447" t="s">
        <v>2563</v>
      </c>
      <c r="G100" s="449" t="s">
        <v>2564</v>
      </c>
      <c r="H100" s="386">
        <v>0.2</v>
      </c>
      <c r="I100" s="450">
        <v>44593</v>
      </c>
      <c r="J100" s="450">
        <v>44620</v>
      </c>
      <c r="K100" s="357">
        <v>1</v>
      </c>
      <c r="L100" s="530">
        <v>1</v>
      </c>
      <c r="M100" s="516">
        <v>1</v>
      </c>
      <c r="N100" s="516">
        <v>1</v>
      </c>
      <c r="O100" s="1028">
        <v>103871378</v>
      </c>
      <c r="P100" s="1031">
        <v>90500156.560000002</v>
      </c>
      <c r="Q100" s="10"/>
      <c r="R100" s="1371">
        <v>0.7</v>
      </c>
      <c r="S100" s="1412" t="s">
        <v>2565</v>
      </c>
      <c r="T100" s="550">
        <v>1</v>
      </c>
      <c r="U100" s="586" t="s">
        <v>2566</v>
      </c>
      <c r="V100" s="587" t="s">
        <v>2567</v>
      </c>
      <c r="W100" s="614" t="str">
        <f t="shared" si="10"/>
        <v>Terminado</v>
      </c>
      <c r="X100" s="614" t="str">
        <f t="shared" si="9"/>
        <v>Terminado</v>
      </c>
      <c r="Y100" s="1348" t="s">
        <v>2568</v>
      </c>
      <c r="Z100" s="933">
        <f>SUMPRODUCT(H100:H101,T100:T101)</f>
        <v>0.60000000000000009</v>
      </c>
      <c r="AA100" s="935">
        <f>SUMPRODUCT(H100:H101,L100:L101)</f>
        <v>0.2</v>
      </c>
      <c r="AB100" s="1418" t="str">
        <f>IF(AA100&lt;1%,"Sin iniciar",IF(AA100=100%,"Terminado","En gestión"))</f>
        <v>En gestión</v>
      </c>
      <c r="AC100" s="1414" t="str">
        <f>IF(Z100&lt;1%,"Sin iniciar",IF(Z100=100%,"Terminado","En gestión"))</f>
        <v>En gestión</v>
      </c>
      <c r="AD100" s="652"/>
      <c r="AE100" s="1417">
        <v>90500156.560000002</v>
      </c>
      <c r="AF100" s="1063">
        <v>90500157</v>
      </c>
      <c r="AG100" s="1063">
        <f>+(AE100/12)*6</f>
        <v>45250078.280000001</v>
      </c>
      <c r="AH100" s="1041">
        <v>103871378</v>
      </c>
      <c r="AI100" s="1351">
        <v>103871378</v>
      </c>
      <c r="AJ100" s="1063">
        <v>31379400</v>
      </c>
      <c r="AK100" s="1036" t="s">
        <v>224</v>
      </c>
      <c r="AL100" s="1021" t="s">
        <v>242</v>
      </c>
      <c r="AM100" s="1329" t="s">
        <v>243</v>
      </c>
      <c r="AN100" s="1329" t="s">
        <v>2555</v>
      </c>
      <c r="AP100" s="839" t="s">
        <v>4494</v>
      </c>
      <c r="AQ100" s="846" t="s">
        <v>4283</v>
      </c>
      <c r="AR100" s="1676" t="s">
        <v>4284</v>
      </c>
    </row>
    <row r="101" spans="2:44" s="6" customFormat="1" ht="231.95" customHeight="1" x14ac:dyDescent="0.25">
      <c r="B101" s="1604"/>
      <c r="C101" s="1358"/>
      <c r="D101" s="1367"/>
      <c r="E101" s="1367"/>
      <c r="F101" s="447" t="s">
        <v>2569</v>
      </c>
      <c r="G101" s="449" t="s">
        <v>2570</v>
      </c>
      <c r="H101" s="386">
        <v>0.8</v>
      </c>
      <c r="I101" s="450">
        <v>44621</v>
      </c>
      <c r="J101" s="450">
        <v>44923</v>
      </c>
      <c r="K101" s="357">
        <v>0</v>
      </c>
      <c r="L101" s="530">
        <v>0</v>
      </c>
      <c r="M101" s="516">
        <v>0</v>
      </c>
      <c r="N101" s="516">
        <v>1</v>
      </c>
      <c r="O101" s="1030"/>
      <c r="P101" s="1031"/>
      <c r="Q101" s="10"/>
      <c r="R101" s="1372"/>
      <c r="S101" s="1413"/>
      <c r="T101" s="550">
        <v>0.5</v>
      </c>
      <c r="U101" s="563" t="s">
        <v>2571</v>
      </c>
      <c r="V101" s="565" t="s">
        <v>2572</v>
      </c>
      <c r="W101" s="614" t="str">
        <f t="shared" si="10"/>
        <v>Sin iniciar</v>
      </c>
      <c r="X101" s="614" t="str">
        <f t="shared" si="9"/>
        <v>En gestión</v>
      </c>
      <c r="Y101" s="1349"/>
      <c r="Z101" s="934"/>
      <c r="AA101" s="936"/>
      <c r="AB101" s="1419"/>
      <c r="AC101" s="1415"/>
      <c r="AD101" s="652"/>
      <c r="AE101" s="1041"/>
      <c r="AF101" s="1065"/>
      <c r="AG101" s="1065"/>
      <c r="AH101" s="1041"/>
      <c r="AI101" s="1351"/>
      <c r="AJ101" s="1065"/>
      <c r="AK101" s="1038"/>
      <c r="AL101" s="1021"/>
      <c r="AM101" s="1058"/>
      <c r="AN101" s="1058"/>
      <c r="AP101" s="839" t="s">
        <v>4494</v>
      </c>
      <c r="AQ101" s="845" t="s">
        <v>4285</v>
      </c>
      <c r="AR101" s="1677"/>
    </row>
    <row r="102" spans="2:44" s="6" customFormat="1" ht="231.95" customHeight="1" x14ac:dyDescent="0.25">
      <c r="B102" s="1604"/>
      <c r="C102" s="1358" t="s">
        <v>2573</v>
      </c>
      <c r="D102" s="1367" t="s">
        <v>2574</v>
      </c>
      <c r="E102" s="1367" t="s">
        <v>2575</v>
      </c>
      <c r="F102" s="447" t="s">
        <v>2576</v>
      </c>
      <c r="G102" s="449" t="s">
        <v>2564</v>
      </c>
      <c r="H102" s="386">
        <v>0.2</v>
      </c>
      <c r="I102" s="450">
        <v>44593</v>
      </c>
      <c r="J102" s="450">
        <v>44650</v>
      </c>
      <c r="K102" s="357">
        <v>1</v>
      </c>
      <c r="L102" s="530">
        <v>1</v>
      </c>
      <c r="M102" s="516">
        <v>1</v>
      </c>
      <c r="N102" s="516">
        <v>1</v>
      </c>
      <c r="O102" s="1028">
        <v>62043592</v>
      </c>
      <c r="P102" s="1031">
        <v>66210633.133333333</v>
      </c>
      <c r="Q102" s="10"/>
      <c r="R102" s="1371">
        <v>0.5</v>
      </c>
      <c r="S102" s="1634" t="s">
        <v>2577</v>
      </c>
      <c r="T102" s="550">
        <v>1</v>
      </c>
      <c r="U102" s="569"/>
      <c r="V102" s="16" t="s">
        <v>2567</v>
      </c>
      <c r="W102" s="614" t="str">
        <f t="shared" si="10"/>
        <v>Terminado</v>
      </c>
      <c r="X102" s="614" t="str">
        <f t="shared" si="9"/>
        <v>Terminado</v>
      </c>
      <c r="Y102" s="1348" t="s">
        <v>2578</v>
      </c>
      <c r="Z102" s="1092">
        <f>SUMPRODUCT(H102:H104,T102:T104)</f>
        <v>0.4</v>
      </c>
      <c r="AA102" s="976">
        <f>SUMPRODUCT(H102:H104,L102:L104)</f>
        <v>0.4</v>
      </c>
      <c r="AB102" s="1414" t="str">
        <f>IF(AA102&lt;1%,"Sin iniciar",IF(AA102=100%,"Terminado","En gestión"))</f>
        <v>En gestión</v>
      </c>
      <c r="AC102" s="1414" t="str">
        <f>IF(Z102&lt;1%,"Sin iniciar",IF(Z102=100%,"Terminado","En gestión"))</f>
        <v>En gestión</v>
      </c>
      <c r="AD102" s="652"/>
      <c r="AE102" s="1417">
        <v>66210633.133333333</v>
      </c>
      <c r="AF102" s="1063">
        <v>66210633</v>
      </c>
      <c r="AG102" s="1063">
        <f>+(AE102/12)*6</f>
        <v>33105316.56666667</v>
      </c>
      <c r="AH102" s="1041">
        <v>62043592</v>
      </c>
      <c r="AI102" s="1351">
        <v>62043592</v>
      </c>
      <c r="AJ102" s="1063">
        <v>23151024</v>
      </c>
      <c r="AK102" s="1036" t="s">
        <v>224</v>
      </c>
      <c r="AL102" s="1021" t="s">
        <v>242</v>
      </c>
      <c r="AM102" s="1329" t="s">
        <v>243</v>
      </c>
      <c r="AN102" s="1329" t="s">
        <v>2555</v>
      </c>
      <c r="AP102" s="839" t="s">
        <v>4494</v>
      </c>
      <c r="AQ102" s="846" t="s">
        <v>4286</v>
      </c>
      <c r="AR102" s="1676" t="s">
        <v>4287</v>
      </c>
    </row>
    <row r="103" spans="2:44" s="6" customFormat="1" ht="231.95" customHeight="1" x14ac:dyDescent="0.25">
      <c r="B103" s="1604"/>
      <c r="C103" s="1358"/>
      <c r="D103" s="1367"/>
      <c r="E103" s="1367"/>
      <c r="F103" s="447" t="s">
        <v>2579</v>
      </c>
      <c r="G103" s="449" t="s">
        <v>2580</v>
      </c>
      <c r="H103" s="386">
        <v>0.2</v>
      </c>
      <c r="I103" s="450">
        <v>44652</v>
      </c>
      <c r="J103" s="450">
        <v>44681</v>
      </c>
      <c r="K103" s="357">
        <v>0</v>
      </c>
      <c r="L103" s="530">
        <v>1</v>
      </c>
      <c r="M103" s="516">
        <v>1</v>
      </c>
      <c r="N103" s="516">
        <v>1</v>
      </c>
      <c r="O103" s="1029"/>
      <c r="P103" s="1031"/>
      <c r="Q103" s="10"/>
      <c r="R103" s="1379"/>
      <c r="S103" s="1635"/>
      <c r="T103" s="550">
        <v>1</v>
      </c>
      <c r="U103" s="563" t="s">
        <v>2581</v>
      </c>
      <c r="V103" s="16" t="s">
        <v>2582</v>
      </c>
      <c r="W103" s="614" t="str">
        <f t="shared" si="10"/>
        <v>Terminado</v>
      </c>
      <c r="X103" s="614" t="str">
        <f t="shared" si="9"/>
        <v>Terminado</v>
      </c>
      <c r="Y103" s="1350"/>
      <c r="Z103" s="1015"/>
      <c r="AA103" s="1016"/>
      <c r="AB103" s="1416"/>
      <c r="AC103" s="1416"/>
      <c r="AD103" s="652"/>
      <c r="AE103" s="1041"/>
      <c r="AF103" s="1064"/>
      <c r="AG103" s="1064"/>
      <c r="AH103" s="1041"/>
      <c r="AI103" s="1351"/>
      <c r="AJ103" s="1064"/>
      <c r="AK103" s="1037"/>
      <c r="AL103" s="1021"/>
      <c r="AM103" s="1330"/>
      <c r="AN103" s="1330"/>
      <c r="AP103" s="839" t="s">
        <v>4494</v>
      </c>
      <c r="AQ103" s="846" t="s">
        <v>4288</v>
      </c>
      <c r="AR103" s="1678"/>
    </row>
    <row r="104" spans="2:44" s="6" customFormat="1" ht="231.95" customHeight="1" x14ac:dyDescent="0.25">
      <c r="B104" s="1604"/>
      <c r="C104" s="1358"/>
      <c r="D104" s="1367"/>
      <c r="E104" s="1367"/>
      <c r="F104" s="447" t="s">
        <v>2583</v>
      </c>
      <c r="G104" s="449" t="s">
        <v>2584</v>
      </c>
      <c r="H104" s="386">
        <v>0.6</v>
      </c>
      <c r="I104" s="450">
        <v>44593</v>
      </c>
      <c r="J104" s="450">
        <v>44923</v>
      </c>
      <c r="K104" s="357">
        <v>0</v>
      </c>
      <c r="L104" s="530">
        <v>0</v>
      </c>
      <c r="M104" s="516">
        <v>0</v>
      </c>
      <c r="N104" s="516">
        <v>1</v>
      </c>
      <c r="O104" s="1030"/>
      <c r="P104" s="1031"/>
      <c r="Q104" s="10"/>
      <c r="R104" s="1372"/>
      <c r="S104" s="1636"/>
      <c r="T104" s="550">
        <v>0</v>
      </c>
      <c r="U104" s="560" t="s">
        <v>4157</v>
      </c>
      <c r="V104" s="560" t="s">
        <v>729</v>
      </c>
      <c r="W104" s="614" t="str">
        <f t="shared" si="10"/>
        <v>Sin iniciar</v>
      </c>
      <c r="X104" s="614" t="str">
        <f t="shared" si="9"/>
        <v>Sin iniciar</v>
      </c>
      <c r="Y104" s="1349"/>
      <c r="Z104" s="904"/>
      <c r="AA104" s="906"/>
      <c r="AB104" s="1415"/>
      <c r="AC104" s="1415"/>
      <c r="AD104" s="652"/>
      <c r="AE104" s="1041"/>
      <c r="AF104" s="1065"/>
      <c r="AG104" s="1065"/>
      <c r="AH104" s="1041"/>
      <c r="AI104" s="1351"/>
      <c r="AJ104" s="1065"/>
      <c r="AK104" s="1038"/>
      <c r="AL104" s="1021"/>
      <c r="AM104" s="1058"/>
      <c r="AN104" s="1058"/>
      <c r="AP104" s="839" t="s">
        <v>4494</v>
      </c>
      <c r="AQ104" s="845" t="s">
        <v>4285</v>
      </c>
      <c r="AR104" s="1677"/>
    </row>
    <row r="105" spans="2:44" s="6" customFormat="1" ht="231.95" customHeight="1" x14ac:dyDescent="0.25">
      <c r="B105" s="1604"/>
      <c r="C105" s="1358" t="s">
        <v>2585</v>
      </c>
      <c r="D105" s="1367" t="s">
        <v>2586</v>
      </c>
      <c r="E105" s="1367" t="s">
        <v>2587</v>
      </c>
      <c r="F105" s="447" t="s">
        <v>2588</v>
      </c>
      <c r="G105" s="449" t="s">
        <v>2564</v>
      </c>
      <c r="H105" s="386">
        <v>0.3</v>
      </c>
      <c r="I105" s="450">
        <v>44593</v>
      </c>
      <c r="J105" s="450">
        <v>44621</v>
      </c>
      <c r="K105" s="357">
        <v>1</v>
      </c>
      <c r="L105" s="530">
        <v>1</v>
      </c>
      <c r="M105" s="516">
        <v>1</v>
      </c>
      <c r="N105" s="516">
        <v>1</v>
      </c>
      <c r="O105" s="1028">
        <v>36798164</v>
      </c>
      <c r="P105" s="1031">
        <v>77496371.479999989</v>
      </c>
      <c r="Q105" s="10"/>
      <c r="R105" s="1371">
        <v>0.5</v>
      </c>
      <c r="S105" s="1412" t="s">
        <v>2589</v>
      </c>
      <c r="T105" s="550">
        <v>1</v>
      </c>
      <c r="U105" s="569"/>
      <c r="V105" s="16" t="s">
        <v>2567</v>
      </c>
      <c r="W105" s="614" t="str">
        <f t="shared" si="10"/>
        <v>Terminado</v>
      </c>
      <c r="X105" s="614" t="str">
        <f t="shared" si="9"/>
        <v>Terminado</v>
      </c>
      <c r="Y105" s="1348" t="s">
        <v>2590</v>
      </c>
      <c r="Z105" s="903">
        <f>SUMPRODUCT(H105:H106,T105:T106)</f>
        <v>0.51</v>
      </c>
      <c r="AA105" s="905">
        <f>SUMPRODUCT(H105:H106,L105:L106)</f>
        <v>0.3</v>
      </c>
      <c r="AB105" s="1414" t="str">
        <f>IF(AA105&lt;1%,"Sin iniciar",IF(AA105=100%,"Terminado","En gestión"))</f>
        <v>En gestión</v>
      </c>
      <c r="AC105" s="1414" t="str">
        <f>IF(Z105&lt;1%,"Sin iniciar",IF(Z105=100%,"Terminado","En gestión"))</f>
        <v>En gestión</v>
      </c>
      <c r="AD105" s="652"/>
      <c r="AE105" s="1041">
        <v>77496371.479999989</v>
      </c>
      <c r="AF105" s="1353">
        <v>77496371</v>
      </c>
      <c r="AG105" s="1353">
        <f>+(AE105/12)*6</f>
        <v>38748185.739999995</v>
      </c>
      <c r="AH105" s="1041">
        <v>36798164</v>
      </c>
      <c r="AI105" s="1351">
        <v>36798164</v>
      </c>
      <c r="AJ105" s="1063">
        <v>13247208</v>
      </c>
      <c r="AK105" s="1036" t="s">
        <v>224</v>
      </c>
      <c r="AL105" s="1021" t="s">
        <v>242</v>
      </c>
      <c r="AM105" s="1329" t="s">
        <v>243</v>
      </c>
      <c r="AN105" s="1329" t="s">
        <v>2555</v>
      </c>
      <c r="AP105" s="839" t="s">
        <v>4494</v>
      </c>
      <c r="AQ105" s="846" t="s">
        <v>4289</v>
      </c>
      <c r="AR105" s="1676" t="s">
        <v>4290</v>
      </c>
    </row>
    <row r="106" spans="2:44" s="6" customFormat="1" ht="231.95" customHeight="1" x14ac:dyDescent="0.25">
      <c r="B106" s="1604"/>
      <c r="C106" s="1358"/>
      <c r="D106" s="1367"/>
      <c r="E106" s="1367"/>
      <c r="F106" s="447" t="s">
        <v>2591</v>
      </c>
      <c r="G106" s="449" t="s">
        <v>2592</v>
      </c>
      <c r="H106" s="386">
        <v>0.7</v>
      </c>
      <c r="I106" s="450">
        <v>44621</v>
      </c>
      <c r="J106" s="450">
        <v>44923</v>
      </c>
      <c r="K106" s="357">
        <v>0</v>
      </c>
      <c r="L106" s="530">
        <v>0</v>
      </c>
      <c r="M106" s="516">
        <v>0</v>
      </c>
      <c r="N106" s="516">
        <v>1</v>
      </c>
      <c r="O106" s="1030"/>
      <c r="P106" s="1031"/>
      <c r="Q106" s="10"/>
      <c r="R106" s="1372"/>
      <c r="S106" s="1413"/>
      <c r="T106" s="550">
        <v>0.3</v>
      </c>
      <c r="U106" s="563" t="s">
        <v>2593</v>
      </c>
      <c r="V106" s="564" t="s">
        <v>2594</v>
      </c>
      <c r="W106" s="614" t="str">
        <f t="shared" si="10"/>
        <v>Sin iniciar</v>
      </c>
      <c r="X106" s="614" t="str">
        <f t="shared" si="9"/>
        <v>En gestión</v>
      </c>
      <c r="Y106" s="1349"/>
      <c r="Z106" s="904"/>
      <c r="AA106" s="906"/>
      <c r="AB106" s="1415"/>
      <c r="AC106" s="1415"/>
      <c r="AD106" s="652"/>
      <c r="AE106" s="1041"/>
      <c r="AF106" s="1353"/>
      <c r="AG106" s="1353"/>
      <c r="AH106" s="1041"/>
      <c r="AI106" s="1351"/>
      <c r="AJ106" s="1065"/>
      <c r="AK106" s="1038"/>
      <c r="AL106" s="1021"/>
      <c r="AM106" s="1058"/>
      <c r="AN106" s="1058"/>
      <c r="AP106" s="839" t="s">
        <v>4494</v>
      </c>
      <c r="AQ106" s="845" t="s">
        <v>4285</v>
      </c>
      <c r="AR106" s="1677"/>
    </row>
    <row r="107" spans="2:44" s="6" customFormat="1" ht="231.95" customHeight="1" x14ac:dyDescent="0.25">
      <c r="B107" s="1605"/>
      <c r="C107" s="447" t="s">
        <v>2595</v>
      </c>
      <c r="D107" s="448" t="s">
        <v>2596</v>
      </c>
      <c r="E107" s="448" t="s">
        <v>2597</v>
      </c>
      <c r="F107" s="447" t="s">
        <v>2598</v>
      </c>
      <c r="G107" s="449" t="s">
        <v>2599</v>
      </c>
      <c r="H107" s="386">
        <v>1</v>
      </c>
      <c r="I107" s="450">
        <v>44593</v>
      </c>
      <c r="J107" s="450">
        <v>44923</v>
      </c>
      <c r="K107" s="357">
        <v>0.25</v>
      </c>
      <c r="L107" s="530">
        <v>0.5</v>
      </c>
      <c r="M107" s="516">
        <v>0.75</v>
      </c>
      <c r="N107" s="516">
        <v>1</v>
      </c>
      <c r="O107" s="671">
        <v>100784892</v>
      </c>
      <c r="P107" s="522">
        <v>90500156.560000002</v>
      </c>
      <c r="Q107" s="10"/>
      <c r="R107" s="810">
        <v>0.25</v>
      </c>
      <c r="S107" s="733" t="s">
        <v>2600</v>
      </c>
      <c r="T107" s="550">
        <v>0.5</v>
      </c>
      <c r="U107" s="563" t="s">
        <v>2601</v>
      </c>
      <c r="V107" s="565" t="s">
        <v>2602</v>
      </c>
      <c r="W107" s="614" t="str">
        <f t="shared" si="10"/>
        <v>En gestión</v>
      </c>
      <c r="X107" s="614" t="str">
        <f t="shared" si="9"/>
        <v>En gestión</v>
      </c>
      <c r="Y107" s="601" t="s">
        <v>2603</v>
      </c>
      <c r="Z107" s="778">
        <f>SUMPRODUCT(T107,H107)</f>
        <v>0.5</v>
      </c>
      <c r="AA107" s="553">
        <f>+H107*L107</f>
        <v>0.5</v>
      </c>
      <c r="AB107" s="629" t="str">
        <f>IF(AA107&lt;1%,"Sin iniciar",IF(AA107=100%,"Terminado","En gestión"))</f>
        <v>En gestión</v>
      </c>
      <c r="AC107" s="629" t="str">
        <f>IF(Z107&lt;1%,"Sin iniciar",IF(Z107=100%,"Terminado","En gestión"))</f>
        <v>En gestión</v>
      </c>
      <c r="AD107" s="652"/>
      <c r="AE107" s="643">
        <v>90500156.560000002</v>
      </c>
      <c r="AF107" s="790">
        <v>90500157</v>
      </c>
      <c r="AG107" s="790">
        <f>+(AE107/12)*6</f>
        <v>45250078.280000001</v>
      </c>
      <c r="AH107" s="643">
        <v>100784892</v>
      </c>
      <c r="AI107" s="796">
        <v>100784892</v>
      </c>
      <c r="AJ107" s="790">
        <v>31588908</v>
      </c>
      <c r="AK107" s="653" t="s">
        <v>224</v>
      </c>
      <c r="AL107" s="657" t="s">
        <v>242</v>
      </c>
      <c r="AM107" s="655" t="s">
        <v>243</v>
      </c>
      <c r="AN107" s="656" t="s">
        <v>2555</v>
      </c>
      <c r="AP107" s="839" t="s">
        <v>4206</v>
      </c>
      <c r="AQ107" s="845" t="s">
        <v>4205</v>
      </c>
      <c r="AR107" s="846" t="s">
        <v>4207</v>
      </c>
    </row>
    <row r="108" spans="2:44" s="6" customFormat="1" ht="231.95" customHeight="1" x14ac:dyDescent="0.25">
      <c r="B108" s="1606" t="s">
        <v>789</v>
      </c>
      <c r="C108" s="1164" t="s">
        <v>2604</v>
      </c>
      <c r="D108" s="951" t="s">
        <v>2605</v>
      </c>
      <c r="E108" s="951" t="s">
        <v>2606</v>
      </c>
      <c r="F108" s="451" t="s">
        <v>2607</v>
      </c>
      <c r="G108" s="401" t="s">
        <v>794</v>
      </c>
      <c r="H108" s="392">
        <v>0.4</v>
      </c>
      <c r="I108" s="437">
        <v>44576</v>
      </c>
      <c r="J108" s="437">
        <v>44925</v>
      </c>
      <c r="K108" s="391">
        <v>0.25</v>
      </c>
      <c r="L108" s="529">
        <v>0.5</v>
      </c>
      <c r="M108" s="392">
        <v>0.75</v>
      </c>
      <c r="N108" s="392">
        <v>1</v>
      </c>
      <c r="O108" s="1210">
        <v>98841333</v>
      </c>
      <c r="P108" s="894">
        <v>448195</v>
      </c>
      <c r="Q108" s="14"/>
      <c r="R108" s="1371">
        <v>0.68</v>
      </c>
      <c r="S108" s="1318" t="s">
        <v>4175</v>
      </c>
      <c r="T108" s="550">
        <v>0.5</v>
      </c>
      <c r="U108" s="695" t="s">
        <v>2608</v>
      </c>
      <c r="V108" s="685" t="s">
        <v>2609</v>
      </c>
      <c r="W108" s="614" t="str">
        <f t="shared" si="10"/>
        <v>En gestión</v>
      </c>
      <c r="X108" s="614" t="str">
        <f t="shared" si="9"/>
        <v>En gestión</v>
      </c>
      <c r="Y108" s="1392" t="s">
        <v>2610</v>
      </c>
      <c r="Z108" s="1336">
        <f>SUMPRODUCT(T108:T109,H108:H109)</f>
        <v>0.67999999999999994</v>
      </c>
      <c r="AA108" s="935">
        <f>SUMPRODUCT(H108:H109,L108:L109)</f>
        <v>0.67999999999999994</v>
      </c>
      <c r="AB108" s="1375" t="str">
        <f>IF(AA108&lt;1%,"Sin iniciar",IF(AA108=100%,"Terminado","En gestión"))</f>
        <v>En gestión</v>
      </c>
      <c r="AC108" s="1383" t="str">
        <f>IF(Z108&lt;1%,"Sin iniciar",IF(Z108=100%,"Terminado","En gestión"))</f>
        <v>En gestión</v>
      </c>
      <c r="AD108" s="489"/>
      <c r="AE108" s="1214">
        <v>448195</v>
      </c>
      <c r="AF108" s="1215">
        <v>480734</v>
      </c>
      <c r="AG108" s="1215">
        <v>240366.9</v>
      </c>
      <c r="AH108" s="864">
        <v>98841333</v>
      </c>
      <c r="AI108" s="868">
        <v>105425833.33</v>
      </c>
      <c r="AJ108" s="868">
        <v>27705000</v>
      </c>
      <c r="AK108" s="1059" t="s">
        <v>2031</v>
      </c>
      <c r="AL108" s="1059" t="s">
        <v>2045</v>
      </c>
      <c r="AM108" s="1059" t="s">
        <v>2046</v>
      </c>
      <c r="AN108" s="1059" t="s">
        <v>2611</v>
      </c>
      <c r="AP108" s="839" t="s">
        <v>4206</v>
      </c>
      <c r="AQ108" s="845" t="s">
        <v>4205</v>
      </c>
      <c r="AR108" s="1676" t="s">
        <v>4207</v>
      </c>
    </row>
    <row r="109" spans="2:44" s="6" customFormat="1" ht="231.95" customHeight="1" x14ac:dyDescent="0.25">
      <c r="B109" s="1473"/>
      <c r="C109" s="1217"/>
      <c r="D109" s="1006"/>
      <c r="E109" s="1006"/>
      <c r="F109" s="451" t="s">
        <v>2612</v>
      </c>
      <c r="G109" s="401" t="s">
        <v>2613</v>
      </c>
      <c r="H109" s="392">
        <v>0.6</v>
      </c>
      <c r="I109" s="437">
        <v>44563</v>
      </c>
      <c r="J109" s="437">
        <v>44925</v>
      </c>
      <c r="K109" s="393">
        <v>0.25</v>
      </c>
      <c r="L109" s="530">
        <v>0.8</v>
      </c>
      <c r="M109" s="392">
        <v>1</v>
      </c>
      <c r="N109" s="392">
        <v>1</v>
      </c>
      <c r="O109" s="893"/>
      <c r="P109" s="894"/>
      <c r="Q109" s="14"/>
      <c r="R109" s="1372"/>
      <c r="S109" s="1320"/>
      <c r="T109" s="550">
        <v>0.8</v>
      </c>
      <c r="U109" s="695" t="s">
        <v>2614</v>
      </c>
      <c r="V109" s="685" t="s">
        <v>2615</v>
      </c>
      <c r="W109" s="614" t="str">
        <f t="shared" si="10"/>
        <v>En gestión</v>
      </c>
      <c r="X109" s="614" t="str">
        <f t="shared" si="9"/>
        <v>En gestión</v>
      </c>
      <c r="Y109" s="1396"/>
      <c r="Z109" s="1004"/>
      <c r="AA109" s="936"/>
      <c r="AB109" s="1158"/>
      <c r="AC109" s="1385"/>
      <c r="AD109" s="489"/>
      <c r="AE109" s="865"/>
      <c r="AF109" s="869"/>
      <c r="AG109" s="869"/>
      <c r="AH109" s="865"/>
      <c r="AI109" s="869"/>
      <c r="AJ109" s="869"/>
      <c r="AK109" s="1060"/>
      <c r="AL109" s="1060"/>
      <c r="AM109" s="1060"/>
      <c r="AN109" s="1060"/>
      <c r="AP109" s="839" t="s">
        <v>4206</v>
      </c>
      <c r="AQ109" s="845" t="s">
        <v>4205</v>
      </c>
      <c r="AR109" s="1677"/>
    </row>
    <row r="110" spans="2:44" s="6" customFormat="1" ht="231.95" customHeight="1" x14ac:dyDescent="0.25">
      <c r="B110" s="1473"/>
      <c r="C110" s="1216" t="s">
        <v>2616</v>
      </c>
      <c r="D110" s="1001" t="s">
        <v>2617</v>
      </c>
      <c r="E110" s="1001" t="s">
        <v>2606</v>
      </c>
      <c r="F110" s="452" t="s">
        <v>2618</v>
      </c>
      <c r="G110" s="398" t="s">
        <v>794</v>
      </c>
      <c r="H110" s="399">
        <v>0.35</v>
      </c>
      <c r="I110" s="434">
        <v>44576</v>
      </c>
      <c r="J110" s="434">
        <v>44925</v>
      </c>
      <c r="K110" s="393">
        <v>0.25</v>
      </c>
      <c r="L110" s="530">
        <v>0.5</v>
      </c>
      <c r="M110" s="399">
        <v>0.75</v>
      </c>
      <c r="N110" s="399">
        <v>1</v>
      </c>
      <c r="O110" s="1210">
        <v>105585667</v>
      </c>
      <c r="P110" s="894">
        <v>448195</v>
      </c>
      <c r="Q110" s="14"/>
      <c r="R110" s="1371">
        <v>0.51</v>
      </c>
      <c r="S110" s="1318" t="s">
        <v>2619</v>
      </c>
      <c r="T110" s="550">
        <v>0.5</v>
      </c>
      <c r="U110" s="695" t="s">
        <v>2608</v>
      </c>
      <c r="V110" s="685" t="s">
        <v>2609</v>
      </c>
      <c r="W110" s="614" t="str">
        <f t="shared" si="10"/>
        <v>En gestión</v>
      </c>
      <c r="X110" s="614" t="str">
        <f t="shared" si="9"/>
        <v>En gestión</v>
      </c>
      <c r="Y110" s="1392" t="s">
        <v>2620</v>
      </c>
      <c r="Z110" s="1003">
        <f>SUMPRODUCT(T110:T112,H110:H112)</f>
        <v>0.50749999999999995</v>
      </c>
      <c r="AA110" s="990">
        <f>SUMPRODUCT(H110:H112,L110:L112)</f>
        <v>0.52499999999999991</v>
      </c>
      <c r="AB110" s="1375" t="str">
        <f>IF(AA110&lt;1%,"Sin iniciar",IF(AA110=100%,"Terminado","En gestión"))</f>
        <v>En gestión</v>
      </c>
      <c r="AC110" s="1411" t="str">
        <f>IF(Z110&lt;1%,"Sin iniciar",IF(Z110=100%,"Terminado","En gestión"))</f>
        <v>En gestión</v>
      </c>
      <c r="AD110" s="685"/>
      <c r="AE110" s="1214">
        <v>448195</v>
      </c>
      <c r="AF110" s="1215">
        <v>480734</v>
      </c>
      <c r="AG110" s="1215">
        <v>240366.9</v>
      </c>
      <c r="AH110" s="1214">
        <v>105585667</v>
      </c>
      <c r="AI110" s="1215">
        <v>105585667.37</v>
      </c>
      <c r="AJ110" s="1215">
        <v>27705000</v>
      </c>
      <c r="AK110" s="1059" t="s">
        <v>2031</v>
      </c>
      <c r="AL110" s="1059" t="s">
        <v>2621</v>
      </c>
      <c r="AM110" s="1059" t="s">
        <v>2622</v>
      </c>
      <c r="AN110" s="1059" t="s">
        <v>2623</v>
      </c>
      <c r="AP110" s="839" t="s">
        <v>4493</v>
      </c>
      <c r="AQ110" s="845" t="s">
        <v>4318</v>
      </c>
      <c r="AR110" s="1676" t="s">
        <v>4319</v>
      </c>
    </row>
    <row r="111" spans="2:44" s="6" customFormat="1" ht="231.95" customHeight="1" x14ac:dyDescent="0.25">
      <c r="B111" s="1473"/>
      <c r="C111" s="1164"/>
      <c r="D111" s="951"/>
      <c r="E111" s="951"/>
      <c r="F111" s="451" t="s">
        <v>2624</v>
      </c>
      <c r="G111" s="401" t="s">
        <v>2613</v>
      </c>
      <c r="H111" s="392">
        <v>0.35</v>
      </c>
      <c r="I111" s="437">
        <v>44563</v>
      </c>
      <c r="J111" s="437">
        <v>44742</v>
      </c>
      <c r="K111" s="393">
        <v>0.25</v>
      </c>
      <c r="L111" s="530">
        <v>1</v>
      </c>
      <c r="M111" s="392">
        <v>1</v>
      </c>
      <c r="N111" s="392">
        <v>1</v>
      </c>
      <c r="O111" s="1170"/>
      <c r="P111" s="894"/>
      <c r="Q111" s="14"/>
      <c r="R111" s="1379"/>
      <c r="S111" s="1319"/>
      <c r="T111" s="550">
        <v>0.95</v>
      </c>
      <c r="U111" s="695" t="s">
        <v>2625</v>
      </c>
      <c r="V111" s="685" t="s">
        <v>2626</v>
      </c>
      <c r="W111" s="614" t="str">
        <f t="shared" si="10"/>
        <v>Terminado</v>
      </c>
      <c r="X111" s="614" t="str">
        <f t="shared" si="9"/>
        <v>En gestión</v>
      </c>
      <c r="Y111" s="1393"/>
      <c r="Z111" s="1206"/>
      <c r="AA111" s="994"/>
      <c r="AB111" s="1157"/>
      <c r="AC111" s="1236"/>
      <c r="AD111" s="685" t="s">
        <v>2627</v>
      </c>
      <c r="AE111" s="864"/>
      <c r="AF111" s="868"/>
      <c r="AG111" s="868"/>
      <c r="AH111" s="864"/>
      <c r="AI111" s="868"/>
      <c r="AJ111" s="868"/>
      <c r="AK111" s="1059"/>
      <c r="AL111" s="1059"/>
      <c r="AM111" s="1059"/>
      <c r="AN111" s="1059"/>
      <c r="AP111" s="839" t="s">
        <v>4493</v>
      </c>
      <c r="AQ111" s="846" t="s">
        <v>4320</v>
      </c>
      <c r="AR111" s="1678"/>
    </row>
    <row r="112" spans="2:44" s="6" customFormat="1" ht="231.95" customHeight="1" x14ac:dyDescent="0.25">
      <c r="B112" s="1473"/>
      <c r="C112" s="1217"/>
      <c r="D112" s="1006"/>
      <c r="E112" s="1006"/>
      <c r="F112" s="451" t="s">
        <v>2628</v>
      </c>
      <c r="G112" s="401" t="s">
        <v>813</v>
      </c>
      <c r="H112" s="392">
        <v>0.3</v>
      </c>
      <c r="I112" s="437">
        <v>44572</v>
      </c>
      <c r="J112" s="437">
        <v>44926</v>
      </c>
      <c r="K112" s="393">
        <v>0</v>
      </c>
      <c r="L112" s="530">
        <v>0</v>
      </c>
      <c r="M112" s="392">
        <v>0</v>
      </c>
      <c r="N112" s="392">
        <v>1</v>
      </c>
      <c r="O112" s="893"/>
      <c r="P112" s="894"/>
      <c r="Q112" s="14"/>
      <c r="R112" s="1372"/>
      <c r="S112" s="1320"/>
      <c r="T112" s="550">
        <v>0</v>
      </c>
      <c r="U112" s="698" t="s">
        <v>4157</v>
      </c>
      <c r="V112" s="698" t="s">
        <v>729</v>
      </c>
      <c r="W112" s="614" t="str">
        <f t="shared" si="10"/>
        <v>Sin iniciar</v>
      </c>
      <c r="X112" s="614" t="str">
        <f t="shared" si="9"/>
        <v>Sin iniciar</v>
      </c>
      <c r="Y112" s="1396"/>
      <c r="Z112" s="1004"/>
      <c r="AA112" s="936"/>
      <c r="AB112" s="1158"/>
      <c r="AC112" s="1237"/>
      <c r="AD112" s="685"/>
      <c r="AE112" s="865"/>
      <c r="AF112" s="869"/>
      <c r="AG112" s="869"/>
      <c r="AH112" s="865"/>
      <c r="AI112" s="869"/>
      <c r="AJ112" s="869"/>
      <c r="AK112" s="1060"/>
      <c r="AL112" s="1060"/>
      <c r="AM112" s="1060"/>
      <c r="AN112" s="1060"/>
      <c r="AP112" s="839" t="s">
        <v>4493</v>
      </c>
      <c r="AQ112" s="845" t="s">
        <v>4321</v>
      </c>
      <c r="AR112" s="1677"/>
    </row>
    <row r="113" spans="2:44" s="6" customFormat="1" ht="231.95" customHeight="1" x14ac:dyDescent="0.25">
      <c r="B113" s="1473"/>
      <c r="C113" s="1216" t="s">
        <v>2629</v>
      </c>
      <c r="D113" s="1001" t="s">
        <v>2630</v>
      </c>
      <c r="E113" s="1001" t="s">
        <v>2606</v>
      </c>
      <c r="F113" s="452" t="s">
        <v>2631</v>
      </c>
      <c r="G113" s="398" t="s">
        <v>2632</v>
      </c>
      <c r="H113" s="399">
        <v>0.5</v>
      </c>
      <c r="I113" s="434">
        <v>44562</v>
      </c>
      <c r="J113" s="434">
        <v>44926</v>
      </c>
      <c r="K113" s="393">
        <v>0.33</v>
      </c>
      <c r="L113" s="530">
        <v>0.66</v>
      </c>
      <c r="M113" s="399">
        <v>0.99</v>
      </c>
      <c r="N113" s="399">
        <v>1</v>
      </c>
      <c r="O113" s="1210">
        <v>51600000</v>
      </c>
      <c r="P113" s="894">
        <v>586362</v>
      </c>
      <c r="Q113" s="14"/>
      <c r="R113" s="1371">
        <v>0.66</v>
      </c>
      <c r="S113" s="931" t="s">
        <v>2633</v>
      </c>
      <c r="T113" s="550">
        <v>0.66</v>
      </c>
      <c r="U113" s="398" t="s">
        <v>2634</v>
      </c>
      <c r="V113" s="685" t="s">
        <v>2635</v>
      </c>
      <c r="W113" s="614" t="str">
        <f t="shared" si="10"/>
        <v>En gestión</v>
      </c>
      <c r="X113" s="614" t="str">
        <f t="shared" si="9"/>
        <v>En gestión</v>
      </c>
      <c r="Y113" s="1392" t="s">
        <v>2636</v>
      </c>
      <c r="Z113" s="1003">
        <f>SUMPRODUCT(T113:T114,H113:H114)</f>
        <v>0.66</v>
      </c>
      <c r="AA113" s="990">
        <f>SUMPRODUCT(H113:H114,L113:L114)</f>
        <v>0.66</v>
      </c>
      <c r="AB113" s="1375" t="str">
        <f>IF(AA113&lt;1%,"Sin iniciar",IF(AA113=100%,"Terminado","En gestión"))</f>
        <v>En gestión</v>
      </c>
      <c r="AC113" s="1383" t="str">
        <f>IF(Z113&lt;1%,"Sin iniciar",IF(Z113=100%,"Terminado","En gestión"))</f>
        <v>En gestión</v>
      </c>
      <c r="AD113" s="489"/>
      <c r="AE113" s="1214">
        <v>586362</v>
      </c>
      <c r="AF113" s="1215">
        <v>628932</v>
      </c>
      <c r="AG113" s="1215">
        <v>314466</v>
      </c>
      <c r="AH113" s="1214">
        <v>51600000</v>
      </c>
      <c r="AI113" s="1215">
        <v>53400000</v>
      </c>
      <c r="AJ113" s="1215">
        <v>13500000</v>
      </c>
      <c r="AK113" s="1059" t="s">
        <v>800</v>
      </c>
      <c r="AL113" s="1059" t="s">
        <v>2637</v>
      </c>
      <c r="AM113" s="1059" t="s">
        <v>2638</v>
      </c>
      <c r="AN113" s="1059" t="s">
        <v>1150</v>
      </c>
      <c r="AP113" s="839" t="s">
        <v>4206</v>
      </c>
      <c r="AQ113" s="845" t="s">
        <v>4205</v>
      </c>
      <c r="AR113" s="1676" t="s">
        <v>4207</v>
      </c>
    </row>
    <row r="114" spans="2:44" s="6" customFormat="1" ht="231.95" customHeight="1" x14ac:dyDescent="0.25">
      <c r="B114" s="1473"/>
      <c r="C114" s="1217"/>
      <c r="D114" s="1006"/>
      <c r="E114" s="1006"/>
      <c r="F114" s="451" t="s">
        <v>2639</v>
      </c>
      <c r="G114" s="401" t="s">
        <v>813</v>
      </c>
      <c r="H114" s="392">
        <v>0.5</v>
      </c>
      <c r="I114" s="437">
        <v>44562</v>
      </c>
      <c r="J114" s="437">
        <v>44926</v>
      </c>
      <c r="K114" s="393">
        <v>0.33</v>
      </c>
      <c r="L114" s="530">
        <v>0.66</v>
      </c>
      <c r="M114" s="392">
        <v>0.99</v>
      </c>
      <c r="N114" s="392">
        <v>1</v>
      </c>
      <c r="O114" s="893"/>
      <c r="P114" s="894"/>
      <c r="Q114" s="14"/>
      <c r="R114" s="1372"/>
      <c r="S114" s="932"/>
      <c r="T114" s="550">
        <v>0.66</v>
      </c>
      <c r="U114" s="401" t="s">
        <v>2640</v>
      </c>
      <c r="V114" s="685" t="s">
        <v>2635</v>
      </c>
      <c r="W114" s="614" t="str">
        <f t="shared" si="10"/>
        <v>En gestión</v>
      </c>
      <c r="X114" s="614" t="str">
        <f t="shared" si="9"/>
        <v>En gestión</v>
      </c>
      <c r="Y114" s="1396"/>
      <c r="Z114" s="1004"/>
      <c r="AA114" s="936"/>
      <c r="AB114" s="1158"/>
      <c r="AC114" s="1385"/>
      <c r="AD114" s="489"/>
      <c r="AE114" s="865"/>
      <c r="AF114" s="869"/>
      <c r="AG114" s="869"/>
      <c r="AH114" s="865"/>
      <c r="AI114" s="869"/>
      <c r="AJ114" s="869"/>
      <c r="AK114" s="1060"/>
      <c r="AL114" s="1060"/>
      <c r="AM114" s="1060"/>
      <c r="AN114" s="1060"/>
      <c r="AP114" s="839" t="s">
        <v>4206</v>
      </c>
      <c r="AQ114" s="845" t="s">
        <v>4205</v>
      </c>
      <c r="AR114" s="1677"/>
    </row>
    <row r="115" spans="2:44" s="6" customFormat="1" ht="231.95" customHeight="1" x14ac:dyDescent="0.25">
      <c r="B115" s="1473"/>
      <c r="C115" s="1216" t="s">
        <v>2641</v>
      </c>
      <c r="D115" s="1001" t="s">
        <v>2642</v>
      </c>
      <c r="E115" s="1001" t="s">
        <v>2606</v>
      </c>
      <c r="F115" s="452" t="s">
        <v>2643</v>
      </c>
      <c r="G115" s="398" t="s">
        <v>2644</v>
      </c>
      <c r="H115" s="399">
        <v>0.5</v>
      </c>
      <c r="I115" s="434">
        <v>44565</v>
      </c>
      <c r="J115" s="434">
        <v>44926</v>
      </c>
      <c r="K115" s="393">
        <v>0.25</v>
      </c>
      <c r="L115" s="530">
        <v>0.5</v>
      </c>
      <c r="M115" s="399">
        <v>0.75</v>
      </c>
      <c r="N115" s="399">
        <v>1</v>
      </c>
      <c r="O115" s="1210">
        <v>53400000</v>
      </c>
      <c r="P115" s="894">
        <v>3666649</v>
      </c>
      <c r="Q115" s="14"/>
      <c r="R115" s="1371">
        <v>0.25</v>
      </c>
      <c r="S115" s="1410" t="s">
        <v>2645</v>
      </c>
      <c r="T115" s="550">
        <v>0.5</v>
      </c>
      <c r="U115" s="724" t="s">
        <v>2646</v>
      </c>
      <c r="V115" s="724" t="s">
        <v>2647</v>
      </c>
      <c r="W115" s="614" t="str">
        <f t="shared" si="10"/>
        <v>En gestión</v>
      </c>
      <c r="X115" s="614" t="str">
        <f t="shared" si="9"/>
        <v>En gestión</v>
      </c>
      <c r="Y115" s="1392" t="s">
        <v>2648</v>
      </c>
      <c r="Z115" s="1003">
        <f>SUMPRODUCT(T115:T116,H115:H116)</f>
        <v>0.25</v>
      </c>
      <c r="AA115" s="990">
        <f>SUMPRODUCT(H115:H116,L115:L116)</f>
        <v>0.25</v>
      </c>
      <c r="AB115" s="1375" t="str">
        <f>IF(AA115&lt;1%,"Sin iniciar",IF(AA115=100%,"Terminado","En gestión"))</f>
        <v>En gestión</v>
      </c>
      <c r="AC115" s="1383" t="str">
        <f>IF(Z115&lt;1%,"Sin iniciar",IF(Z115=100%,"Terminado","En gestión"))</f>
        <v>En gestión</v>
      </c>
      <c r="AD115" s="489"/>
      <c r="AE115" s="1214">
        <v>3666649</v>
      </c>
      <c r="AF115" s="1215">
        <v>3932847</v>
      </c>
      <c r="AG115" s="1215">
        <v>1966423.63</v>
      </c>
      <c r="AH115" s="1214">
        <v>53400000</v>
      </c>
      <c r="AI115" s="1215">
        <v>52050000</v>
      </c>
      <c r="AJ115" s="1215">
        <v>13500000</v>
      </c>
      <c r="AK115" s="1059" t="s">
        <v>800</v>
      </c>
      <c r="AL115" s="1059" t="s">
        <v>1069</v>
      </c>
      <c r="AM115" s="1059" t="s">
        <v>1070</v>
      </c>
      <c r="AN115" s="1059" t="s">
        <v>2649</v>
      </c>
      <c r="AP115" s="839" t="s">
        <v>4206</v>
      </c>
      <c r="AQ115" s="845" t="s">
        <v>4205</v>
      </c>
      <c r="AR115" s="1676" t="s">
        <v>4207</v>
      </c>
    </row>
    <row r="116" spans="2:44" s="6" customFormat="1" ht="231.95" customHeight="1" x14ac:dyDescent="0.25">
      <c r="B116" s="1473"/>
      <c r="C116" s="1217"/>
      <c r="D116" s="1006"/>
      <c r="E116" s="1006"/>
      <c r="F116" s="451" t="s">
        <v>2650</v>
      </c>
      <c r="G116" s="401" t="s">
        <v>2651</v>
      </c>
      <c r="H116" s="392">
        <v>0.5</v>
      </c>
      <c r="I116" s="437">
        <v>44565</v>
      </c>
      <c r="J116" s="437">
        <v>44926</v>
      </c>
      <c r="K116" s="393">
        <v>0</v>
      </c>
      <c r="L116" s="530">
        <v>0</v>
      </c>
      <c r="M116" s="392">
        <v>0</v>
      </c>
      <c r="N116" s="392">
        <v>1</v>
      </c>
      <c r="O116" s="893"/>
      <c r="P116" s="894"/>
      <c r="Q116" s="14"/>
      <c r="R116" s="1372"/>
      <c r="S116" s="1057"/>
      <c r="T116" s="550">
        <v>0</v>
      </c>
      <c r="U116" s="698" t="s">
        <v>4157</v>
      </c>
      <c r="V116" s="698" t="s">
        <v>729</v>
      </c>
      <c r="W116" s="614" t="str">
        <f t="shared" si="10"/>
        <v>Sin iniciar</v>
      </c>
      <c r="X116" s="614" t="str">
        <f t="shared" si="9"/>
        <v>Sin iniciar</v>
      </c>
      <c r="Y116" s="1396"/>
      <c r="Z116" s="1004"/>
      <c r="AA116" s="936"/>
      <c r="AB116" s="1158"/>
      <c r="AC116" s="1385"/>
      <c r="AD116" s="489"/>
      <c r="AE116" s="865"/>
      <c r="AF116" s="869"/>
      <c r="AG116" s="869"/>
      <c r="AH116" s="865"/>
      <c r="AI116" s="869"/>
      <c r="AJ116" s="869"/>
      <c r="AK116" s="1060"/>
      <c r="AL116" s="1060"/>
      <c r="AM116" s="1060"/>
      <c r="AN116" s="1060"/>
      <c r="AP116" s="839" t="s">
        <v>4206</v>
      </c>
      <c r="AQ116" s="845" t="s">
        <v>4205</v>
      </c>
      <c r="AR116" s="1677"/>
    </row>
    <row r="117" spans="2:44" s="6" customFormat="1" ht="231.95" customHeight="1" x14ac:dyDescent="0.25">
      <c r="B117" s="1473"/>
      <c r="C117" s="1216" t="s">
        <v>2652</v>
      </c>
      <c r="D117" s="1001" t="s">
        <v>2653</v>
      </c>
      <c r="E117" s="1001" t="s">
        <v>2606</v>
      </c>
      <c r="F117" s="452" t="s">
        <v>2654</v>
      </c>
      <c r="G117" s="398" t="s">
        <v>805</v>
      </c>
      <c r="H117" s="399">
        <v>0.3</v>
      </c>
      <c r="I117" s="434">
        <v>44571</v>
      </c>
      <c r="J117" s="434">
        <v>44650</v>
      </c>
      <c r="K117" s="393">
        <v>1</v>
      </c>
      <c r="L117" s="530">
        <v>1</v>
      </c>
      <c r="M117" s="399">
        <v>1</v>
      </c>
      <c r="N117" s="399">
        <v>1</v>
      </c>
      <c r="O117" s="1210">
        <v>24768000</v>
      </c>
      <c r="P117" s="894">
        <v>2535228</v>
      </c>
      <c r="Q117" s="14"/>
      <c r="R117" s="1371">
        <v>0.74</v>
      </c>
      <c r="S117" s="1407" t="s">
        <v>2655</v>
      </c>
      <c r="T117" s="550">
        <v>1</v>
      </c>
      <c r="U117" s="695" t="s">
        <v>2656</v>
      </c>
      <c r="V117" s="685" t="s">
        <v>729</v>
      </c>
      <c r="W117" s="614" t="str">
        <f t="shared" si="10"/>
        <v>Terminado</v>
      </c>
      <c r="X117" s="614" t="str">
        <f t="shared" si="9"/>
        <v>Terminado</v>
      </c>
      <c r="Y117" s="1392" t="s">
        <v>2657</v>
      </c>
      <c r="Z117" s="1003">
        <f>SUMPRODUCT(T117:T118,H117:H118)</f>
        <v>0.57999999999999996</v>
      </c>
      <c r="AA117" s="990">
        <f>SUMPRODUCT(H117:H118,L117:L118)</f>
        <v>0.57999999999999996</v>
      </c>
      <c r="AB117" s="1375" t="str">
        <f>IF(AA117&lt;1%,"Sin iniciar",IF(AA117=100%,"Terminado","En gestión"))</f>
        <v>En gestión</v>
      </c>
      <c r="AC117" s="1383" t="str">
        <f>IF(Z117&lt;1%,"Sin iniciar",IF(Z117=100%,"Terminado","En gestión"))</f>
        <v>En gestión</v>
      </c>
      <c r="AD117" s="489"/>
      <c r="AE117" s="1214">
        <v>2535228</v>
      </c>
      <c r="AF117" s="1215">
        <v>2719286</v>
      </c>
      <c r="AG117" s="1215">
        <v>1320796.06</v>
      </c>
      <c r="AH117" s="1214">
        <v>24768000</v>
      </c>
      <c r="AI117" s="1215">
        <v>24768000</v>
      </c>
      <c r="AJ117" s="1215">
        <v>6480000</v>
      </c>
      <c r="AK117" s="1059" t="s">
        <v>800</v>
      </c>
      <c r="AL117" s="1059" t="s">
        <v>2658</v>
      </c>
      <c r="AM117" s="1059" t="s">
        <v>2659</v>
      </c>
      <c r="AN117" s="1059" t="s">
        <v>846</v>
      </c>
      <c r="AP117" s="839" t="s">
        <v>4493</v>
      </c>
      <c r="AQ117" s="846" t="s">
        <v>4322</v>
      </c>
      <c r="AR117" s="1676" t="s">
        <v>4323</v>
      </c>
    </row>
    <row r="118" spans="2:44" s="6" customFormat="1" ht="231.95" customHeight="1" x14ac:dyDescent="0.25">
      <c r="B118" s="1473"/>
      <c r="C118" s="1217"/>
      <c r="D118" s="1006"/>
      <c r="E118" s="1006"/>
      <c r="F118" s="451" t="s">
        <v>2660</v>
      </c>
      <c r="G118" s="401" t="s">
        <v>2661</v>
      </c>
      <c r="H118" s="392">
        <v>0.7</v>
      </c>
      <c r="I118" s="437">
        <v>44571</v>
      </c>
      <c r="J118" s="437">
        <v>44926</v>
      </c>
      <c r="K118" s="393">
        <v>0.2</v>
      </c>
      <c r="L118" s="530">
        <v>0.4</v>
      </c>
      <c r="M118" s="392">
        <v>0.6</v>
      </c>
      <c r="N118" s="392">
        <v>1</v>
      </c>
      <c r="O118" s="893"/>
      <c r="P118" s="894"/>
      <c r="Q118" s="14"/>
      <c r="R118" s="1372"/>
      <c r="S118" s="1409"/>
      <c r="T118" s="550">
        <v>0.4</v>
      </c>
      <c r="U118" s="695" t="s">
        <v>2662</v>
      </c>
      <c r="V118" s="685" t="s">
        <v>2663</v>
      </c>
      <c r="W118" s="614" t="str">
        <f t="shared" si="10"/>
        <v>En gestión</v>
      </c>
      <c r="X118" s="614" t="str">
        <f t="shared" si="9"/>
        <v>En gestión</v>
      </c>
      <c r="Y118" s="1396"/>
      <c r="Z118" s="1004"/>
      <c r="AA118" s="936"/>
      <c r="AB118" s="1158"/>
      <c r="AC118" s="1385"/>
      <c r="AD118" s="489"/>
      <c r="AE118" s="865"/>
      <c r="AF118" s="869"/>
      <c r="AG118" s="869"/>
      <c r="AH118" s="865"/>
      <c r="AI118" s="869"/>
      <c r="AJ118" s="869"/>
      <c r="AK118" s="1060"/>
      <c r="AL118" s="1060"/>
      <c r="AM118" s="1060"/>
      <c r="AN118" s="1060"/>
      <c r="AP118" s="839" t="s">
        <v>4493</v>
      </c>
      <c r="AQ118" s="845" t="s">
        <v>4324</v>
      </c>
      <c r="AR118" s="1677"/>
    </row>
    <row r="119" spans="2:44" s="6" customFormat="1" ht="231.95" customHeight="1" x14ac:dyDescent="0.25">
      <c r="B119" s="1473"/>
      <c r="C119" s="1216" t="s">
        <v>2664</v>
      </c>
      <c r="D119" s="1279" t="s">
        <v>2665</v>
      </c>
      <c r="E119" s="1279" t="s">
        <v>2606</v>
      </c>
      <c r="F119" s="452" t="s">
        <v>2666</v>
      </c>
      <c r="G119" s="398" t="s">
        <v>2667</v>
      </c>
      <c r="H119" s="399">
        <v>0.5</v>
      </c>
      <c r="I119" s="434">
        <v>44593</v>
      </c>
      <c r="J119" s="434">
        <v>44925</v>
      </c>
      <c r="K119" s="393">
        <v>0.25</v>
      </c>
      <c r="L119" s="530">
        <v>0.5</v>
      </c>
      <c r="M119" s="399">
        <v>0.75</v>
      </c>
      <c r="N119" s="399">
        <v>1</v>
      </c>
      <c r="O119" s="1210">
        <v>99760000</v>
      </c>
      <c r="P119" s="894">
        <v>6755337</v>
      </c>
      <c r="Q119" s="14"/>
      <c r="R119" s="1371">
        <v>0.5</v>
      </c>
      <c r="S119" s="1318" t="s">
        <v>795</v>
      </c>
      <c r="T119" s="550">
        <v>0.5</v>
      </c>
      <c r="U119" s="695" t="s">
        <v>2668</v>
      </c>
      <c r="V119" s="685" t="s">
        <v>2669</v>
      </c>
      <c r="W119" s="614" t="str">
        <f t="shared" si="10"/>
        <v>En gestión</v>
      </c>
      <c r="X119" s="614" t="str">
        <f t="shared" si="9"/>
        <v>En gestión</v>
      </c>
      <c r="Y119" s="1392" t="s">
        <v>2670</v>
      </c>
      <c r="Z119" s="1003">
        <f>SUMPRODUCT(T119:T120,H119:H120)</f>
        <v>0.5</v>
      </c>
      <c r="AA119" s="990">
        <f>SUMPRODUCT(H119:H120,L119:L120)</f>
        <v>0.5</v>
      </c>
      <c r="AB119" s="1375" t="str">
        <f>IF(AA119&lt;1%,"Sin iniciar",IF(AA119=100%,"Terminado","En gestión"))</f>
        <v>En gestión</v>
      </c>
      <c r="AC119" s="1383" t="str">
        <f>IF(Z119&lt;1%,"Sin iniciar",IF(Z119=100%,"Terminado","En gestión"))</f>
        <v>En gestión</v>
      </c>
      <c r="AD119" s="489"/>
      <c r="AE119" s="1214">
        <v>6755337</v>
      </c>
      <c r="AF119" s="1215">
        <v>7245775</v>
      </c>
      <c r="AG119" s="1215">
        <v>3293534.09</v>
      </c>
      <c r="AH119" s="1214">
        <v>99760000</v>
      </c>
      <c r="AI119" s="1215">
        <v>99610000</v>
      </c>
      <c r="AJ119" s="1215">
        <v>24600000</v>
      </c>
      <c r="AK119" s="1059" t="s">
        <v>800</v>
      </c>
      <c r="AL119" s="1059" t="s">
        <v>2671</v>
      </c>
      <c r="AM119" s="1059" t="s">
        <v>2672</v>
      </c>
      <c r="AN119" s="1059" t="s">
        <v>2673</v>
      </c>
      <c r="AP119" s="839" t="s">
        <v>4206</v>
      </c>
      <c r="AQ119" s="845" t="s">
        <v>4205</v>
      </c>
      <c r="AR119" s="1676" t="s">
        <v>4207</v>
      </c>
    </row>
    <row r="120" spans="2:44" s="6" customFormat="1" ht="231.95" customHeight="1" x14ac:dyDescent="0.25">
      <c r="B120" s="1473"/>
      <c r="C120" s="1217"/>
      <c r="D120" s="1280"/>
      <c r="E120" s="1280"/>
      <c r="F120" s="451" t="s">
        <v>2674</v>
      </c>
      <c r="G120" s="401" t="s">
        <v>2675</v>
      </c>
      <c r="H120" s="392">
        <v>0.5</v>
      </c>
      <c r="I120" s="437">
        <v>44593</v>
      </c>
      <c r="J120" s="437">
        <v>44925</v>
      </c>
      <c r="K120" s="393">
        <v>0.25</v>
      </c>
      <c r="L120" s="530">
        <v>0.5</v>
      </c>
      <c r="M120" s="392">
        <v>0.75</v>
      </c>
      <c r="N120" s="392">
        <v>1</v>
      </c>
      <c r="O120" s="893"/>
      <c r="P120" s="894"/>
      <c r="Q120" s="14"/>
      <c r="R120" s="1372"/>
      <c r="S120" s="1320"/>
      <c r="T120" s="550">
        <v>0.5</v>
      </c>
      <c r="U120" s="695" t="s">
        <v>2676</v>
      </c>
      <c r="V120" s="685" t="s">
        <v>2677</v>
      </c>
      <c r="W120" s="614" t="str">
        <f t="shared" si="10"/>
        <v>En gestión</v>
      </c>
      <c r="X120" s="614" t="str">
        <f t="shared" si="9"/>
        <v>En gestión</v>
      </c>
      <c r="Y120" s="1396"/>
      <c r="Z120" s="1004"/>
      <c r="AA120" s="936"/>
      <c r="AB120" s="1158"/>
      <c r="AC120" s="1385"/>
      <c r="AD120" s="489"/>
      <c r="AE120" s="865"/>
      <c r="AF120" s="869"/>
      <c r="AG120" s="869"/>
      <c r="AH120" s="865"/>
      <c r="AI120" s="869"/>
      <c r="AJ120" s="869"/>
      <c r="AK120" s="1060"/>
      <c r="AL120" s="1060"/>
      <c r="AM120" s="1060"/>
      <c r="AN120" s="1060"/>
      <c r="AP120" s="839" t="s">
        <v>4206</v>
      </c>
      <c r="AQ120" s="845" t="s">
        <v>4205</v>
      </c>
      <c r="AR120" s="1677"/>
    </row>
    <row r="121" spans="2:44" s="6" customFormat="1" ht="231.95" customHeight="1" x14ac:dyDescent="0.25">
      <c r="B121" s="1473"/>
      <c r="C121" s="1216" t="s">
        <v>2678</v>
      </c>
      <c r="D121" s="1279" t="s">
        <v>2679</v>
      </c>
      <c r="E121" s="1279" t="s">
        <v>2680</v>
      </c>
      <c r="F121" s="452" t="s">
        <v>2681</v>
      </c>
      <c r="G121" s="398" t="s">
        <v>2682</v>
      </c>
      <c r="H121" s="399">
        <v>0.5</v>
      </c>
      <c r="I121" s="434">
        <v>44621</v>
      </c>
      <c r="J121" s="434">
        <v>44651</v>
      </c>
      <c r="K121" s="393">
        <v>1</v>
      </c>
      <c r="L121" s="530">
        <v>1</v>
      </c>
      <c r="M121" s="399">
        <v>1</v>
      </c>
      <c r="N121" s="399">
        <v>1</v>
      </c>
      <c r="O121" s="1210">
        <v>0</v>
      </c>
      <c r="P121" s="894">
        <v>6323393</v>
      </c>
      <c r="Q121" s="14"/>
      <c r="R121" s="1371">
        <v>1</v>
      </c>
      <c r="S121" s="1407" t="s">
        <v>2683</v>
      </c>
      <c r="T121" s="550">
        <v>1</v>
      </c>
      <c r="U121" s="695" t="s">
        <v>2684</v>
      </c>
      <c r="V121" s="685" t="s">
        <v>729</v>
      </c>
      <c r="W121" s="614" t="str">
        <f t="shared" si="10"/>
        <v>Terminado</v>
      </c>
      <c r="X121" s="614" t="str">
        <f t="shared" si="9"/>
        <v>Terminado</v>
      </c>
      <c r="Y121" s="1392" t="s">
        <v>2685</v>
      </c>
      <c r="Z121" s="1003">
        <f>SUMPRODUCT(T121:T122,H121:H122)</f>
        <v>1</v>
      </c>
      <c r="AA121" s="990">
        <f>SUMPRODUCT(H121:H122,L121:L122)</f>
        <v>0.875</v>
      </c>
      <c r="AB121" s="1375" t="str">
        <f>IF(AA121&lt;1%,"Sin iniciar",IF(AA121=100%,"Terminado","En gestión"))</f>
        <v>En gestión</v>
      </c>
      <c r="AC121" s="1383" t="str">
        <f>IF(Z121&lt;1%,"Sin iniciar",IF(Z121=100%,"Terminado","En gestión"))</f>
        <v>Terminado</v>
      </c>
      <c r="AD121" s="489"/>
      <c r="AE121" s="1214">
        <v>6323393</v>
      </c>
      <c r="AF121" s="1215">
        <v>6782472</v>
      </c>
      <c r="AG121" s="1215">
        <v>6782471.5</v>
      </c>
      <c r="AH121" s="1214">
        <v>0</v>
      </c>
      <c r="AI121" s="1068">
        <v>0</v>
      </c>
      <c r="AJ121" s="1068">
        <v>0</v>
      </c>
      <c r="AK121" s="1059" t="s">
        <v>280</v>
      </c>
      <c r="AL121" s="1059" t="s">
        <v>280</v>
      </c>
      <c r="AM121" s="1059" t="s">
        <v>280</v>
      </c>
      <c r="AN121" s="1059" t="s">
        <v>280</v>
      </c>
      <c r="AP121" s="839" t="s">
        <v>4493</v>
      </c>
      <c r="AQ121" s="846" t="s">
        <v>4325</v>
      </c>
      <c r="AR121" s="1676" t="s">
        <v>4326</v>
      </c>
    </row>
    <row r="122" spans="2:44" s="6" customFormat="1" ht="231.95" customHeight="1" x14ac:dyDescent="0.25">
      <c r="B122" s="1473"/>
      <c r="C122" s="1217"/>
      <c r="D122" s="1280"/>
      <c r="E122" s="1280"/>
      <c r="F122" s="451" t="s">
        <v>2686</v>
      </c>
      <c r="G122" s="401" t="s">
        <v>2687</v>
      </c>
      <c r="H122" s="392">
        <v>0.5</v>
      </c>
      <c r="I122" s="437">
        <v>44621</v>
      </c>
      <c r="J122" s="437">
        <v>44568</v>
      </c>
      <c r="K122" s="393">
        <v>0.25</v>
      </c>
      <c r="L122" s="530">
        <v>0.75</v>
      </c>
      <c r="M122" s="392">
        <v>1</v>
      </c>
      <c r="N122" s="392">
        <v>1</v>
      </c>
      <c r="O122" s="893"/>
      <c r="P122" s="894"/>
      <c r="Q122" s="14"/>
      <c r="R122" s="1372"/>
      <c r="S122" s="1409"/>
      <c r="T122" s="550">
        <v>1</v>
      </c>
      <c r="U122" s="695" t="s">
        <v>2688</v>
      </c>
      <c r="V122" s="685" t="s">
        <v>2689</v>
      </c>
      <c r="W122" s="614" t="str">
        <f t="shared" si="10"/>
        <v>En gestión</v>
      </c>
      <c r="X122" s="614" t="str">
        <f t="shared" si="9"/>
        <v>Terminado</v>
      </c>
      <c r="Y122" s="1396"/>
      <c r="Z122" s="1004"/>
      <c r="AA122" s="936"/>
      <c r="AB122" s="1158"/>
      <c r="AC122" s="1385"/>
      <c r="AD122" s="489"/>
      <c r="AE122" s="865"/>
      <c r="AF122" s="869"/>
      <c r="AG122" s="869"/>
      <c r="AH122" s="865"/>
      <c r="AI122" s="1069"/>
      <c r="AJ122" s="1069"/>
      <c r="AK122" s="1060"/>
      <c r="AL122" s="1060"/>
      <c r="AM122" s="1060"/>
      <c r="AN122" s="1060"/>
      <c r="AP122" s="839" t="s">
        <v>4493</v>
      </c>
      <c r="AQ122" s="846" t="s">
        <v>4327</v>
      </c>
      <c r="AR122" s="1677"/>
    </row>
    <row r="123" spans="2:44" s="6" customFormat="1" ht="231.95" customHeight="1" x14ac:dyDescent="0.25">
      <c r="B123" s="1473"/>
      <c r="C123" s="1216" t="s">
        <v>2690</v>
      </c>
      <c r="D123" s="1279" t="s">
        <v>2691</v>
      </c>
      <c r="E123" s="1279" t="s">
        <v>2680</v>
      </c>
      <c r="F123" s="452" t="s">
        <v>2692</v>
      </c>
      <c r="G123" s="398" t="s">
        <v>2693</v>
      </c>
      <c r="H123" s="399">
        <v>0.35</v>
      </c>
      <c r="I123" s="434">
        <v>44621</v>
      </c>
      <c r="J123" s="434" t="s">
        <v>2694</v>
      </c>
      <c r="K123" s="393">
        <v>0.7</v>
      </c>
      <c r="L123" s="530">
        <v>0.3</v>
      </c>
      <c r="M123" s="399">
        <v>1</v>
      </c>
      <c r="N123" s="399">
        <v>1</v>
      </c>
      <c r="O123" s="1210">
        <v>0</v>
      </c>
      <c r="P123" s="894">
        <v>3496349</v>
      </c>
      <c r="Q123" s="14"/>
      <c r="R123" s="1371">
        <v>0.5</v>
      </c>
      <c r="S123" s="1407" t="s">
        <v>2695</v>
      </c>
      <c r="T123" s="550">
        <v>0.8</v>
      </c>
      <c r="U123" s="695" t="s">
        <v>2696</v>
      </c>
      <c r="V123" s="685" t="s">
        <v>2697</v>
      </c>
      <c r="W123" s="614" t="str">
        <f t="shared" si="10"/>
        <v>En gestión</v>
      </c>
      <c r="X123" s="614" t="str">
        <f t="shared" si="9"/>
        <v>En gestión</v>
      </c>
      <c r="Y123" s="1668" t="s">
        <v>2698</v>
      </c>
      <c r="Z123" s="1003">
        <f>SUMPRODUCT(T123:T125,H123:H125)</f>
        <v>0.49</v>
      </c>
      <c r="AA123" s="990">
        <f>SUMPRODUCT(H123:H125,L123:L125)</f>
        <v>0.45</v>
      </c>
      <c r="AB123" s="1375" t="str">
        <f>IF(AA123&lt;1%,"Sin iniciar",IF(AA123=100%,"Terminado","En gestión"))</f>
        <v>En gestión</v>
      </c>
      <c r="AC123" s="1383" t="str">
        <f>IF(Z123&lt;1%,"Sin iniciar",IF(Z123=100%,"Terminado","En gestión"))</f>
        <v>En gestión</v>
      </c>
      <c r="AD123" s="489"/>
      <c r="AE123" s="1214">
        <v>3496349</v>
      </c>
      <c r="AF123" s="1215">
        <v>3750184</v>
      </c>
      <c r="AG123" s="1215">
        <v>2500122.67</v>
      </c>
      <c r="AH123" s="1214">
        <v>0</v>
      </c>
      <c r="AI123" s="1068">
        <v>0</v>
      </c>
      <c r="AJ123" s="1068">
        <v>0</v>
      </c>
      <c r="AK123" s="1059" t="s">
        <v>280</v>
      </c>
      <c r="AL123" s="1059" t="s">
        <v>280</v>
      </c>
      <c r="AM123" s="1059" t="s">
        <v>280</v>
      </c>
      <c r="AN123" s="1059" t="s">
        <v>280</v>
      </c>
      <c r="AP123" s="839" t="s">
        <v>4206</v>
      </c>
      <c r="AQ123" s="845" t="s">
        <v>4205</v>
      </c>
      <c r="AR123" s="1676" t="s">
        <v>4207</v>
      </c>
    </row>
    <row r="124" spans="2:44" s="6" customFormat="1" ht="231.95" customHeight="1" x14ac:dyDescent="0.25">
      <c r="B124" s="1473"/>
      <c r="C124" s="1164"/>
      <c r="D124" s="1167"/>
      <c r="E124" s="1167"/>
      <c r="F124" s="451" t="s">
        <v>2699</v>
      </c>
      <c r="G124" s="401" t="s">
        <v>2700</v>
      </c>
      <c r="H124" s="392">
        <v>0.35</v>
      </c>
      <c r="I124" s="437">
        <v>44621</v>
      </c>
      <c r="J124" s="437">
        <v>44742</v>
      </c>
      <c r="K124" s="393">
        <v>0.4</v>
      </c>
      <c r="L124" s="530">
        <v>0.6</v>
      </c>
      <c r="M124" s="392">
        <v>1</v>
      </c>
      <c r="N124" s="392">
        <v>1</v>
      </c>
      <c r="O124" s="1170"/>
      <c r="P124" s="894"/>
      <c r="Q124" s="14"/>
      <c r="R124" s="1379"/>
      <c r="S124" s="1408"/>
      <c r="T124" s="550">
        <v>0.6</v>
      </c>
      <c r="U124" s="695" t="s">
        <v>2696</v>
      </c>
      <c r="V124" s="685" t="s">
        <v>2697</v>
      </c>
      <c r="W124" s="614" t="str">
        <f t="shared" si="10"/>
        <v>En gestión</v>
      </c>
      <c r="X124" s="614" t="str">
        <f t="shared" si="9"/>
        <v>En gestión</v>
      </c>
      <c r="Y124" s="1669"/>
      <c r="Z124" s="1206"/>
      <c r="AA124" s="994"/>
      <c r="AB124" s="1157"/>
      <c r="AC124" s="1384"/>
      <c r="AD124" s="489"/>
      <c r="AE124" s="864"/>
      <c r="AF124" s="868"/>
      <c r="AG124" s="868"/>
      <c r="AH124" s="864"/>
      <c r="AI124" s="1068"/>
      <c r="AJ124" s="1068"/>
      <c r="AK124" s="1059"/>
      <c r="AL124" s="1059"/>
      <c r="AM124" s="1059"/>
      <c r="AN124" s="1059"/>
      <c r="AP124" s="839" t="s">
        <v>4206</v>
      </c>
      <c r="AQ124" s="845" t="s">
        <v>4205</v>
      </c>
      <c r="AR124" s="1678"/>
    </row>
    <row r="125" spans="2:44" s="6" customFormat="1" ht="231.95" customHeight="1" x14ac:dyDescent="0.25">
      <c r="B125" s="1473"/>
      <c r="C125" s="1217"/>
      <c r="D125" s="1280"/>
      <c r="E125" s="1280"/>
      <c r="F125" s="451" t="s">
        <v>2701</v>
      </c>
      <c r="G125" s="401" t="s">
        <v>2702</v>
      </c>
      <c r="H125" s="392">
        <v>0.3</v>
      </c>
      <c r="I125" s="437">
        <v>44621</v>
      </c>
      <c r="J125" s="437">
        <v>44804</v>
      </c>
      <c r="K125" s="393">
        <v>0.15</v>
      </c>
      <c r="L125" s="530">
        <v>0.45</v>
      </c>
      <c r="M125" s="392">
        <v>0.85</v>
      </c>
      <c r="N125" s="392">
        <v>1</v>
      </c>
      <c r="O125" s="893"/>
      <c r="P125" s="894"/>
      <c r="Q125" s="14"/>
      <c r="R125" s="1372"/>
      <c r="S125" s="1409"/>
      <c r="T125" s="550">
        <v>0</v>
      </c>
      <c r="U125" s="698" t="s">
        <v>4157</v>
      </c>
      <c r="V125" s="698" t="s">
        <v>729</v>
      </c>
      <c r="W125" s="614" t="str">
        <f t="shared" si="10"/>
        <v>En gestión</v>
      </c>
      <c r="X125" s="614" t="str">
        <f t="shared" si="9"/>
        <v>Sin iniciar</v>
      </c>
      <c r="Y125" s="1670"/>
      <c r="Z125" s="1004"/>
      <c r="AA125" s="936"/>
      <c r="AB125" s="1158"/>
      <c r="AC125" s="1385"/>
      <c r="AD125" s="489" t="s">
        <v>2703</v>
      </c>
      <c r="AE125" s="865"/>
      <c r="AF125" s="868"/>
      <c r="AG125" s="869"/>
      <c r="AH125" s="865"/>
      <c r="AI125" s="1069"/>
      <c r="AJ125" s="1069"/>
      <c r="AK125" s="1060"/>
      <c r="AL125" s="1060"/>
      <c r="AM125" s="1060"/>
      <c r="AN125" s="1060"/>
      <c r="AP125" s="839" t="s">
        <v>4206</v>
      </c>
      <c r="AQ125" s="845" t="s">
        <v>4205</v>
      </c>
      <c r="AR125" s="1677"/>
    </row>
    <row r="126" spans="2:44" s="6" customFormat="1" ht="231.95" customHeight="1" x14ac:dyDescent="0.25">
      <c r="B126" s="1473"/>
      <c r="C126" s="1216" t="s">
        <v>2704</v>
      </c>
      <c r="D126" s="1279" t="s">
        <v>2705</v>
      </c>
      <c r="E126" s="1279" t="s">
        <v>2680</v>
      </c>
      <c r="F126" s="452" t="s">
        <v>2706</v>
      </c>
      <c r="G126" s="398" t="s">
        <v>2707</v>
      </c>
      <c r="H126" s="399">
        <v>0.25</v>
      </c>
      <c r="I126" s="434">
        <v>44564</v>
      </c>
      <c r="J126" s="434">
        <v>44742</v>
      </c>
      <c r="K126" s="393">
        <v>1</v>
      </c>
      <c r="L126" s="530">
        <v>1</v>
      </c>
      <c r="M126" s="399">
        <v>1</v>
      </c>
      <c r="N126" s="399">
        <v>1</v>
      </c>
      <c r="O126" s="1210">
        <v>889641342</v>
      </c>
      <c r="P126" s="894">
        <v>0</v>
      </c>
      <c r="Q126" s="14"/>
      <c r="R126" s="1371">
        <v>0.63</v>
      </c>
      <c r="S126" s="1325" t="s">
        <v>2708</v>
      </c>
      <c r="T126" s="550">
        <v>0.5</v>
      </c>
      <c r="U126" s="695" t="s">
        <v>2709</v>
      </c>
      <c r="V126" s="685" t="s">
        <v>2710</v>
      </c>
      <c r="W126" s="614" t="str">
        <f t="shared" si="10"/>
        <v>Terminado</v>
      </c>
      <c r="X126" s="614" t="str">
        <f t="shared" si="9"/>
        <v>En gestión</v>
      </c>
      <c r="Y126" s="1392" t="s">
        <v>2711</v>
      </c>
      <c r="Z126" s="1003">
        <f>SUMPRODUCT(T126:T129,H126:H129)</f>
        <v>0.625</v>
      </c>
      <c r="AA126" s="990">
        <f>SUMPRODUCT(H126:H129,L126:L129)</f>
        <v>0.75</v>
      </c>
      <c r="AB126" s="1375" t="str">
        <f>IF(AA126&lt;1%,"Sin iniciar",IF(AA126=100%,"Terminado","En gestión"))</f>
        <v>En gestión</v>
      </c>
      <c r="AC126" s="1383" t="str">
        <f>IF(Z126&lt;1%,"Sin iniciar",IF(Z126=100%,"Terminado","En gestión"))</f>
        <v>En gestión</v>
      </c>
      <c r="AD126" s="489" t="s">
        <v>2712</v>
      </c>
      <c r="AE126" s="1214">
        <v>0</v>
      </c>
      <c r="AF126" s="1353">
        <v>0</v>
      </c>
      <c r="AG126" s="1353">
        <v>0</v>
      </c>
      <c r="AH126" s="1214">
        <v>889641342</v>
      </c>
      <c r="AI126" s="1215">
        <v>859640981.33000004</v>
      </c>
      <c r="AJ126" s="1215">
        <v>215270070</v>
      </c>
      <c r="AK126" s="1059" t="s">
        <v>2031</v>
      </c>
      <c r="AL126" s="1059" t="s">
        <v>2713</v>
      </c>
      <c r="AM126" s="1059" t="s">
        <v>2714</v>
      </c>
      <c r="AN126" s="1059" t="s">
        <v>2715</v>
      </c>
      <c r="AP126" s="839" t="s">
        <v>4493</v>
      </c>
      <c r="AQ126" s="846" t="s">
        <v>4328</v>
      </c>
      <c r="AR126" s="1676" t="s">
        <v>4329</v>
      </c>
    </row>
    <row r="127" spans="2:44" s="6" customFormat="1" ht="231.95" customHeight="1" x14ac:dyDescent="0.25">
      <c r="B127" s="1473"/>
      <c r="C127" s="1164"/>
      <c r="D127" s="1167"/>
      <c r="E127" s="1167"/>
      <c r="F127" s="451" t="s">
        <v>2716</v>
      </c>
      <c r="G127" s="401" t="s">
        <v>2717</v>
      </c>
      <c r="H127" s="392">
        <v>0.25</v>
      </c>
      <c r="I127" s="437">
        <v>44564</v>
      </c>
      <c r="J127" s="437">
        <v>44742</v>
      </c>
      <c r="K127" s="393">
        <v>0.5</v>
      </c>
      <c r="L127" s="530">
        <v>1</v>
      </c>
      <c r="M127" s="392">
        <v>1</v>
      </c>
      <c r="N127" s="392">
        <v>1</v>
      </c>
      <c r="O127" s="1170"/>
      <c r="P127" s="894"/>
      <c r="Q127" s="14"/>
      <c r="R127" s="1379"/>
      <c r="S127" s="991"/>
      <c r="T127" s="550">
        <v>1</v>
      </c>
      <c r="U127" s="695" t="s">
        <v>2718</v>
      </c>
      <c r="V127" s="685" t="s">
        <v>2719</v>
      </c>
      <c r="W127" s="614" t="str">
        <f t="shared" si="10"/>
        <v>Terminado</v>
      </c>
      <c r="X127" s="614" t="str">
        <f t="shared" si="9"/>
        <v>Terminado</v>
      </c>
      <c r="Y127" s="1393"/>
      <c r="Z127" s="1206"/>
      <c r="AA127" s="994"/>
      <c r="AB127" s="1157"/>
      <c r="AC127" s="1384"/>
      <c r="AD127" s="489"/>
      <c r="AE127" s="864"/>
      <c r="AF127" s="1353"/>
      <c r="AG127" s="1353"/>
      <c r="AH127" s="864"/>
      <c r="AI127" s="868"/>
      <c r="AJ127" s="868"/>
      <c r="AK127" s="1059"/>
      <c r="AL127" s="1059"/>
      <c r="AM127" s="1059"/>
      <c r="AN127" s="1059"/>
      <c r="AP127" s="839" t="s">
        <v>4493</v>
      </c>
      <c r="AQ127" s="846" t="s">
        <v>4330</v>
      </c>
      <c r="AR127" s="1678"/>
    </row>
    <row r="128" spans="2:44" s="6" customFormat="1" ht="231.95" customHeight="1" x14ac:dyDescent="0.25">
      <c r="B128" s="1473"/>
      <c r="C128" s="1164"/>
      <c r="D128" s="1167"/>
      <c r="E128" s="1167"/>
      <c r="F128" s="451" t="s">
        <v>2720</v>
      </c>
      <c r="G128" s="401" t="s">
        <v>813</v>
      </c>
      <c r="H128" s="392">
        <v>0.25</v>
      </c>
      <c r="I128" s="437">
        <v>44572</v>
      </c>
      <c r="J128" s="437">
        <v>44926</v>
      </c>
      <c r="K128" s="393">
        <v>0.25</v>
      </c>
      <c r="L128" s="530">
        <v>0.5</v>
      </c>
      <c r="M128" s="392">
        <v>0.75</v>
      </c>
      <c r="N128" s="392">
        <v>1</v>
      </c>
      <c r="O128" s="1170"/>
      <c r="P128" s="894"/>
      <c r="Q128" s="14"/>
      <c r="R128" s="1379"/>
      <c r="S128" s="991"/>
      <c r="T128" s="550">
        <v>0.5</v>
      </c>
      <c r="U128" s="695" t="s">
        <v>2721</v>
      </c>
      <c r="V128" s="685" t="s">
        <v>2722</v>
      </c>
      <c r="W128" s="614" t="str">
        <f t="shared" si="10"/>
        <v>En gestión</v>
      </c>
      <c r="X128" s="614" t="str">
        <f t="shared" si="9"/>
        <v>En gestión</v>
      </c>
      <c r="Y128" s="1393"/>
      <c r="Z128" s="1206"/>
      <c r="AA128" s="994"/>
      <c r="AB128" s="1157"/>
      <c r="AC128" s="1384"/>
      <c r="AD128" s="489"/>
      <c r="AE128" s="864"/>
      <c r="AF128" s="1353"/>
      <c r="AG128" s="1353"/>
      <c r="AH128" s="864"/>
      <c r="AI128" s="868"/>
      <c r="AJ128" s="868"/>
      <c r="AK128" s="1059"/>
      <c r="AL128" s="1059"/>
      <c r="AM128" s="1059"/>
      <c r="AN128" s="1059"/>
      <c r="AP128" s="839" t="s">
        <v>4493</v>
      </c>
      <c r="AQ128" s="845" t="s">
        <v>4205</v>
      </c>
      <c r="AR128" s="1678"/>
    </row>
    <row r="129" spans="2:44" s="6" customFormat="1" ht="231.95" customHeight="1" x14ac:dyDescent="0.25">
      <c r="B129" s="1473"/>
      <c r="C129" s="1217"/>
      <c r="D129" s="1280"/>
      <c r="E129" s="1280"/>
      <c r="F129" s="451" t="s">
        <v>2723</v>
      </c>
      <c r="G129" s="401" t="s">
        <v>2724</v>
      </c>
      <c r="H129" s="392">
        <v>0.25</v>
      </c>
      <c r="I129" s="437">
        <v>44572</v>
      </c>
      <c r="J129" s="437">
        <v>44926</v>
      </c>
      <c r="K129" s="393">
        <v>0.25</v>
      </c>
      <c r="L129" s="530">
        <v>0.5</v>
      </c>
      <c r="M129" s="392">
        <v>0.75</v>
      </c>
      <c r="N129" s="392">
        <v>1</v>
      </c>
      <c r="O129" s="893"/>
      <c r="P129" s="894"/>
      <c r="Q129" s="14"/>
      <c r="R129" s="1372"/>
      <c r="S129" s="1335"/>
      <c r="T129" s="550">
        <v>0.5</v>
      </c>
      <c r="U129" s="695" t="s">
        <v>2725</v>
      </c>
      <c r="V129" s="685" t="s">
        <v>2726</v>
      </c>
      <c r="W129" s="614" t="str">
        <f t="shared" si="10"/>
        <v>En gestión</v>
      </c>
      <c r="X129" s="614" t="str">
        <f t="shared" si="9"/>
        <v>En gestión</v>
      </c>
      <c r="Y129" s="1396"/>
      <c r="Z129" s="1004"/>
      <c r="AA129" s="936"/>
      <c r="AB129" s="1158"/>
      <c r="AC129" s="1385"/>
      <c r="AD129" s="489"/>
      <c r="AE129" s="865"/>
      <c r="AF129" s="1353"/>
      <c r="AG129" s="1353"/>
      <c r="AH129" s="865"/>
      <c r="AI129" s="869"/>
      <c r="AJ129" s="869"/>
      <c r="AK129" s="1060"/>
      <c r="AL129" s="1060"/>
      <c r="AM129" s="1060"/>
      <c r="AN129" s="1060"/>
      <c r="AP129" s="839" t="s">
        <v>4493</v>
      </c>
      <c r="AQ129" s="845" t="s">
        <v>4205</v>
      </c>
      <c r="AR129" s="1677"/>
    </row>
    <row r="130" spans="2:44" s="6" customFormat="1" ht="231.95" customHeight="1" x14ac:dyDescent="0.25">
      <c r="B130" s="1473"/>
      <c r="C130" s="1216" t="s">
        <v>2727</v>
      </c>
      <c r="D130" s="1279" t="s">
        <v>2728</v>
      </c>
      <c r="E130" s="1279" t="s">
        <v>2606</v>
      </c>
      <c r="F130" s="452" t="s">
        <v>2729</v>
      </c>
      <c r="G130" s="398" t="s">
        <v>2730</v>
      </c>
      <c r="H130" s="399">
        <v>0.1</v>
      </c>
      <c r="I130" s="434">
        <v>44563</v>
      </c>
      <c r="J130" s="434">
        <v>44650</v>
      </c>
      <c r="K130" s="393">
        <v>1</v>
      </c>
      <c r="L130" s="530">
        <v>1</v>
      </c>
      <c r="M130" s="399">
        <v>1</v>
      </c>
      <c r="N130" s="399">
        <v>1</v>
      </c>
      <c r="O130" s="1210">
        <v>160864027</v>
      </c>
      <c r="P130" s="894">
        <v>3281179</v>
      </c>
      <c r="Q130" s="14"/>
      <c r="R130" s="1371">
        <v>0.46</v>
      </c>
      <c r="S130" s="1318" t="s">
        <v>2731</v>
      </c>
      <c r="T130" s="550">
        <v>1</v>
      </c>
      <c r="U130" s="695" t="s">
        <v>2732</v>
      </c>
      <c r="V130" s="685" t="s">
        <v>729</v>
      </c>
      <c r="W130" s="614" t="str">
        <f t="shared" si="10"/>
        <v>Terminado</v>
      </c>
      <c r="X130" s="614" t="str">
        <f t="shared" si="9"/>
        <v>Terminado</v>
      </c>
      <c r="Y130" s="1392" t="s">
        <v>2733</v>
      </c>
      <c r="Z130" s="1003">
        <f>SUMPRODUCT(T130:T133,H130:H133)</f>
        <v>0.46</v>
      </c>
      <c r="AA130" s="990">
        <f>SUMPRODUCT(H130:H133,L130:L133)</f>
        <v>0.46</v>
      </c>
      <c r="AB130" s="1375" t="str">
        <f>IF(AA130&lt;1%,"Sin iniciar",IF(AA130=100%,"Terminado","En gestión"))</f>
        <v>En gestión</v>
      </c>
      <c r="AC130" s="1383" t="str">
        <f>IF(Z130&lt;1%,"Sin iniciar",IF(Z130=100%,"Terminado","En gestión"))</f>
        <v>En gestión</v>
      </c>
      <c r="AD130" s="489"/>
      <c r="AE130" s="1214">
        <v>3281179</v>
      </c>
      <c r="AF130" s="1215">
        <v>3519393</v>
      </c>
      <c r="AG130" s="1215">
        <v>1759696.25</v>
      </c>
      <c r="AH130" s="1214">
        <v>160864027</v>
      </c>
      <c r="AI130" s="1068">
        <v>160864027</v>
      </c>
      <c r="AJ130" s="1068">
        <v>42944895</v>
      </c>
      <c r="AK130" s="1059" t="s">
        <v>800</v>
      </c>
      <c r="AL130" s="1059" t="s">
        <v>2734</v>
      </c>
      <c r="AM130" s="1059" t="s">
        <v>2735</v>
      </c>
      <c r="AN130" s="1059" t="s">
        <v>2736</v>
      </c>
      <c r="AP130" s="839" t="s">
        <v>4493</v>
      </c>
      <c r="AQ130" s="846" t="s">
        <v>4331</v>
      </c>
      <c r="AR130" s="1676" t="s">
        <v>4332</v>
      </c>
    </row>
    <row r="131" spans="2:44" s="6" customFormat="1" ht="231.95" customHeight="1" x14ac:dyDescent="0.25">
      <c r="B131" s="1473"/>
      <c r="C131" s="1164"/>
      <c r="D131" s="1167"/>
      <c r="E131" s="1167"/>
      <c r="F131" s="451" t="s">
        <v>2737</v>
      </c>
      <c r="G131" s="401" t="s">
        <v>2738</v>
      </c>
      <c r="H131" s="392">
        <v>0.3</v>
      </c>
      <c r="I131" s="437">
        <v>44565</v>
      </c>
      <c r="J131" s="437">
        <v>44742</v>
      </c>
      <c r="K131" s="393">
        <v>0</v>
      </c>
      <c r="L131" s="530">
        <v>1</v>
      </c>
      <c r="M131" s="392">
        <v>1</v>
      </c>
      <c r="N131" s="392">
        <v>1</v>
      </c>
      <c r="O131" s="1170"/>
      <c r="P131" s="894"/>
      <c r="Q131" s="14"/>
      <c r="R131" s="1379"/>
      <c r="S131" s="1319"/>
      <c r="T131" s="550">
        <v>1</v>
      </c>
      <c r="U131" s="695" t="s">
        <v>2739</v>
      </c>
      <c r="V131" s="685" t="s">
        <v>2740</v>
      </c>
      <c r="W131" s="614" t="str">
        <f t="shared" si="10"/>
        <v>Terminado</v>
      </c>
      <c r="X131" s="614" t="str">
        <f t="shared" si="9"/>
        <v>Terminado</v>
      </c>
      <c r="Y131" s="1393"/>
      <c r="Z131" s="1206"/>
      <c r="AA131" s="994"/>
      <c r="AB131" s="1157"/>
      <c r="AC131" s="1384"/>
      <c r="AD131" s="489"/>
      <c r="AE131" s="864"/>
      <c r="AF131" s="868"/>
      <c r="AG131" s="868"/>
      <c r="AH131" s="864"/>
      <c r="AI131" s="1068"/>
      <c r="AJ131" s="1068"/>
      <c r="AK131" s="1059"/>
      <c r="AL131" s="1059"/>
      <c r="AM131" s="1059"/>
      <c r="AN131" s="1059"/>
      <c r="AP131" s="839" t="s">
        <v>4493</v>
      </c>
      <c r="AQ131" s="846" t="s">
        <v>4333</v>
      </c>
      <c r="AR131" s="1678"/>
    </row>
    <row r="132" spans="2:44" s="6" customFormat="1" ht="231.95" customHeight="1" x14ac:dyDescent="0.25">
      <c r="B132" s="1473"/>
      <c r="C132" s="1164"/>
      <c r="D132" s="1167"/>
      <c r="E132" s="1167"/>
      <c r="F132" s="451" t="s">
        <v>2741</v>
      </c>
      <c r="G132" s="401" t="s">
        <v>2742</v>
      </c>
      <c r="H132" s="392">
        <v>0.3</v>
      </c>
      <c r="I132" s="437">
        <v>44567</v>
      </c>
      <c r="J132" s="437">
        <v>44803</v>
      </c>
      <c r="K132" s="393">
        <v>0</v>
      </c>
      <c r="L132" s="530">
        <v>0.2</v>
      </c>
      <c r="M132" s="392">
        <v>0.8</v>
      </c>
      <c r="N132" s="392">
        <v>1</v>
      </c>
      <c r="O132" s="1170"/>
      <c r="P132" s="894"/>
      <c r="Q132" s="14"/>
      <c r="R132" s="1379"/>
      <c r="S132" s="1319"/>
      <c r="T132" s="550">
        <v>0.2</v>
      </c>
      <c r="U132" s="695" t="s">
        <v>2743</v>
      </c>
      <c r="V132" s="685" t="s">
        <v>2744</v>
      </c>
      <c r="W132" s="614" t="str">
        <f t="shared" si="10"/>
        <v>En gestión</v>
      </c>
      <c r="X132" s="614" t="str">
        <f t="shared" ref="X132:X195" si="13">IF(T132&lt;1%,"Sin iniciar",IF(T132=100%,"Terminado","En gestión"))</f>
        <v>En gestión</v>
      </c>
      <c r="Y132" s="1393"/>
      <c r="Z132" s="1206"/>
      <c r="AA132" s="994"/>
      <c r="AB132" s="1157"/>
      <c r="AC132" s="1384"/>
      <c r="AD132" s="489"/>
      <c r="AE132" s="864"/>
      <c r="AF132" s="868"/>
      <c r="AG132" s="868"/>
      <c r="AH132" s="864"/>
      <c r="AI132" s="1068"/>
      <c r="AJ132" s="1068"/>
      <c r="AK132" s="1059"/>
      <c r="AL132" s="1059"/>
      <c r="AM132" s="1059"/>
      <c r="AN132" s="1059"/>
      <c r="AP132" s="839" t="s">
        <v>4493</v>
      </c>
      <c r="AQ132" s="845" t="s">
        <v>4205</v>
      </c>
      <c r="AR132" s="1678"/>
    </row>
    <row r="133" spans="2:44" s="6" customFormat="1" ht="231.95" customHeight="1" x14ac:dyDescent="0.25">
      <c r="B133" s="1473"/>
      <c r="C133" s="1217"/>
      <c r="D133" s="1280"/>
      <c r="E133" s="1280"/>
      <c r="F133" s="451" t="s">
        <v>2745</v>
      </c>
      <c r="G133" s="401" t="s">
        <v>2746</v>
      </c>
      <c r="H133" s="392">
        <v>0.3</v>
      </c>
      <c r="I133" s="437">
        <v>44835</v>
      </c>
      <c r="J133" s="437">
        <v>44925</v>
      </c>
      <c r="K133" s="393">
        <v>0</v>
      </c>
      <c r="L133" s="530">
        <v>0</v>
      </c>
      <c r="M133" s="392">
        <v>0</v>
      </c>
      <c r="N133" s="392">
        <v>1</v>
      </c>
      <c r="O133" s="893"/>
      <c r="P133" s="894"/>
      <c r="Q133" s="14"/>
      <c r="R133" s="1372"/>
      <c r="S133" s="1320"/>
      <c r="T133" s="550">
        <v>0</v>
      </c>
      <c r="U133" s="698" t="s">
        <v>4157</v>
      </c>
      <c r="V133" s="698" t="s">
        <v>729</v>
      </c>
      <c r="W133" s="614" t="str">
        <f t="shared" ref="W133:W196" si="14">IF(L133&lt;1%,"Sin iniciar",IF(L133=100%,"Terminado","En gestión"))</f>
        <v>Sin iniciar</v>
      </c>
      <c r="X133" s="614" t="str">
        <f t="shared" si="13"/>
        <v>Sin iniciar</v>
      </c>
      <c r="Y133" s="1396"/>
      <c r="Z133" s="1004"/>
      <c r="AA133" s="936"/>
      <c r="AB133" s="1158"/>
      <c r="AC133" s="1385"/>
      <c r="AD133" s="489"/>
      <c r="AE133" s="865"/>
      <c r="AF133" s="869"/>
      <c r="AG133" s="869"/>
      <c r="AH133" s="865"/>
      <c r="AI133" s="1069"/>
      <c r="AJ133" s="1069"/>
      <c r="AK133" s="1060"/>
      <c r="AL133" s="1060"/>
      <c r="AM133" s="1060"/>
      <c r="AN133" s="1060"/>
      <c r="AP133" s="839" t="s">
        <v>4493</v>
      </c>
      <c r="AQ133" s="845" t="s">
        <v>4205</v>
      </c>
      <c r="AR133" s="1677"/>
    </row>
    <row r="134" spans="2:44" s="6" customFormat="1" ht="231.95" customHeight="1" x14ac:dyDescent="0.25">
      <c r="B134" s="1473"/>
      <c r="C134" s="1216" t="s">
        <v>2747</v>
      </c>
      <c r="D134" s="1279" t="s">
        <v>2748</v>
      </c>
      <c r="E134" s="1279" t="s">
        <v>2749</v>
      </c>
      <c r="F134" s="452" t="s">
        <v>2750</v>
      </c>
      <c r="G134" s="398" t="s">
        <v>2751</v>
      </c>
      <c r="H134" s="399">
        <v>0.3</v>
      </c>
      <c r="I134" s="434">
        <v>44563</v>
      </c>
      <c r="J134" s="434">
        <v>44681</v>
      </c>
      <c r="K134" s="393">
        <v>0.4</v>
      </c>
      <c r="L134" s="530">
        <v>0.6</v>
      </c>
      <c r="M134" s="399">
        <v>1</v>
      </c>
      <c r="N134" s="399">
        <v>1</v>
      </c>
      <c r="O134" s="1210">
        <v>166908959</v>
      </c>
      <c r="P134" s="894">
        <v>4979748</v>
      </c>
      <c r="Q134" s="14"/>
      <c r="R134" s="1371">
        <v>0.62</v>
      </c>
      <c r="S134" s="1403" t="s">
        <v>2752</v>
      </c>
      <c r="T134" s="550">
        <v>0.6</v>
      </c>
      <c r="U134" s="738" t="s">
        <v>2753</v>
      </c>
      <c r="V134" s="685" t="s">
        <v>2754</v>
      </c>
      <c r="W134" s="614" t="str">
        <f t="shared" si="14"/>
        <v>En gestión</v>
      </c>
      <c r="X134" s="614" t="str">
        <f t="shared" si="13"/>
        <v>En gestión</v>
      </c>
      <c r="Y134" s="736" t="s">
        <v>2733</v>
      </c>
      <c r="Z134" s="1003">
        <f>SUMPRODUCT(T134:T136,H134:H136)</f>
        <v>0.62</v>
      </c>
      <c r="AA134" s="990">
        <f>SUMPRODUCT(H134:H136,L134:L136)</f>
        <v>0.24</v>
      </c>
      <c r="AB134" s="1375" t="str">
        <f>IF(AA134&lt;1%,"Sin iniciar",IF(AA134=100%,"Terminado","En gestión"))</f>
        <v>En gestión</v>
      </c>
      <c r="AC134" s="1383" t="str">
        <f>IF(Z134&lt;1%,"Sin iniciar",IF(Z134=100%,"Terminado","En gestión"))</f>
        <v>En gestión</v>
      </c>
      <c r="AD134" s="489"/>
      <c r="AE134" s="1214">
        <v>4979748</v>
      </c>
      <c r="AF134" s="1215">
        <v>5341279</v>
      </c>
      <c r="AG134" s="1215">
        <v>2670639.2799999998</v>
      </c>
      <c r="AH134" s="1214">
        <v>166908959</v>
      </c>
      <c r="AI134" s="1068">
        <v>172769384.66666701</v>
      </c>
      <c r="AJ134" s="1068">
        <v>50945860</v>
      </c>
      <c r="AK134" s="1059" t="s">
        <v>800</v>
      </c>
      <c r="AL134" s="1059" t="s">
        <v>2755</v>
      </c>
      <c r="AM134" s="1059" t="s">
        <v>2756</v>
      </c>
      <c r="AN134" s="1059" t="s">
        <v>2757</v>
      </c>
      <c r="AP134" s="839" t="s">
        <v>4206</v>
      </c>
      <c r="AQ134" s="845" t="s">
        <v>4205</v>
      </c>
      <c r="AR134" s="1676" t="s">
        <v>4207</v>
      </c>
    </row>
    <row r="135" spans="2:44" s="6" customFormat="1" ht="231.95" customHeight="1" x14ac:dyDescent="0.25">
      <c r="B135" s="1473"/>
      <c r="C135" s="1164"/>
      <c r="D135" s="1167"/>
      <c r="E135" s="1167"/>
      <c r="F135" s="451" t="s">
        <v>2758</v>
      </c>
      <c r="G135" s="401" t="s">
        <v>2759</v>
      </c>
      <c r="H135" s="392">
        <v>0.3</v>
      </c>
      <c r="I135" s="437">
        <v>44566</v>
      </c>
      <c r="J135" s="437">
        <v>44772</v>
      </c>
      <c r="K135" s="393">
        <v>0</v>
      </c>
      <c r="L135" s="530">
        <v>0.2</v>
      </c>
      <c r="M135" s="392">
        <v>0.8</v>
      </c>
      <c r="N135" s="392">
        <v>1</v>
      </c>
      <c r="O135" s="1170"/>
      <c r="P135" s="894"/>
      <c r="Q135" s="14"/>
      <c r="R135" s="1379"/>
      <c r="S135" s="1404"/>
      <c r="T135" s="550">
        <v>0.8</v>
      </c>
      <c r="U135" s="695" t="s">
        <v>2760</v>
      </c>
      <c r="V135" s="685" t="s">
        <v>2761</v>
      </c>
      <c r="W135" s="614" t="str">
        <f t="shared" si="14"/>
        <v>En gestión</v>
      </c>
      <c r="X135" s="614" t="str">
        <f t="shared" si="13"/>
        <v>En gestión</v>
      </c>
      <c r="Y135" s="695" t="s">
        <v>2760</v>
      </c>
      <c r="Z135" s="1206"/>
      <c r="AA135" s="994"/>
      <c r="AB135" s="1157"/>
      <c r="AC135" s="1384"/>
      <c r="AD135" s="489"/>
      <c r="AE135" s="864"/>
      <c r="AF135" s="868"/>
      <c r="AG135" s="868"/>
      <c r="AH135" s="864"/>
      <c r="AI135" s="1068"/>
      <c r="AJ135" s="1068"/>
      <c r="AK135" s="1059"/>
      <c r="AL135" s="1059"/>
      <c r="AM135" s="1059"/>
      <c r="AN135" s="1059"/>
      <c r="AP135" s="839" t="s">
        <v>4206</v>
      </c>
      <c r="AQ135" s="845" t="s">
        <v>4205</v>
      </c>
      <c r="AR135" s="1678"/>
    </row>
    <row r="136" spans="2:44" s="6" customFormat="1" ht="231.95" customHeight="1" x14ac:dyDescent="0.25">
      <c r="B136" s="1473"/>
      <c r="C136" s="1217"/>
      <c r="D136" s="1280"/>
      <c r="E136" s="1280"/>
      <c r="F136" s="451" t="s">
        <v>2762</v>
      </c>
      <c r="G136" s="401" t="s">
        <v>2763</v>
      </c>
      <c r="H136" s="392">
        <v>0.4</v>
      </c>
      <c r="I136" s="437">
        <v>44569</v>
      </c>
      <c r="J136" s="437">
        <v>44925</v>
      </c>
      <c r="K136" s="393">
        <v>0</v>
      </c>
      <c r="L136" s="530">
        <v>0</v>
      </c>
      <c r="M136" s="392">
        <v>0.2</v>
      </c>
      <c r="N136" s="392">
        <v>1</v>
      </c>
      <c r="O136" s="893"/>
      <c r="P136" s="894"/>
      <c r="Q136" s="14"/>
      <c r="R136" s="1372"/>
      <c r="S136" s="1405"/>
      <c r="T136" s="550">
        <v>0.5</v>
      </c>
      <c r="U136" s="695" t="s">
        <v>2764</v>
      </c>
      <c r="V136" s="685" t="s">
        <v>2765</v>
      </c>
      <c r="W136" s="614" t="str">
        <f t="shared" si="14"/>
        <v>Sin iniciar</v>
      </c>
      <c r="X136" s="614" t="str">
        <f t="shared" si="13"/>
        <v>En gestión</v>
      </c>
      <c r="Y136" s="737"/>
      <c r="Z136" s="1004"/>
      <c r="AA136" s="936"/>
      <c r="AB136" s="1158"/>
      <c r="AC136" s="1385"/>
      <c r="AD136" s="489"/>
      <c r="AE136" s="865"/>
      <c r="AF136" s="869"/>
      <c r="AG136" s="869"/>
      <c r="AH136" s="865"/>
      <c r="AI136" s="1069"/>
      <c r="AJ136" s="1069"/>
      <c r="AK136" s="1060"/>
      <c r="AL136" s="1060"/>
      <c r="AM136" s="1060"/>
      <c r="AN136" s="1060"/>
      <c r="AP136" s="839" t="s">
        <v>4206</v>
      </c>
      <c r="AQ136" s="845" t="s">
        <v>4205</v>
      </c>
      <c r="AR136" s="1677"/>
    </row>
    <row r="137" spans="2:44" s="6" customFormat="1" ht="231.95" customHeight="1" x14ac:dyDescent="0.25">
      <c r="B137" s="1473"/>
      <c r="C137" s="1216" t="s">
        <v>2766</v>
      </c>
      <c r="D137" s="1279" t="s">
        <v>2767</v>
      </c>
      <c r="E137" s="1279" t="s">
        <v>2680</v>
      </c>
      <c r="F137" s="452" t="s">
        <v>2768</v>
      </c>
      <c r="G137" s="398" t="s">
        <v>2769</v>
      </c>
      <c r="H137" s="399">
        <v>0.45</v>
      </c>
      <c r="I137" s="434">
        <v>44562</v>
      </c>
      <c r="J137" s="434">
        <v>44742</v>
      </c>
      <c r="K137" s="393">
        <v>0.5</v>
      </c>
      <c r="L137" s="530">
        <v>1</v>
      </c>
      <c r="M137" s="399">
        <v>1</v>
      </c>
      <c r="N137" s="399">
        <v>1</v>
      </c>
      <c r="O137" s="1210">
        <v>0</v>
      </c>
      <c r="P137" s="894">
        <v>659100</v>
      </c>
      <c r="Q137" s="14"/>
      <c r="R137" s="1371">
        <v>0.46</v>
      </c>
      <c r="S137" s="1176" t="s">
        <v>2770</v>
      </c>
      <c r="T137" s="551">
        <v>1</v>
      </c>
      <c r="U137" s="724" t="s">
        <v>2771</v>
      </c>
      <c r="V137" s="724" t="s">
        <v>2772</v>
      </c>
      <c r="W137" s="614" t="str">
        <f t="shared" si="14"/>
        <v>Terminado</v>
      </c>
      <c r="X137" s="614" t="str">
        <f t="shared" si="13"/>
        <v>Terminado</v>
      </c>
      <c r="Y137" s="1406" t="s">
        <v>2773</v>
      </c>
      <c r="Z137" s="1003">
        <f>SUMPRODUCT(T137:T139,H137:H139)</f>
        <v>0.45</v>
      </c>
      <c r="AA137" s="990">
        <f>SUMPRODUCT(H137:H139,L137:L139)</f>
        <v>0.6</v>
      </c>
      <c r="AB137" s="1375" t="str">
        <f>IF(AA137&lt;1%,"Sin iniciar",IF(AA137=100%,"Terminado","En gestión"))</f>
        <v>En gestión</v>
      </c>
      <c r="AC137" s="1383" t="str">
        <f>IF(Z137&lt;1%,"Sin iniciar",IF(Z137=100%,"Terminado","En gestión"))</f>
        <v>En gestión</v>
      </c>
      <c r="AD137" s="489"/>
      <c r="AE137" s="1214">
        <v>659100</v>
      </c>
      <c r="AF137" s="1215">
        <v>706950</v>
      </c>
      <c r="AG137" s="1215">
        <v>605957.49</v>
      </c>
      <c r="AH137" s="1214">
        <v>0</v>
      </c>
      <c r="AI137" s="1068">
        <v>0</v>
      </c>
      <c r="AJ137" s="1068">
        <v>0</v>
      </c>
      <c r="AK137" s="1059" t="s">
        <v>280</v>
      </c>
      <c r="AL137" s="1059" t="s">
        <v>280</v>
      </c>
      <c r="AM137" s="1059" t="s">
        <v>280</v>
      </c>
      <c r="AN137" s="1059" t="s">
        <v>280</v>
      </c>
      <c r="AP137" s="839" t="s">
        <v>4493</v>
      </c>
      <c r="AQ137" s="846" t="s">
        <v>4334</v>
      </c>
      <c r="AR137" s="1676" t="s">
        <v>4335</v>
      </c>
    </row>
    <row r="138" spans="2:44" s="6" customFormat="1" ht="231.95" customHeight="1" x14ac:dyDescent="0.25">
      <c r="B138" s="1473"/>
      <c r="C138" s="1164"/>
      <c r="D138" s="1167"/>
      <c r="E138" s="1167"/>
      <c r="F138" s="451" t="s">
        <v>2774</v>
      </c>
      <c r="G138" s="401" t="s">
        <v>2775</v>
      </c>
      <c r="H138" s="392">
        <v>0.3</v>
      </c>
      <c r="I138" s="437">
        <v>44682</v>
      </c>
      <c r="J138" s="437">
        <v>44804</v>
      </c>
      <c r="K138" s="393">
        <v>0.25</v>
      </c>
      <c r="L138" s="530">
        <v>0.5</v>
      </c>
      <c r="M138" s="392">
        <v>1</v>
      </c>
      <c r="N138" s="392">
        <v>1</v>
      </c>
      <c r="O138" s="1170"/>
      <c r="P138" s="894"/>
      <c r="Q138" s="14"/>
      <c r="R138" s="1379"/>
      <c r="S138" s="1150"/>
      <c r="T138" s="551">
        <v>0</v>
      </c>
      <c r="U138" s="725" t="s">
        <v>2776</v>
      </c>
      <c r="V138" s="725" t="s">
        <v>729</v>
      </c>
      <c r="W138" s="614" t="str">
        <f t="shared" si="14"/>
        <v>En gestión</v>
      </c>
      <c r="X138" s="614" t="str">
        <f t="shared" si="13"/>
        <v>Sin iniciar</v>
      </c>
      <c r="Y138" s="1398"/>
      <c r="Z138" s="1206"/>
      <c r="AA138" s="994"/>
      <c r="AB138" s="1157"/>
      <c r="AC138" s="1384"/>
      <c r="AD138" s="489" t="s">
        <v>2776</v>
      </c>
      <c r="AE138" s="864"/>
      <c r="AF138" s="868"/>
      <c r="AG138" s="868"/>
      <c r="AH138" s="864"/>
      <c r="AI138" s="1068"/>
      <c r="AJ138" s="1068"/>
      <c r="AK138" s="1059"/>
      <c r="AL138" s="1059"/>
      <c r="AM138" s="1059"/>
      <c r="AN138" s="1059"/>
      <c r="AP138" s="839" t="s">
        <v>4493</v>
      </c>
      <c r="AQ138" s="845" t="s">
        <v>4205</v>
      </c>
      <c r="AR138" s="1678"/>
    </row>
    <row r="139" spans="2:44" s="6" customFormat="1" ht="231.95" customHeight="1" x14ac:dyDescent="0.25">
      <c r="B139" s="1473"/>
      <c r="C139" s="1217"/>
      <c r="D139" s="1280"/>
      <c r="E139" s="1280"/>
      <c r="F139" s="451" t="s">
        <v>2777</v>
      </c>
      <c r="G139" s="401" t="s">
        <v>2778</v>
      </c>
      <c r="H139" s="392">
        <v>0.25</v>
      </c>
      <c r="I139" s="437">
        <v>44743</v>
      </c>
      <c r="J139" s="437">
        <v>44865</v>
      </c>
      <c r="K139" s="393">
        <v>0</v>
      </c>
      <c r="L139" s="530">
        <v>0</v>
      </c>
      <c r="M139" s="392">
        <v>0.5</v>
      </c>
      <c r="N139" s="392">
        <v>1</v>
      </c>
      <c r="O139" s="893"/>
      <c r="P139" s="894"/>
      <c r="Q139" s="14"/>
      <c r="R139" s="1372"/>
      <c r="S139" s="1151"/>
      <c r="T139" s="551">
        <v>0</v>
      </c>
      <c r="U139" s="725" t="s">
        <v>4157</v>
      </c>
      <c r="V139" s="725" t="s">
        <v>729</v>
      </c>
      <c r="W139" s="614" t="str">
        <f t="shared" si="14"/>
        <v>Sin iniciar</v>
      </c>
      <c r="X139" s="614" t="str">
        <f t="shared" si="13"/>
        <v>Sin iniciar</v>
      </c>
      <c r="Y139" s="1399"/>
      <c r="Z139" s="1004"/>
      <c r="AA139" s="936"/>
      <c r="AB139" s="1158"/>
      <c r="AC139" s="1385"/>
      <c r="AD139" s="489"/>
      <c r="AE139" s="865"/>
      <c r="AF139" s="869"/>
      <c r="AG139" s="869"/>
      <c r="AH139" s="865"/>
      <c r="AI139" s="1069"/>
      <c r="AJ139" s="1069"/>
      <c r="AK139" s="1060"/>
      <c r="AL139" s="1060"/>
      <c r="AM139" s="1060"/>
      <c r="AN139" s="1060"/>
      <c r="AP139" s="839" t="s">
        <v>4493</v>
      </c>
      <c r="AQ139" s="845" t="s">
        <v>4205</v>
      </c>
      <c r="AR139" s="1677"/>
    </row>
    <row r="140" spans="2:44" s="6" customFormat="1" ht="231.95" customHeight="1" x14ac:dyDescent="0.25">
      <c r="B140" s="1473"/>
      <c r="C140" s="1216" t="s">
        <v>2779</v>
      </c>
      <c r="D140" s="1279" t="s">
        <v>2780</v>
      </c>
      <c r="E140" s="1279" t="s">
        <v>2680</v>
      </c>
      <c r="F140" s="452" t="s">
        <v>2781</v>
      </c>
      <c r="G140" s="398" t="s">
        <v>2782</v>
      </c>
      <c r="H140" s="399">
        <v>0.3</v>
      </c>
      <c r="I140" s="434">
        <v>44562</v>
      </c>
      <c r="J140" s="434">
        <v>44742</v>
      </c>
      <c r="K140" s="393">
        <v>0.7</v>
      </c>
      <c r="L140" s="530">
        <v>1</v>
      </c>
      <c r="M140" s="399">
        <v>1</v>
      </c>
      <c r="N140" s="399">
        <v>1</v>
      </c>
      <c r="O140" s="1210">
        <v>48160000</v>
      </c>
      <c r="P140" s="894">
        <v>2240974</v>
      </c>
      <c r="Q140" s="14"/>
      <c r="R140" s="1371">
        <v>0.98</v>
      </c>
      <c r="S140" s="1150" t="s">
        <v>2783</v>
      </c>
      <c r="T140" s="551">
        <v>0.9</v>
      </c>
      <c r="U140" s="725" t="s">
        <v>2784</v>
      </c>
      <c r="V140" s="725" t="s">
        <v>2785</v>
      </c>
      <c r="W140" s="614" t="str">
        <f t="shared" si="14"/>
        <v>Terminado</v>
      </c>
      <c r="X140" s="614" t="str">
        <f t="shared" si="13"/>
        <v>En gestión</v>
      </c>
      <c r="Y140" s="1397" t="s">
        <v>2773</v>
      </c>
      <c r="Z140" s="1003">
        <f>SUMPRODUCT(T140:T142,H140:H142)</f>
        <v>0.97</v>
      </c>
      <c r="AA140" s="990">
        <f>SUMPRODUCT(H140:H142,L140:L142)</f>
        <v>0.64999999999999991</v>
      </c>
      <c r="AB140" s="1375" t="str">
        <f>IF(AA140&lt;1%,"Sin iniciar",IF(AA140=100%,"Terminado","En gestión"))</f>
        <v>En gestión</v>
      </c>
      <c r="AC140" s="1383" t="str">
        <f>IF(Z140&lt;1%,"Sin iniciar",IF(Z140=100%,"Terminado","En gestión"))</f>
        <v>En gestión</v>
      </c>
      <c r="AD140" s="489" t="s">
        <v>2786</v>
      </c>
      <c r="AE140" s="1214">
        <v>2240974</v>
      </c>
      <c r="AF140" s="1215">
        <v>2403669</v>
      </c>
      <c r="AG140" s="1215">
        <v>1201834.5</v>
      </c>
      <c r="AH140" s="1214">
        <v>48160000</v>
      </c>
      <c r="AI140" s="1215">
        <v>48160000</v>
      </c>
      <c r="AJ140" s="1215">
        <v>12600000</v>
      </c>
      <c r="AK140" s="1059" t="s">
        <v>800</v>
      </c>
      <c r="AL140" s="1059" t="s">
        <v>1024</v>
      </c>
      <c r="AM140" s="1059" t="s">
        <v>1025</v>
      </c>
      <c r="AN140" s="1059" t="s">
        <v>2787</v>
      </c>
      <c r="AP140" s="839" t="s">
        <v>4493</v>
      </c>
      <c r="AQ140" s="846" t="s">
        <v>4336</v>
      </c>
      <c r="AR140" s="1676" t="s">
        <v>4337</v>
      </c>
    </row>
    <row r="141" spans="2:44" s="6" customFormat="1" ht="231.95" customHeight="1" x14ac:dyDescent="0.25">
      <c r="B141" s="1473"/>
      <c r="C141" s="1164"/>
      <c r="D141" s="1167"/>
      <c r="E141" s="1167"/>
      <c r="F141" s="451" t="s">
        <v>2788</v>
      </c>
      <c r="G141" s="401" t="s">
        <v>2769</v>
      </c>
      <c r="H141" s="392">
        <v>0.35</v>
      </c>
      <c r="I141" s="437">
        <v>44607</v>
      </c>
      <c r="J141" s="437">
        <v>44926</v>
      </c>
      <c r="K141" s="393">
        <v>0.25</v>
      </c>
      <c r="L141" s="530">
        <v>0.5</v>
      </c>
      <c r="M141" s="392">
        <v>0.75</v>
      </c>
      <c r="N141" s="392">
        <v>1</v>
      </c>
      <c r="O141" s="1170"/>
      <c r="P141" s="894"/>
      <c r="Q141" s="14"/>
      <c r="R141" s="1379"/>
      <c r="S141" s="1150"/>
      <c r="T141" s="551">
        <v>1</v>
      </c>
      <c r="U141" s="725" t="s">
        <v>2789</v>
      </c>
      <c r="V141" s="725" t="s">
        <v>2790</v>
      </c>
      <c r="W141" s="614" t="str">
        <f t="shared" si="14"/>
        <v>En gestión</v>
      </c>
      <c r="X141" s="614" t="str">
        <f t="shared" si="13"/>
        <v>Terminado</v>
      </c>
      <c r="Y141" s="1398"/>
      <c r="Z141" s="1206"/>
      <c r="AA141" s="994"/>
      <c r="AB141" s="1157"/>
      <c r="AC141" s="1384"/>
      <c r="AD141" s="489"/>
      <c r="AE141" s="864"/>
      <c r="AF141" s="868"/>
      <c r="AG141" s="868"/>
      <c r="AH141" s="864"/>
      <c r="AI141" s="868"/>
      <c r="AJ141" s="868"/>
      <c r="AK141" s="1059"/>
      <c r="AL141" s="1059"/>
      <c r="AM141" s="1059"/>
      <c r="AN141" s="1059"/>
      <c r="AP141" s="839" t="s">
        <v>4493</v>
      </c>
      <c r="AQ141" s="846" t="s">
        <v>4338</v>
      </c>
      <c r="AR141" s="1678"/>
    </row>
    <row r="142" spans="2:44" s="6" customFormat="1" ht="231.95" customHeight="1" x14ac:dyDescent="0.25">
      <c r="B142" s="1473"/>
      <c r="C142" s="1217"/>
      <c r="D142" s="1280"/>
      <c r="E142" s="1280"/>
      <c r="F142" s="451" t="s">
        <v>2791</v>
      </c>
      <c r="G142" s="401" t="s">
        <v>2775</v>
      </c>
      <c r="H142" s="392">
        <v>0.35</v>
      </c>
      <c r="I142" s="437">
        <v>44612</v>
      </c>
      <c r="J142" s="437">
        <v>44926</v>
      </c>
      <c r="K142" s="393">
        <v>0.25</v>
      </c>
      <c r="L142" s="530">
        <v>0.5</v>
      </c>
      <c r="M142" s="392">
        <v>0.75</v>
      </c>
      <c r="N142" s="392">
        <v>1</v>
      </c>
      <c r="O142" s="893"/>
      <c r="P142" s="894"/>
      <c r="Q142" s="14"/>
      <c r="R142" s="1372"/>
      <c r="S142" s="1151"/>
      <c r="T142" s="551">
        <v>1</v>
      </c>
      <c r="U142" s="725" t="s">
        <v>2792</v>
      </c>
      <c r="V142" s="725" t="s">
        <v>2790</v>
      </c>
      <c r="W142" s="614" t="str">
        <f t="shared" si="14"/>
        <v>En gestión</v>
      </c>
      <c r="X142" s="614" t="str">
        <f t="shared" si="13"/>
        <v>Terminado</v>
      </c>
      <c r="Y142" s="1399"/>
      <c r="Z142" s="1004"/>
      <c r="AA142" s="936"/>
      <c r="AB142" s="1158"/>
      <c r="AC142" s="1385"/>
      <c r="AD142" s="489"/>
      <c r="AE142" s="865"/>
      <c r="AF142" s="869"/>
      <c r="AG142" s="869"/>
      <c r="AH142" s="865"/>
      <c r="AI142" s="869"/>
      <c r="AJ142" s="869"/>
      <c r="AK142" s="1060"/>
      <c r="AL142" s="1060"/>
      <c r="AM142" s="1060"/>
      <c r="AN142" s="1060"/>
      <c r="AP142" s="839" t="s">
        <v>4493</v>
      </c>
      <c r="AQ142" s="846" t="s">
        <v>4339</v>
      </c>
      <c r="AR142" s="1677"/>
    </row>
    <row r="143" spans="2:44" s="6" customFormat="1" ht="231.95" customHeight="1" x14ac:dyDescent="0.25">
      <c r="B143" s="1473"/>
      <c r="C143" s="1216" t="s">
        <v>2793</v>
      </c>
      <c r="D143" s="1279" t="s">
        <v>2794</v>
      </c>
      <c r="E143" s="1279" t="s">
        <v>2680</v>
      </c>
      <c r="F143" s="452" t="s">
        <v>2795</v>
      </c>
      <c r="G143" s="398" t="s">
        <v>2796</v>
      </c>
      <c r="H143" s="399">
        <v>0.2</v>
      </c>
      <c r="I143" s="434">
        <v>44562</v>
      </c>
      <c r="J143" s="434">
        <v>44651</v>
      </c>
      <c r="K143" s="393">
        <v>1</v>
      </c>
      <c r="L143" s="530">
        <v>1</v>
      </c>
      <c r="M143" s="399">
        <v>1</v>
      </c>
      <c r="N143" s="399">
        <v>1</v>
      </c>
      <c r="O143" s="1210">
        <v>105826667</v>
      </c>
      <c r="P143" s="894">
        <v>1688834</v>
      </c>
      <c r="Q143" s="14"/>
      <c r="R143" s="1371">
        <v>0.2</v>
      </c>
      <c r="S143" s="1150" t="s">
        <v>2797</v>
      </c>
      <c r="T143" s="551">
        <v>1</v>
      </c>
      <c r="U143" s="725" t="s">
        <v>2798</v>
      </c>
      <c r="V143" s="725" t="s">
        <v>2799</v>
      </c>
      <c r="W143" s="614" t="str">
        <f t="shared" si="14"/>
        <v>Terminado</v>
      </c>
      <c r="X143" s="614" t="str">
        <f t="shared" si="13"/>
        <v>Terminado</v>
      </c>
      <c r="Y143" s="1397" t="s">
        <v>2800</v>
      </c>
      <c r="Z143" s="1003">
        <f>SUMPRODUCT(T143:T146,H143:H146)</f>
        <v>0.2</v>
      </c>
      <c r="AA143" s="990">
        <f>SUMPRODUCT(H143:H146,L143:L146)</f>
        <v>0.67500000000000004</v>
      </c>
      <c r="AB143" s="1375" t="str">
        <f>IF(AA143&lt;1%,"Sin iniciar",IF(AA143=100%,"Terminado","En gestión"))</f>
        <v>En gestión</v>
      </c>
      <c r="AC143" s="1383" t="str">
        <f>IF(Z143&lt;1%,"Sin iniciar",IF(Z143=100%,"Terminado","En gestión"))</f>
        <v>En gestión</v>
      </c>
      <c r="AD143" s="489"/>
      <c r="AE143" s="1214">
        <v>1688834</v>
      </c>
      <c r="AF143" s="1215">
        <v>1811444</v>
      </c>
      <c r="AG143" s="1215">
        <v>905721.88</v>
      </c>
      <c r="AH143" s="1214">
        <v>105826667</v>
      </c>
      <c r="AI143" s="1215">
        <v>105826667</v>
      </c>
      <c r="AJ143" s="1215">
        <v>28200000</v>
      </c>
      <c r="AK143" s="1059" t="s">
        <v>800</v>
      </c>
      <c r="AL143" s="1059" t="s">
        <v>2801</v>
      </c>
      <c r="AM143" s="1059" t="s">
        <v>2802</v>
      </c>
      <c r="AN143" s="1059" t="s">
        <v>2803</v>
      </c>
      <c r="AP143" s="839" t="s">
        <v>4493</v>
      </c>
      <c r="AQ143" s="846" t="s">
        <v>4340</v>
      </c>
      <c r="AR143" s="1676" t="s">
        <v>4341</v>
      </c>
    </row>
    <row r="144" spans="2:44" s="6" customFormat="1" ht="231.95" customHeight="1" x14ac:dyDescent="0.25">
      <c r="B144" s="1473"/>
      <c r="C144" s="1164"/>
      <c r="D144" s="1167"/>
      <c r="E144" s="1167"/>
      <c r="F144" s="451" t="s">
        <v>2804</v>
      </c>
      <c r="G144" s="401" t="s">
        <v>2805</v>
      </c>
      <c r="H144" s="392">
        <v>0.35</v>
      </c>
      <c r="I144" s="437">
        <v>44565</v>
      </c>
      <c r="J144" s="437">
        <v>44834</v>
      </c>
      <c r="K144" s="393">
        <v>0</v>
      </c>
      <c r="L144" s="530">
        <v>0.5</v>
      </c>
      <c r="M144" s="392">
        <v>1</v>
      </c>
      <c r="N144" s="392">
        <v>1</v>
      </c>
      <c r="O144" s="1170"/>
      <c r="P144" s="894"/>
      <c r="Q144" s="14"/>
      <c r="R144" s="1379"/>
      <c r="S144" s="1150"/>
      <c r="T144" s="551">
        <v>0</v>
      </c>
      <c r="U144" s="725" t="s">
        <v>4157</v>
      </c>
      <c r="V144" s="725" t="s">
        <v>729</v>
      </c>
      <c r="W144" s="614" t="str">
        <f t="shared" si="14"/>
        <v>En gestión</v>
      </c>
      <c r="X144" s="614" t="str">
        <f t="shared" si="13"/>
        <v>Sin iniciar</v>
      </c>
      <c r="Y144" s="1398"/>
      <c r="Z144" s="1206"/>
      <c r="AA144" s="994"/>
      <c r="AB144" s="1157"/>
      <c r="AC144" s="1384"/>
      <c r="AD144" s="489" t="s">
        <v>2806</v>
      </c>
      <c r="AE144" s="864"/>
      <c r="AF144" s="868"/>
      <c r="AG144" s="868"/>
      <c r="AH144" s="864"/>
      <c r="AI144" s="868"/>
      <c r="AJ144" s="868"/>
      <c r="AK144" s="1059"/>
      <c r="AL144" s="1059"/>
      <c r="AM144" s="1059"/>
      <c r="AN144" s="1059"/>
      <c r="AP144" s="839" t="s">
        <v>4493</v>
      </c>
      <c r="AQ144" s="845" t="s">
        <v>4205</v>
      </c>
      <c r="AR144" s="1678"/>
    </row>
    <row r="145" spans="2:44" s="6" customFormat="1" ht="231.95" customHeight="1" x14ac:dyDescent="0.25">
      <c r="B145" s="1473"/>
      <c r="C145" s="1164"/>
      <c r="D145" s="1167"/>
      <c r="E145" s="1167"/>
      <c r="F145" s="451" t="s">
        <v>2807</v>
      </c>
      <c r="G145" s="401" t="s">
        <v>2808</v>
      </c>
      <c r="H145" s="392">
        <v>0.3</v>
      </c>
      <c r="I145" s="437">
        <v>44565</v>
      </c>
      <c r="J145" s="437">
        <v>44742</v>
      </c>
      <c r="K145" s="393">
        <v>0</v>
      </c>
      <c r="L145" s="530">
        <v>1</v>
      </c>
      <c r="M145" s="392">
        <v>1</v>
      </c>
      <c r="N145" s="392">
        <v>1</v>
      </c>
      <c r="O145" s="1170"/>
      <c r="P145" s="894"/>
      <c r="Q145" s="14"/>
      <c r="R145" s="1379"/>
      <c r="S145" s="1150"/>
      <c r="T145" s="551">
        <v>0</v>
      </c>
      <c r="U145" s="725" t="s">
        <v>4157</v>
      </c>
      <c r="V145" s="725" t="s">
        <v>729</v>
      </c>
      <c r="W145" s="614" t="str">
        <f t="shared" si="14"/>
        <v>Terminado</v>
      </c>
      <c r="X145" s="614" t="str">
        <f t="shared" si="13"/>
        <v>Sin iniciar</v>
      </c>
      <c r="Y145" s="1398"/>
      <c r="Z145" s="1206"/>
      <c r="AA145" s="994"/>
      <c r="AB145" s="1157"/>
      <c r="AC145" s="1384"/>
      <c r="AD145" s="489" t="s">
        <v>2806</v>
      </c>
      <c r="AE145" s="864"/>
      <c r="AF145" s="868"/>
      <c r="AG145" s="868"/>
      <c r="AH145" s="864"/>
      <c r="AI145" s="868"/>
      <c r="AJ145" s="868"/>
      <c r="AK145" s="1059"/>
      <c r="AL145" s="1059"/>
      <c r="AM145" s="1059"/>
      <c r="AN145" s="1059"/>
      <c r="AP145" s="839" t="s">
        <v>4493</v>
      </c>
      <c r="AQ145" s="846" t="s">
        <v>4342</v>
      </c>
      <c r="AR145" s="1678"/>
    </row>
    <row r="146" spans="2:44" s="6" customFormat="1" ht="231.95" customHeight="1" x14ac:dyDescent="0.25">
      <c r="B146" s="1473"/>
      <c r="C146" s="1217"/>
      <c r="D146" s="1280"/>
      <c r="E146" s="1280"/>
      <c r="F146" s="451" t="s">
        <v>2809</v>
      </c>
      <c r="G146" s="401" t="s">
        <v>2769</v>
      </c>
      <c r="H146" s="392">
        <v>0.15</v>
      </c>
      <c r="I146" s="437">
        <v>44570</v>
      </c>
      <c r="J146" s="437">
        <v>44926</v>
      </c>
      <c r="K146" s="393">
        <v>0</v>
      </c>
      <c r="L146" s="530">
        <v>0</v>
      </c>
      <c r="M146" s="392">
        <v>0</v>
      </c>
      <c r="N146" s="392">
        <v>1</v>
      </c>
      <c r="O146" s="893"/>
      <c r="P146" s="894"/>
      <c r="Q146" s="14"/>
      <c r="R146" s="1372"/>
      <c r="S146" s="1151"/>
      <c r="T146" s="551">
        <v>0</v>
      </c>
      <c r="U146" s="725" t="s">
        <v>4157</v>
      </c>
      <c r="V146" s="725" t="s">
        <v>729</v>
      </c>
      <c r="W146" s="614" t="str">
        <f t="shared" si="14"/>
        <v>Sin iniciar</v>
      </c>
      <c r="X146" s="614" t="str">
        <f t="shared" si="13"/>
        <v>Sin iniciar</v>
      </c>
      <c r="Y146" s="1399"/>
      <c r="Z146" s="1004"/>
      <c r="AA146" s="936"/>
      <c r="AB146" s="1158"/>
      <c r="AC146" s="1385"/>
      <c r="AD146" s="489" t="s">
        <v>2806</v>
      </c>
      <c r="AE146" s="865"/>
      <c r="AF146" s="869"/>
      <c r="AG146" s="869"/>
      <c r="AH146" s="865"/>
      <c r="AI146" s="869"/>
      <c r="AJ146" s="869"/>
      <c r="AK146" s="1060"/>
      <c r="AL146" s="1060"/>
      <c r="AM146" s="1060"/>
      <c r="AN146" s="1060"/>
      <c r="AP146" s="839" t="s">
        <v>4493</v>
      </c>
      <c r="AQ146" s="845" t="s">
        <v>4205</v>
      </c>
      <c r="AR146" s="1677"/>
    </row>
    <row r="147" spans="2:44" s="6" customFormat="1" ht="231.95" customHeight="1" x14ac:dyDescent="0.25">
      <c r="B147" s="1473"/>
      <c r="C147" s="1216" t="s">
        <v>2810</v>
      </c>
      <c r="D147" s="1279" t="s">
        <v>2811</v>
      </c>
      <c r="E147" s="1279" t="s">
        <v>2749</v>
      </c>
      <c r="F147" s="452" t="s">
        <v>2812</v>
      </c>
      <c r="G147" s="398" t="s">
        <v>2769</v>
      </c>
      <c r="H147" s="399">
        <v>0.4</v>
      </c>
      <c r="I147" s="434">
        <v>44607</v>
      </c>
      <c r="J147" s="434">
        <v>44926</v>
      </c>
      <c r="K147" s="393">
        <v>0.25</v>
      </c>
      <c r="L147" s="530">
        <v>0.5</v>
      </c>
      <c r="M147" s="399">
        <v>0.75</v>
      </c>
      <c r="N147" s="399">
        <v>1</v>
      </c>
      <c r="O147" s="1386">
        <v>0</v>
      </c>
      <c r="P147" s="894">
        <v>1344584</v>
      </c>
      <c r="Q147" s="14"/>
      <c r="R147" s="1371">
        <v>0.6</v>
      </c>
      <c r="S147" s="1150" t="s">
        <v>2813</v>
      </c>
      <c r="T147" s="551">
        <v>0.5</v>
      </c>
      <c r="U147" s="725" t="s">
        <v>2814</v>
      </c>
      <c r="V147" s="725" t="s">
        <v>2815</v>
      </c>
      <c r="W147" s="614" t="str">
        <f t="shared" si="14"/>
        <v>En gestión</v>
      </c>
      <c r="X147" s="614" t="str">
        <f t="shared" si="13"/>
        <v>En gestión</v>
      </c>
      <c r="Y147" s="1397" t="s">
        <v>2773</v>
      </c>
      <c r="Z147" s="1003">
        <f>SUMPRODUCT(T147:T149,H147:H149)</f>
        <v>0.60000000000000009</v>
      </c>
      <c r="AA147" s="990">
        <f>SUMPRODUCT(H147:H149,L147:L149)</f>
        <v>0.60000000000000009</v>
      </c>
      <c r="AB147" s="1375" t="str">
        <f>IF(AA147&lt;1%,"Sin iniciar",IF(AA147=100%,"Terminado","En gestión"))</f>
        <v>En gestión</v>
      </c>
      <c r="AC147" s="1383" t="str">
        <f>IF(Z147&lt;1%,"Sin iniciar",IF(Z147=100%,"Terminado","En gestión"))</f>
        <v>En gestión</v>
      </c>
      <c r="AD147" s="489"/>
      <c r="AE147" s="1214">
        <v>1344584</v>
      </c>
      <c r="AF147" s="1215">
        <v>1442201</v>
      </c>
      <c r="AG147" s="1215">
        <v>721100.7</v>
      </c>
      <c r="AH147" s="1214">
        <v>0</v>
      </c>
      <c r="AI147" s="1068">
        <v>0</v>
      </c>
      <c r="AJ147" s="1068">
        <v>0</v>
      </c>
      <c r="AK147" s="1059" t="s">
        <v>280</v>
      </c>
      <c r="AL147" s="1059" t="s">
        <v>280</v>
      </c>
      <c r="AM147" s="1059" t="s">
        <v>280</v>
      </c>
      <c r="AN147" s="1059" t="s">
        <v>280</v>
      </c>
      <c r="AP147" s="839" t="s">
        <v>4493</v>
      </c>
      <c r="AQ147" s="845" t="s">
        <v>4205</v>
      </c>
      <c r="AR147" s="1676" t="s">
        <v>4343</v>
      </c>
    </row>
    <row r="148" spans="2:44" s="6" customFormat="1" ht="231.95" customHeight="1" x14ac:dyDescent="0.25">
      <c r="B148" s="1473"/>
      <c r="C148" s="1164"/>
      <c r="D148" s="1167"/>
      <c r="E148" s="1167"/>
      <c r="F148" s="451" t="s">
        <v>2816</v>
      </c>
      <c r="G148" s="401" t="s">
        <v>2775</v>
      </c>
      <c r="H148" s="392">
        <v>0.4</v>
      </c>
      <c r="I148" s="437">
        <v>44676</v>
      </c>
      <c r="J148" s="437">
        <v>44926</v>
      </c>
      <c r="K148" s="393">
        <v>0.25</v>
      </c>
      <c r="L148" s="530">
        <v>0.5</v>
      </c>
      <c r="M148" s="392">
        <v>0.75</v>
      </c>
      <c r="N148" s="392">
        <v>1</v>
      </c>
      <c r="O148" s="1387"/>
      <c r="P148" s="894"/>
      <c r="Q148" s="14"/>
      <c r="R148" s="1379"/>
      <c r="S148" s="1150"/>
      <c r="T148" s="551">
        <v>0.5</v>
      </c>
      <c r="U148" s="725" t="s">
        <v>2817</v>
      </c>
      <c r="V148" s="725" t="s">
        <v>2818</v>
      </c>
      <c r="W148" s="614" t="str">
        <f t="shared" si="14"/>
        <v>En gestión</v>
      </c>
      <c r="X148" s="614" t="str">
        <f t="shared" si="13"/>
        <v>En gestión</v>
      </c>
      <c r="Y148" s="1398"/>
      <c r="Z148" s="1206"/>
      <c r="AA148" s="994"/>
      <c r="AB148" s="1157"/>
      <c r="AC148" s="1384"/>
      <c r="AD148" s="489"/>
      <c r="AE148" s="864"/>
      <c r="AF148" s="868"/>
      <c r="AG148" s="868"/>
      <c r="AH148" s="864"/>
      <c r="AI148" s="1068"/>
      <c r="AJ148" s="1068"/>
      <c r="AK148" s="1059"/>
      <c r="AL148" s="1059"/>
      <c r="AM148" s="1059"/>
      <c r="AN148" s="1059"/>
      <c r="AP148" s="839" t="s">
        <v>4493</v>
      </c>
      <c r="AQ148" s="845" t="s">
        <v>4205</v>
      </c>
      <c r="AR148" s="1678"/>
    </row>
    <row r="149" spans="2:44" s="6" customFormat="1" ht="231.95" customHeight="1" x14ac:dyDescent="0.25">
      <c r="B149" s="1473"/>
      <c r="C149" s="1217"/>
      <c r="D149" s="1280"/>
      <c r="E149" s="1280"/>
      <c r="F149" s="451" t="s">
        <v>2819</v>
      </c>
      <c r="G149" s="401" t="s">
        <v>2808</v>
      </c>
      <c r="H149" s="392">
        <v>0.2</v>
      </c>
      <c r="I149" s="437">
        <v>44562</v>
      </c>
      <c r="J149" s="437">
        <v>44651</v>
      </c>
      <c r="K149" s="393">
        <v>1</v>
      </c>
      <c r="L149" s="530">
        <v>1</v>
      </c>
      <c r="M149" s="392">
        <v>1</v>
      </c>
      <c r="N149" s="392">
        <v>1</v>
      </c>
      <c r="O149" s="1388"/>
      <c r="P149" s="894"/>
      <c r="Q149" s="14"/>
      <c r="R149" s="1372"/>
      <c r="S149" s="1151"/>
      <c r="T149" s="551">
        <v>1</v>
      </c>
      <c r="U149" s="725" t="s">
        <v>1067</v>
      </c>
      <c r="V149" s="725" t="s">
        <v>729</v>
      </c>
      <c r="W149" s="614" t="str">
        <f t="shared" si="14"/>
        <v>Terminado</v>
      </c>
      <c r="X149" s="614" t="str">
        <f t="shared" si="13"/>
        <v>Terminado</v>
      </c>
      <c r="Y149" s="1399"/>
      <c r="Z149" s="1004"/>
      <c r="AA149" s="936"/>
      <c r="AB149" s="1158"/>
      <c r="AC149" s="1385"/>
      <c r="AD149" s="489" t="s">
        <v>2820</v>
      </c>
      <c r="AE149" s="865"/>
      <c r="AF149" s="869"/>
      <c r="AG149" s="869"/>
      <c r="AH149" s="865"/>
      <c r="AI149" s="1069"/>
      <c r="AJ149" s="1069"/>
      <c r="AK149" s="1060"/>
      <c r="AL149" s="1060"/>
      <c r="AM149" s="1060"/>
      <c r="AN149" s="1060"/>
      <c r="AP149" s="839" t="s">
        <v>4493</v>
      </c>
      <c r="AQ149" s="846" t="s">
        <v>4344</v>
      </c>
      <c r="AR149" s="1677"/>
    </row>
    <row r="150" spans="2:44" s="6" customFormat="1" ht="231.95" customHeight="1" x14ac:dyDescent="0.25">
      <c r="B150" s="1473"/>
      <c r="C150" s="1216" t="s">
        <v>2821</v>
      </c>
      <c r="D150" s="1279" t="s">
        <v>2822</v>
      </c>
      <c r="E150" s="1279" t="s">
        <v>2749</v>
      </c>
      <c r="F150" s="452" t="s">
        <v>2823</v>
      </c>
      <c r="G150" s="398" t="s">
        <v>2824</v>
      </c>
      <c r="H150" s="399">
        <v>0.2</v>
      </c>
      <c r="I150" s="434">
        <v>44621</v>
      </c>
      <c r="J150" s="434">
        <v>44742</v>
      </c>
      <c r="K150" s="393">
        <v>0.2</v>
      </c>
      <c r="L150" s="530">
        <v>1</v>
      </c>
      <c r="M150" s="399">
        <v>1</v>
      </c>
      <c r="N150" s="399">
        <v>1</v>
      </c>
      <c r="O150" s="1210">
        <v>419485067</v>
      </c>
      <c r="P150" s="894">
        <v>1688834</v>
      </c>
      <c r="Q150" s="14"/>
      <c r="R150" s="1371">
        <v>0</v>
      </c>
      <c r="S150" s="1150" t="s">
        <v>2825</v>
      </c>
      <c r="T150" s="551">
        <v>0</v>
      </c>
      <c r="U150" s="725" t="s">
        <v>2826</v>
      </c>
      <c r="V150" s="725" t="s">
        <v>729</v>
      </c>
      <c r="W150" s="614" t="str">
        <f t="shared" si="14"/>
        <v>Terminado</v>
      </c>
      <c r="X150" s="614" t="str">
        <f t="shared" si="13"/>
        <v>Sin iniciar</v>
      </c>
      <c r="Y150" s="1397" t="s">
        <v>2826</v>
      </c>
      <c r="Z150" s="1003">
        <f>SUMPRODUCT(T150:T152,H150:H152)</f>
        <v>0</v>
      </c>
      <c r="AA150" s="990">
        <f>SUMPRODUCT(H150:H152,L150:L152)</f>
        <v>0.2</v>
      </c>
      <c r="AB150" s="1375" t="str">
        <f>IF(AA150&lt;1%,"Sin iniciar",IF(AA150=100%,"Terminado","En gestión"))</f>
        <v>En gestión</v>
      </c>
      <c r="AC150" s="1383" t="str">
        <f>IF(Z150&lt;1%,"Sin iniciar",IF(Z150=100%,"Terminado","En gestión"))</f>
        <v>Sin iniciar</v>
      </c>
      <c r="AD150" s="489" t="s">
        <v>2826</v>
      </c>
      <c r="AE150" s="1214">
        <v>1688834</v>
      </c>
      <c r="AF150" s="1215">
        <v>12596997</v>
      </c>
      <c r="AG150" s="1215">
        <v>724577.5</v>
      </c>
      <c r="AH150" s="1214">
        <v>419485067</v>
      </c>
      <c r="AI150" s="1215">
        <v>416945983.66000003</v>
      </c>
      <c r="AJ150" s="1215">
        <v>109749000</v>
      </c>
      <c r="AK150" s="1059" t="s">
        <v>800</v>
      </c>
      <c r="AL150" s="1059" t="s">
        <v>2827</v>
      </c>
      <c r="AM150" s="1059" t="s">
        <v>2828</v>
      </c>
      <c r="AN150" s="1059" t="s">
        <v>2829</v>
      </c>
      <c r="AP150" s="839" t="s">
        <v>4493</v>
      </c>
      <c r="AQ150" s="846" t="s">
        <v>4345</v>
      </c>
      <c r="AR150" s="1676" t="s">
        <v>4346</v>
      </c>
    </row>
    <row r="151" spans="2:44" s="6" customFormat="1" ht="231.95" customHeight="1" x14ac:dyDescent="0.25">
      <c r="B151" s="1473"/>
      <c r="C151" s="1164"/>
      <c r="D151" s="1167"/>
      <c r="E151" s="1167"/>
      <c r="F151" s="451" t="s">
        <v>2830</v>
      </c>
      <c r="G151" s="401" t="s">
        <v>2831</v>
      </c>
      <c r="H151" s="392">
        <v>0.4</v>
      </c>
      <c r="I151" s="437">
        <v>44743</v>
      </c>
      <c r="J151" s="437">
        <v>44772</v>
      </c>
      <c r="K151" s="393">
        <v>0</v>
      </c>
      <c r="L151" s="530">
        <v>0</v>
      </c>
      <c r="M151" s="392">
        <v>1</v>
      </c>
      <c r="N151" s="392">
        <v>1</v>
      </c>
      <c r="O151" s="1170"/>
      <c r="P151" s="894"/>
      <c r="Q151" s="14"/>
      <c r="R151" s="1379"/>
      <c r="S151" s="1150"/>
      <c r="T151" s="551">
        <v>0</v>
      </c>
      <c r="U151" s="725" t="s">
        <v>4157</v>
      </c>
      <c r="V151" s="725" t="s">
        <v>729</v>
      </c>
      <c r="W151" s="614" t="str">
        <f t="shared" si="14"/>
        <v>Sin iniciar</v>
      </c>
      <c r="X151" s="614" t="str">
        <f t="shared" si="13"/>
        <v>Sin iniciar</v>
      </c>
      <c r="Y151" s="1398"/>
      <c r="Z151" s="1206"/>
      <c r="AA151" s="994"/>
      <c r="AB151" s="1157"/>
      <c r="AC151" s="1384"/>
      <c r="AD151" s="489"/>
      <c r="AE151" s="864"/>
      <c r="AF151" s="868"/>
      <c r="AG151" s="868"/>
      <c r="AH151" s="864"/>
      <c r="AI151" s="868"/>
      <c r="AJ151" s="868"/>
      <c r="AK151" s="1059"/>
      <c r="AL151" s="1059"/>
      <c r="AM151" s="1059"/>
      <c r="AN151" s="1059"/>
      <c r="AP151" s="839" t="s">
        <v>4493</v>
      </c>
      <c r="AQ151" s="845" t="s">
        <v>4205</v>
      </c>
      <c r="AR151" s="1678"/>
    </row>
    <row r="152" spans="2:44" s="6" customFormat="1" ht="231.95" customHeight="1" x14ac:dyDescent="0.25">
      <c r="B152" s="1473"/>
      <c r="C152" s="1217"/>
      <c r="D152" s="1280"/>
      <c r="E152" s="1280"/>
      <c r="F152" s="451" t="s">
        <v>2832</v>
      </c>
      <c r="G152" s="401" t="s">
        <v>2833</v>
      </c>
      <c r="H152" s="392">
        <v>0.4</v>
      </c>
      <c r="I152" s="437">
        <v>44774</v>
      </c>
      <c r="J152" s="437">
        <v>44926</v>
      </c>
      <c r="K152" s="393">
        <v>0</v>
      </c>
      <c r="L152" s="530">
        <v>0</v>
      </c>
      <c r="M152" s="392">
        <v>0.3</v>
      </c>
      <c r="N152" s="392">
        <v>1</v>
      </c>
      <c r="O152" s="893"/>
      <c r="P152" s="894"/>
      <c r="Q152" s="14"/>
      <c r="R152" s="1372"/>
      <c r="S152" s="1151"/>
      <c r="T152" s="551">
        <v>0</v>
      </c>
      <c r="U152" s="725" t="s">
        <v>4157</v>
      </c>
      <c r="V152" s="725" t="s">
        <v>729</v>
      </c>
      <c r="W152" s="614" t="str">
        <f t="shared" si="14"/>
        <v>Sin iniciar</v>
      </c>
      <c r="X152" s="614" t="str">
        <f t="shared" si="13"/>
        <v>Sin iniciar</v>
      </c>
      <c r="Y152" s="1399"/>
      <c r="Z152" s="1004"/>
      <c r="AA152" s="936"/>
      <c r="AB152" s="1158"/>
      <c r="AC152" s="1385"/>
      <c r="AD152" s="489"/>
      <c r="AE152" s="865"/>
      <c r="AF152" s="869"/>
      <c r="AG152" s="869"/>
      <c r="AH152" s="865"/>
      <c r="AI152" s="869"/>
      <c r="AJ152" s="869"/>
      <c r="AK152" s="1060"/>
      <c r="AL152" s="1060"/>
      <c r="AM152" s="1060"/>
      <c r="AN152" s="1060"/>
      <c r="AP152" s="839" t="s">
        <v>4493</v>
      </c>
      <c r="AQ152" s="845" t="s">
        <v>4205</v>
      </c>
      <c r="AR152" s="1677"/>
    </row>
    <row r="153" spans="2:44" s="6" customFormat="1" ht="231.95" customHeight="1" x14ac:dyDescent="0.25">
      <c r="B153" s="1473"/>
      <c r="C153" s="1047" t="s">
        <v>2834</v>
      </c>
      <c r="D153" s="1278" t="s">
        <v>2835</v>
      </c>
      <c r="E153" s="1278" t="s">
        <v>2749</v>
      </c>
      <c r="F153" s="453" t="s">
        <v>2836</v>
      </c>
      <c r="G153" s="454" t="s">
        <v>2837</v>
      </c>
      <c r="H153" s="370">
        <v>0.35</v>
      </c>
      <c r="I153" s="455">
        <v>44563</v>
      </c>
      <c r="J153" s="455">
        <v>44925</v>
      </c>
      <c r="K153" s="393">
        <v>0</v>
      </c>
      <c r="L153" s="530">
        <v>0.3</v>
      </c>
      <c r="M153" s="370">
        <v>0.6</v>
      </c>
      <c r="N153" s="370">
        <v>1</v>
      </c>
      <c r="O153" s="1386">
        <v>0</v>
      </c>
      <c r="P153" s="1389">
        <v>11744356</v>
      </c>
      <c r="Q153" s="14"/>
      <c r="R153" s="1371">
        <v>0.21</v>
      </c>
      <c r="S153" s="1400" t="s">
        <v>2838</v>
      </c>
      <c r="T153" s="550">
        <v>0.3</v>
      </c>
      <c r="U153" s="695" t="s">
        <v>2839</v>
      </c>
      <c r="V153" s="685" t="s">
        <v>2840</v>
      </c>
      <c r="W153" s="614" t="str">
        <f t="shared" si="14"/>
        <v>En gestión</v>
      </c>
      <c r="X153" s="614" t="str">
        <f t="shared" si="13"/>
        <v>En gestión</v>
      </c>
      <c r="Y153" s="1395" t="s">
        <v>2841</v>
      </c>
      <c r="Z153" s="1003">
        <f>SUMPRODUCT(T153:T155,H153:H155)</f>
        <v>0.21</v>
      </c>
      <c r="AA153" s="990">
        <f>SUMPRODUCT(H153:H155,L153:L155)</f>
        <v>0.21</v>
      </c>
      <c r="AB153" s="1375" t="str">
        <f>IF(AA153&lt;1%,"Sin iniciar",IF(AA153=100%,"Terminado","En gestión"))</f>
        <v>En gestión</v>
      </c>
      <c r="AC153" s="1383" t="str">
        <f>IF(Z153&lt;1%,"Sin iniciar",IF(Z153=100%,"Terminado","En gestión"))</f>
        <v>En gestión</v>
      </c>
      <c r="AD153" s="489"/>
      <c r="AE153" s="1214">
        <v>11744356</v>
      </c>
      <c r="AF153" s="1215">
        <v>12596997</v>
      </c>
      <c r="AG153" s="1215">
        <v>6298498.25</v>
      </c>
      <c r="AH153" s="1214">
        <v>0</v>
      </c>
      <c r="AI153" s="1068">
        <v>0</v>
      </c>
      <c r="AJ153" s="1068">
        <v>0</v>
      </c>
      <c r="AK153" s="1059" t="s">
        <v>280</v>
      </c>
      <c r="AL153" s="1059" t="s">
        <v>280</v>
      </c>
      <c r="AM153" s="1059" t="s">
        <v>280</v>
      </c>
      <c r="AN153" s="1059" t="s">
        <v>280</v>
      </c>
      <c r="AP153" s="839" t="s">
        <v>4206</v>
      </c>
      <c r="AQ153" s="845" t="s">
        <v>4205</v>
      </c>
      <c r="AR153" s="1676" t="s">
        <v>4207</v>
      </c>
    </row>
    <row r="154" spans="2:44" s="6" customFormat="1" ht="231.95" customHeight="1" x14ac:dyDescent="0.25">
      <c r="B154" s="1473"/>
      <c r="C154" s="1048"/>
      <c r="D154" s="1270"/>
      <c r="E154" s="1270"/>
      <c r="F154" s="456" t="s">
        <v>2842</v>
      </c>
      <c r="G154" s="457" t="s">
        <v>2843</v>
      </c>
      <c r="H154" s="417">
        <v>0.35</v>
      </c>
      <c r="I154" s="458">
        <v>44563</v>
      </c>
      <c r="J154" s="458">
        <v>44925</v>
      </c>
      <c r="K154" s="393">
        <v>0</v>
      </c>
      <c r="L154" s="530">
        <v>0.3</v>
      </c>
      <c r="M154" s="417">
        <v>0.6</v>
      </c>
      <c r="N154" s="417">
        <v>1</v>
      </c>
      <c r="O154" s="1387"/>
      <c r="P154" s="1389"/>
      <c r="Q154" s="14"/>
      <c r="R154" s="1379"/>
      <c r="S154" s="1401"/>
      <c r="T154" s="550">
        <v>0.3</v>
      </c>
      <c r="U154" s="695" t="s">
        <v>2844</v>
      </c>
      <c r="V154" s="685" t="s">
        <v>2845</v>
      </c>
      <c r="W154" s="614" t="str">
        <f t="shared" si="14"/>
        <v>En gestión</v>
      </c>
      <c r="X154" s="614" t="str">
        <f t="shared" si="13"/>
        <v>En gestión</v>
      </c>
      <c r="Y154" s="1393"/>
      <c r="Z154" s="1206"/>
      <c r="AA154" s="994"/>
      <c r="AB154" s="1157"/>
      <c r="AC154" s="1384"/>
      <c r="AD154" s="489"/>
      <c r="AE154" s="864"/>
      <c r="AF154" s="868"/>
      <c r="AG154" s="868"/>
      <c r="AH154" s="864"/>
      <c r="AI154" s="1068"/>
      <c r="AJ154" s="1068"/>
      <c r="AK154" s="1059"/>
      <c r="AL154" s="1059"/>
      <c r="AM154" s="1059"/>
      <c r="AN154" s="1059"/>
      <c r="AP154" s="839" t="s">
        <v>4206</v>
      </c>
      <c r="AQ154" s="845" t="s">
        <v>4205</v>
      </c>
      <c r="AR154" s="1678"/>
    </row>
    <row r="155" spans="2:44" s="6" customFormat="1" ht="231.95" customHeight="1" x14ac:dyDescent="0.25">
      <c r="B155" s="1473"/>
      <c r="C155" s="890"/>
      <c r="D155" s="1294"/>
      <c r="E155" s="1294"/>
      <c r="F155" s="456" t="s">
        <v>2846</v>
      </c>
      <c r="G155" s="457" t="s">
        <v>2847</v>
      </c>
      <c r="H155" s="417">
        <v>0.3</v>
      </c>
      <c r="I155" s="458">
        <v>44563</v>
      </c>
      <c r="J155" s="458">
        <v>44925</v>
      </c>
      <c r="K155" s="393">
        <v>0</v>
      </c>
      <c r="L155" s="530">
        <v>0</v>
      </c>
      <c r="M155" s="417">
        <v>0.3</v>
      </c>
      <c r="N155" s="417">
        <v>1</v>
      </c>
      <c r="O155" s="1388"/>
      <c r="P155" s="1389"/>
      <c r="Q155" s="14"/>
      <c r="R155" s="1372"/>
      <c r="S155" s="1402"/>
      <c r="T155" s="550">
        <v>0</v>
      </c>
      <c r="U155" s="725" t="s">
        <v>4157</v>
      </c>
      <c r="V155" s="725" t="s">
        <v>729</v>
      </c>
      <c r="W155" s="614" t="str">
        <f t="shared" si="14"/>
        <v>Sin iniciar</v>
      </c>
      <c r="X155" s="614" t="str">
        <f t="shared" si="13"/>
        <v>Sin iniciar</v>
      </c>
      <c r="Y155" s="1396"/>
      <c r="Z155" s="1004"/>
      <c r="AA155" s="936"/>
      <c r="AB155" s="1158"/>
      <c r="AC155" s="1385"/>
      <c r="AD155" s="489"/>
      <c r="AE155" s="865"/>
      <c r="AF155" s="869"/>
      <c r="AG155" s="869"/>
      <c r="AH155" s="865"/>
      <c r="AI155" s="1069"/>
      <c r="AJ155" s="1069"/>
      <c r="AK155" s="1060"/>
      <c r="AL155" s="1060"/>
      <c r="AM155" s="1060"/>
      <c r="AN155" s="1060"/>
      <c r="AP155" s="839" t="s">
        <v>4206</v>
      </c>
      <c r="AQ155" s="845" t="s">
        <v>4205</v>
      </c>
      <c r="AR155" s="1677"/>
    </row>
    <row r="156" spans="2:44" s="6" customFormat="1" ht="231.95" customHeight="1" x14ac:dyDescent="0.25">
      <c r="B156" s="1473"/>
      <c r="C156" s="1047" t="s">
        <v>2848</v>
      </c>
      <c r="D156" s="1278" t="s">
        <v>2849</v>
      </c>
      <c r="E156" s="1278" t="s">
        <v>2749</v>
      </c>
      <c r="F156" s="453" t="s">
        <v>2850</v>
      </c>
      <c r="G156" s="454" t="s">
        <v>2851</v>
      </c>
      <c r="H156" s="370">
        <v>0.1</v>
      </c>
      <c r="I156" s="455">
        <v>44562</v>
      </c>
      <c r="J156" s="455">
        <v>44650</v>
      </c>
      <c r="K156" s="393">
        <v>1</v>
      </c>
      <c r="L156" s="530">
        <v>1</v>
      </c>
      <c r="M156" s="370">
        <v>1</v>
      </c>
      <c r="N156" s="370">
        <v>1</v>
      </c>
      <c r="O156" s="1386">
        <v>0</v>
      </c>
      <c r="P156" s="1389">
        <v>1351067</v>
      </c>
      <c r="Q156" s="14"/>
      <c r="R156" s="1371">
        <v>0.7</v>
      </c>
      <c r="S156" s="1380" t="s">
        <v>2852</v>
      </c>
      <c r="T156" s="550">
        <v>1</v>
      </c>
      <c r="U156" s="454" t="s">
        <v>1067</v>
      </c>
      <c r="V156" s="685" t="s">
        <v>729</v>
      </c>
      <c r="W156" s="614" t="str">
        <f t="shared" si="14"/>
        <v>Terminado</v>
      </c>
      <c r="X156" s="614" t="str">
        <f t="shared" si="13"/>
        <v>Terminado</v>
      </c>
      <c r="Y156" s="1392" t="s">
        <v>2853</v>
      </c>
      <c r="Z156" s="1003">
        <f>SUMPRODUCT(T156:T160,H156:H160)</f>
        <v>0.70000000000000007</v>
      </c>
      <c r="AA156" s="990">
        <f>SUMPRODUCT(H156:H160,L156:L160)</f>
        <v>0.70000000000000007</v>
      </c>
      <c r="AB156" s="1375" t="str">
        <f>IF(AA156&lt;1%,"Sin iniciar",IF(AA156=100%,"Terminado","En gestión"))</f>
        <v>En gestión</v>
      </c>
      <c r="AC156" s="1383" t="str">
        <f>IF(Z156&lt;1%,"Sin iniciar",IF(Z156=100%,"Terminado","En gestión"))</f>
        <v>En gestión</v>
      </c>
      <c r="AD156" s="489"/>
      <c r="AE156" s="1214">
        <v>1351067</v>
      </c>
      <c r="AF156" s="1215">
        <v>1449155</v>
      </c>
      <c r="AG156" s="1215">
        <v>724577.5</v>
      </c>
      <c r="AH156" s="1214">
        <v>0</v>
      </c>
      <c r="AI156" s="1068">
        <v>0</v>
      </c>
      <c r="AJ156" s="1068">
        <v>0</v>
      </c>
      <c r="AK156" s="1059" t="s">
        <v>280</v>
      </c>
      <c r="AL156" s="1059" t="s">
        <v>280</v>
      </c>
      <c r="AM156" s="1059" t="s">
        <v>280</v>
      </c>
      <c r="AN156" s="1059" t="s">
        <v>280</v>
      </c>
      <c r="AP156" s="839" t="s">
        <v>4493</v>
      </c>
      <c r="AQ156" s="846" t="s">
        <v>4347</v>
      </c>
      <c r="AR156" s="1676" t="s">
        <v>4348</v>
      </c>
    </row>
    <row r="157" spans="2:44" s="6" customFormat="1" ht="231.95" customHeight="1" x14ac:dyDescent="0.25">
      <c r="B157" s="1473"/>
      <c r="C157" s="1048"/>
      <c r="D157" s="1270"/>
      <c r="E157" s="1270"/>
      <c r="F157" s="456" t="s">
        <v>2854</v>
      </c>
      <c r="G157" s="457" t="s">
        <v>2855</v>
      </c>
      <c r="H157" s="417">
        <v>0.1</v>
      </c>
      <c r="I157" s="458">
        <v>44562</v>
      </c>
      <c r="J157" s="458">
        <v>44650</v>
      </c>
      <c r="K157" s="393">
        <v>1</v>
      </c>
      <c r="L157" s="530">
        <v>1</v>
      </c>
      <c r="M157" s="417">
        <v>1</v>
      </c>
      <c r="N157" s="417">
        <v>1</v>
      </c>
      <c r="O157" s="1387"/>
      <c r="P157" s="1389"/>
      <c r="Q157" s="14"/>
      <c r="R157" s="1379"/>
      <c r="S157" s="1381"/>
      <c r="T157" s="550">
        <v>1</v>
      </c>
      <c r="U157" s="454" t="s">
        <v>1067</v>
      </c>
      <c r="V157" s="685" t="s">
        <v>729</v>
      </c>
      <c r="W157" s="614" t="str">
        <f t="shared" si="14"/>
        <v>Terminado</v>
      </c>
      <c r="X157" s="614" t="str">
        <f t="shared" si="13"/>
        <v>Terminado</v>
      </c>
      <c r="Y157" s="1393"/>
      <c r="Z157" s="1206"/>
      <c r="AA157" s="994"/>
      <c r="AB157" s="1157"/>
      <c r="AC157" s="1384"/>
      <c r="AD157" s="489"/>
      <c r="AE157" s="864"/>
      <c r="AF157" s="868"/>
      <c r="AG157" s="868"/>
      <c r="AH157" s="864"/>
      <c r="AI157" s="1068"/>
      <c r="AJ157" s="1068"/>
      <c r="AK157" s="1059"/>
      <c r="AL157" s="1059"/>
      <c r="AM157" s="1059"/>
      <c r="AN157" s="1059"/>
      <c r="AP157" s="839" t="s">
        <v>4493</v>
      </c>
      <c r="AQ157" s="846" t="s">
        <v>4349</v>
      </c>
      <c r="AR157" s="1678"/>
    </row>
    <row r="158" spans="2:44" s="6" customFormat="1" ht="231.95" customHeight="1" x14ac:dyDescent="0.25">
      <c r="B158" s="1473"/>
      <c r="C158" s="1048"/>
      <c r="D158" s="1270"/>
      <c r="E158" s="1270"/>
      <c r="F158" s="456" t="s">
        <v>2856</v>
      </c>
      <c r="G158" s="457" t="s">
        <v>2857</v>
      </c>
      <c r="H158" s="417">
        <v>0.2</v>
      </c>
      <c r="I158" s="458">
        <v>44562</v>
      </c>
      <c r="J158" s="458">
        <v>44650</v>
      </c>
      <c r="K158" s="393">
        <v>1</v>
      </c>
      <c r="L158" s="530">
        <v>1</v>
      </c>
      <c r="M158" s="417">
        <v>1</v>
      </c>
      <c r="N158" s="417">
        <v>1</v>
      </c>
      <c r="O158" s="1387"/>
      <c r="P158" s="1389"/>
      <c r="Q158" s="14"/>
      <c r="R158" s="1379"/>
      <c r="S158" s="1381"/>
      <c r="T158" s="550">
        <v>1</v>
      </c>
      <c r="U158" s="454" t="s">
        <v>1067</v>
      </c>
      <c r="V158" s="685" t="s">
        <v>729</v>
      </c>
      <c r="W158" s="614" t="str">
        <f t="shared" si="14"/>
        <v>Terminado</v>
      </c>
      <c r="X158" s="614" t="str">
        <f t="shared" si="13"/>
        <v>Terminado</v>
      </c>
      <c r="Y158" s="1393"/>
      <c r="Z158" s="1206"/>
      <c r="AA158" s="994"/>
      <c r="AB158" s="1157"/>
      <c r="AC158" s="1384"/>
      <c r="AD158" s="489"/>
      <c r="AE158" s="864"/>
      <c r="AF158" s="868"/>
      <c r="AG158" s="868"/>
      <c r="AH158" s="864"/>
      <c r="AI158" s="1068"/>
      <c r="AJ158" s="1068"/>
      <c r="AK158" s="1059"/>
      <c r="AL158" s="1059"/>
      <c r="AM158" s="1059"/>
      <c r="AN158" s="1059"/>
      <c r="AP158" s="839" t="s">
        <v>4493</v>
      </c>
      <c r="AQ158" s="846" t="s">
        <v>4350</v>
      </c>
      <c r="AR158" s="1678"/>
    </row>
    <row r="159" spans="2:44" s="6" customFormat="1" ht="231.95" customHeight="1" x14ac:dyDescent="0.25">
      <c r="B159" s="1473"/>
      <c r="C159" s="1048"/>
      <c r="D159" s="1270"/>
      <c r="E159" s="1270"/>
      <c r="F159" s="456" t="s">
        <v>2858</v>
      </c>
      <c r="G159" s="457" t="s">
        <v>813</v>
      </c>
      <c r="H159" s="417">
        <v>0.3</v>
      </c>
      <c r="I159" s="458">
        <v>44562</v>
      </c>
      <c r="J159" s="458">
        <v>44926</v>
      </c>
      <c r="K159" s="393">
        <v>0.25</v>
      </c>
      <c r="L159" s="530">
        <v>0.5</v>
      </c>
      <c r="M159" s="417">
        <v>0.75</v>
      </c>
      <c r="N159" s="417">
        <v>1</v>
      </c>
      <c r="O159" s="1387"/>
      <c r="P159" s="1389"/>
      <c r="Q159" s="14"/>
      <c r="R159" s="1379"/>
      <c r="S159" s="1381"/>
      <c r="T159" s="550">
        <v>0.5</v>
      </c>
      <c r="U159" s="401" t="s">
        <v>2640</v>
      </c>
      <c r="V159" s="685" t="s">
        <v>2859</v>
      </c>
      <c r="W159" s="614" t="str">
        <f t="shared" si="14"/>
        <v>En gestión</v>
      </c>
      <c r="X159" s="614" t="str">
        <f t="shared" si="13"/>
        <v>En gestión</v>
      </c>
      <c r="Y159" s="1393"/>
      <c r="Z159" s="1206"/>
      <c r="AA159" s="994"/>
      <c r="AB159" s="1157"/>
      <c r="AC159" s="1384"/>
      <c r="AD159" s="489"/>
      <c r="AE159" s="864"/>
      <c r="AF159" s="868"/>
      <c r="AG159" s="868"/>
      <c r="AH159" s="864"/>
      <c r="AI159" s="1068"/>
      <c r="AJ159" s="1068"/>
      <c r="AK159" s="1059"/>
      <c r="AL159" s="1059"/>
      <c r="AM159" s="1059"/>
      <c r="AN159" s="1059"/>
      <c r="AP159" s="839" t="s">
        <v>4493</v>
      </c>
      <c r="AQ159" s="845" t="s">
        <v>4205</v>
      </c>
      <c r="AR159" s="1678"/>
    </row>
    <row r="160" spans="2:44" s="6" customFormat="1" ht="231.95" customHeight="1" x14ac:dyDescent="0.25">
      <c r="B160" s="1473"/>
      <c r="C160" s="890"/>
      <c r="D160" s="1294"/>
      <c r="E160" s="1294"/>
      <c r="F160" s="456" t="s">
        <v>2860</v>
      </c>
      <c r="G160" s="457" t="s">
        <v>2861</v>
      </c>
      <c r="H160" s="417">
        <v>0.3</v>
      </c>
      <c r="I160" s="458">
        <v>44562</v>
      </c>
      <c r="J160" s="458">
        <v>44926</v>
      </c>
      <c r="K160" s="393">
        <v>0.25</v>
      </c>
      <c r="L160" s="530">
        <v>0.5</v>
      </c>
      <c r="M160" s="417">
        <v>0.75</v>
      </c>
      <c r="N160" s="417">
        <v>1</v>
      </c>
      <c r="O160" s="1388"/>
      <c r="P160" s="1389"/>
      <c r="Q160" s="14"/>
      <c r="R160" s="1372"/>
      <c r="S160" s="1382"/>
      <c r="T160" s="550">
        <v>0.5</v>
      </c>
      <c r="U160" s="457" t="s">
        <v>2862</v>
      </c>
      <c r="V160" s="685" t="s">
        <v>2859</v>
      </c>
      <c r="W160" s="614" t="str">
        <f t="shared" si="14"/>
        <v>En gestión</v>
      </c>
      <c r="X160" s="614" t="str">
        <f t="shared" si="13"/>
        <v>En gestión</v>
      </c>
      <c r="Y160" s="1394"/>
      <c r="Z160" s="1004"/>
      <c r="AA160" s="936"/>
      <c r="AB160" s="1158"/>
      <c r="AC160" s="1385"/>
      <c r="AD160" s="489"/>
      <c r="AE160" s="865"/>
      <c r="AF160" s="869"/>
      <c r="AG160" s="869"/>
      <c r="AH160" s="865"/>
      <c r="AI160" s="1069"/>
      <c r="AJ160" s="1069"/>
      <c r="AK160" s="1060"/>
      <c r="AL160" s="1060"/>
      <c r="AM160" s="1060"/>
      <c r="AN160" s="1060"/>
      <c r="AP160" s="839" t="s">
        <v>4493</v>
      </c>
      <c r="AQ160" s="845" t="s">
        <v>4205</v>
      </c>
      <c r="AR160" s="1677"/>
    </row>
    <row r="161" spans="2:44" s="6" customFormat="1" ht="231.95" customHeight="1" x14ac:dyDescent="0.25">
      <c r="B161" s="1473"/>
      <c r="C161" s="1216" t="s">
        <v>2863</v>
      </c>
      <c r="D161" s="1279" t="s">
        <v>2864</v>
      </c>
      <c r="E161" s="1279" t="s">
        <v>2749</v>
      </c>
      <c r="F161" s="452" t="s">
        <v>2865</v>
      </c>
      <c r="G161" s="398" t="s">
        <v>2866</v>
      </c>
      <c r="H161" s="399">
        <v>0.3</v>
      </c>
      <c r="I161" s="434">
        <v>44593</v>
      </c>
      <c r="J161" s="459">
        <v>44804</v>
      </c>
      <c r="K161" s="393">
        <v>0.15</v>
      </c>
      <c r="L161" s="530">
        <v>0.3</v>
      </c>
      <c r="M161" s="399">
        <v>0.6</v>
      </c>
      <c r="N161" s="399">
        <v>1</v>
      </c>
      <c r="O161" s="1210">
        <v>67312000</v>
      </c>
      <c r="P161" s="894">
        <v>0</v>
      </c>
      <c r="Q161" s="14"/>
      <c r="R161" s="1371">
        <v>0.16</v>
      </c>
      <c r="S161" s="1373" t="s">
        <v>2867</v>
      </c>
      <c r="T161" s="550">
        <v>0.15</v>
      </c>
      <c r="U161" s="739" t="s">
        <v>2868</v>
      </c>
      <c r="V161" s="685" t="s">
        <v>3339</v>
      </c>
      <c r="W161" s="614" t="str">
        <f t="shared" si="14"/>
        <v>En gestión</v>
      </c>
      <c r="X161" s="614" t="str">
        <f t="shared" si="13"/>
        <v>En gestión</v>
      </c>
      <c r="Y161" s="1390" t="s">
        <v>2869</v>
      </c>
      <c r="Z161" s="1003">
        <f>SUMPRODUCT(T161:T162,H161:H162)</f>
        <v>0.15</v>
      </c>
      <c r="AA161" s="990">
        <f>SUMPRODUCT(H161:H162,L161:L162)</f>
        <v>0.09</v>
      </c>
      <c r="AB161" s="1375" t="str">
        <f>IF(AA161&lt;1%,"Sin iniciar",IF(AA161=100%,"Terminado","En gestión"))</f>
        <v>En gestión</v>
      </c>
      <c r="AC161" s="1376" t="str">
        <f>IF(Z161&lt;1%,"Sin iniciar",IF(Z161=100%,"Terminado","En gestión"))</f>
        <v>En gestión</v>
      </c>
      <c r="AD161" s="740" t="s">
        <v>2870</v>
      </c>
      <c r="AE161" s="1214">
        <v>0</v>
      </c>
      <c r="AF161" s="1353">
        <v>0</v>
      </c>
      <c r="AG161" s="1353">
        <v>0</v>
      </c>
      <c r="AH161" s="1214">
        <v>67312000</v>
      </c>
      <c r="AI161" s="1215">
        <v>79967266.670000002</v>
      </c>
      <c r="AJ161" s="1215">
        <v>25242000</v>
      </c>
      <c r="AK161" s="1059" t="s">
        <v>2031</v>
      </c>
      <c r="AL161" s="1059" t="s">
        <v>2871</v>
      </c>
      <c r="AM161" s="1059" t="s">
        <v>2872</v>
      </c>
      <c r="AN161" s="1059" t="s">
        <v>2873</v>
      </c>
      <c r="AP161" s="839" t="s">
        <v>4206</v>
      </c>
      <c r="AQ161" s="845" t="s">
        <v>4205</v>
      </c>
      <c r="AR161" s="1676" t="s">
        <v>4207</v>
      </c>
    </row>
    <row r="162" spans="2:44" s="6" customFormat="1" ht="231.95" customHeight="1" x14ac:dyDescent="0.25">
      <c r="B162" s="1602"/>
      <c r="C162" s="1165"/>
      <c r="D162" s="1280"/>
      <c r="E162" s="1280"/>
      <c r="F162" s="451" t="s">
        <v>2874</v>
      </c>
      <c r="G162" s="401" t="s">
        <v>2875</v>
      </c>
      <c r="H162" s="392">
        <v>0.7</v>
      </c>
      <c r="I162" s="437">
        <v>44805</v>
      </c>
      <c r="J162" s="460">
        <v>44925</v>
      </c>
      <c r="K162" s="393">
        <v>0</v>
      </c>
      <c r="L162" s="530">
        <v>0</v>
      </c>
      <c r="M162" s="392">
        <v>0.2</v>
      </c>
      <c r="N162" s="392">
        <v>1</v>
      </c>
      <c r="O162" s="893"/>
      <c r="P162" s="894"/>
      <c r="Q162" s="14"/>
      <c r="R162" s="1372"/>
      <c r="S162" s="1374"/>
      <c r="T162" s="551">
        <v>0.15</v>
      </c>
      <c r="U162" s="725" t="s">
        <v>2876</v>
      </c>
      <c r="V162" s="725" t="s">
        <v>2877</v>
      </c>
      <c r="W162" s="614" t="str">
        <f t="shared" si="14"/>
        <v>Sin iniciar</v>
      </c>
      <c r="X162" s="614" t="str">
        <f t="shared" si="13"/>
        <v>En gestión</v>
      </c>
      <c r="Y162" s="1391"/>
      <c r="Z162" s="1004"/>
      <c r="AA162" s="936"/>
      <c r="AB162" s="1158"/>
      <c r="AC162" s="1377"/>
      <c r="AD162" s="489"/>
      <c r="AE162" s="865"/>
      <c r="AF162" s="1353"/>
      <c r="AG162" s="1353"/>
      <c r="AH162" s="865"/>
      <c r="AI162" s="869"/>
      <c r="AJ162" s="869"/>
      <c r="AK162" s="1060"/>
      <c r="AL162" s="1060"/>
      <c r="AM162" s="1060"/>
      <c r="AN162" s="1060"/>
      <c r="AP162" s="839" t="s">
        <v>4206</v>
      </c>
      <c r="AQ162" s="845" t="s">
        <v>4205</v>
      </c>
      <c r="AR162" s="1677"/>
    </row>
    <row r="163" spans="2:44" s="6" customFormat="1" ht="231.95" customHeight="1" x14ac:dyDescent="0.45">
      <c r="B163" s="1603" t="s">
        <v>4171</v>
      </c>
      <c r="C163" s="1049" t="s">
        <v>2878</v>
      </c>
      <c r="D163" s="1050" t="s">
        <v>2879</v>
      </c>
      <c r="E163" s="1050" t="s">
        <v>2880</v>
      </c>
      <c r="F163" s="442" t="s">
        <v>2881</v>
      </c>
      <c r="G163" s="444" t="s">
        <v>2882</v>
      </c>
      <c r="H163" s="445">
        <v>0.4</v>
      </c>
      <c r="I163" s="446">
        <v>44652</v>
      </c>
      <c r="J163" s="446">
        <v>44694</v>
      </c>
      <c r="K163" s="356">
        <v>0</v>
      </c>
      <c r="L163" s="529">
        <v>1</v>
      </c>
      <c r="M163" s="515">
        <v>1</v>
      </c>
      <c r="N163" s="515">
        <v>1</v>
      </c>
      <c r="O163" s="1028">
        <v>57995000</v>
      </c>
      <c r="P163" s="1031">
        <v>8012368</v>
      </c>
      <c r="Q163" s="10"/>
      <c r="R163" s="1032">
        <v>1</v>
      </c>
      <c r="S163" s="1369" t="s">
        <v>2883</v>
      </c>
      <c r="T163" s="551">
        <v>1</v>
      </c>
      <c r="U163" s="577" t="s">
        <v>2884</v>
      </c>
      <c r="V163" s="562" t="s">
        <v>2885</v>
      </c>
      <c r="W163" s="622" t="str">
        <f t="shared" si="14"/>
        <v>Terminado</v>
      </c>
      <c r="X163" s="622" t="str">
        <f t="shared" si="13"/>
        <v>Terminado</v>
      </c>
      <c r="Y163" s="1348" t="s">
        <v>2886</v>
      </c>
      <c r="Z163" s="1092">
        <f>SUMPRODUCT(T163:T165,H163:H165)</f>
        <v>0.58499999999999996</v>
      </c>
      <c r="AA163" s="976">
        <f>SUMPRODUCT(H163:H165,L163:L165)</f>
        <v>0.58499999999999996</v>
      </c>
      <c r="AB163" s="1326" t="str">
        <f>IF(AA163&lt;1%,"Sin iniciar",IF(AA163=100%,"Terminado","En gestión"))</f>
        <v>En gestión</v>
      </c>
      <c r="AC163" s="1326" t="str">
        <f>IF(Z163&lt;1%,"Sin iniciar",IF(Z163=100%,"Terminado","En gestión"))</f>
        <v>En gestión</v>
      </c>
      <c r="AD163" s="635"/>
      <c r="AE163" s="1009">
        <v>8012368</v>
      </c>
      <c r="AF163" s="1065">
        <v>8012368</v>
      </c>
      <c r="AG163" s="1368" t="s">
        <v>2887</v>
      </c>
      <c r="AH163" s="1009">
        <v>57995000</v>
      </c>
      <c r="AI163" s="879">
        <v>57995000</v>
      </c>
      <c r="AJ163" s="879">
        <v>17160000</v>
      </c>
      <c r="AK163" s="1038" t="s">
        <v>224</v>
      </c>
      <c r="AL163" s="1058" t="s">
        <v>242</v>
      </c>
      <c r="AM163" s="1058" t="s">
        <v>243</v>
      </c>
      <c r="AN163" s="1058" t="s">
        <v>2888</v>
      </c>
      <c r="AP163" s="839" t="s">
        <v>4494</v>
      </c>
      <c r="AQ163" s="846" t="s">
        <v>4292</v>
      </c>
      <c r="AR163" s="1676" t="s">
        <v>4293</v>
      </c>
    </row>
    <row r="164" spans="2:44" s="6" customFormat="1" ht="231.95" customHeight="1" x14ac:dyDescent="0.45">
      <c r="B164" s="1604"/>
      <c r="C164" s="1049"/>
      <c r="D164" s="1050"/>
      <c r="E164" s="1050"/>
      <c r="F164" s="447" t="s">
        <v>2889</v>
      </c>
      <c r="G164" s="449" t="s">
        <v>2890</v>
      </c>
      <c r="H164" s="386">
        <v>0.1</v>
      </c>
      <c r="I164" s="450">
        <v>44697</v>
      </c>
      <c r="J164" s="450">
        <v>44712</v>
      </c>
      <c r="K164" s="357">
        <v>0</v>
      </c>
      <c r="L164" s="530">
        <v>1</v>
      </c>
      <c r="M164" s="516">
        <v>1</v>
      </c>
      <c r="N164" s="516">
        <v>1</v>
      </c>
      <c r="O164" s="1029"/>
      <c r="P164" s="1031"/>
      <c r="Q164" s="10"/>
      <c r="R164" s="1032"/>
      <c r="S164" s="1362"/>
      <c r="T164" s="551">
        <v>1</v>
      </c>
      <c r="U164" s="577" t="s">
        <v>2891</v>
      </c>
      <c r="V164" s="564" t="s">
        <v>2892</v>
      </c>
      <c r="W164" s="617" t="str">
        <f t="shared" si="14"/>
        <v>Terminado</v>
      </c>
      <c r="X164" s="617" t="str">
        <f t="shared" si="13"/>
        <v>Terminado</v>
      </c>
      <c r="Y164" s="1350"/>
      <c r="Z164" s="1015"/>
      <c r="AA164" s="1016"/>
      <c r="AB164" s="1347"/>
      <c r="AC164" s="1347"/>
      <c r="AD164" s="636"/>
      <c r="AE164" s="1041"/>
      <c r="AF164" s="1353"/>
      <c r="AG164" s="1368"/>
      <c r="AH164" s="1041"/>
      <c r="AI164" s="1351"/>
      <c r="AJ164" s="1351"/>
      <c r="AK164" s="1020"/>
      <c r="AL164" s="1021"/>
      <c r="AM164" s="1021"/>
      <c r="AN164" s="1021"/>
      <c r="AP164" s="839" t="s">
        <v>4494</v>
      </c>
      <c r="AQ164" s="846" t="s">
        <v>4496</v>
      </c>
      <c r="AR164" s="1678"/>
    </row>
    <row r="165" spans="2:44" s="6" customFormat="1" ht="231.95" customHeight="1" x14ac:dyDescent="0.45">
      <c r="B165" s="1604"/>
      <c r="C165" s="1338"/>
      <c r="D165" s="1370"/>
      <c r="E165" s="1370"/>
      <c r="F165" s="447" t="s">
        <v>2893</v>
      </c>
      <c r="G165" s="449" t="s">
        <v>2894</v>
      </c>
      <c r="H165" s="386">
        <v>0.5</v>
      </c>
      <c r="I165" s="450">
        <v>44713</v>
      </c>
      <c r="J165" s="450">
        <v>44895</v>
      </c>
      <c r="K165" s="357">
        <v>0</v>
      </c>
      <c r="L165" s="530">
        <v>0.17</v>
      </c>
      <c r="M165" s="516">
        <v>0.67</v>
      </c>
      <c r="N165" s="517">
        <v>1</v>
      </c>
      <c r="O165" s="1030"/>
      <c r="P165" s="1031"/>
      <c r="Q165" s="10"/>
      <c r="R165" s="1032"/>
      <c r="S165" s="1362"/>
      <c r="T165" s="551">
        <v>0.17</v>
      </c>
      <c r="U165" s="577" t="s">
        <v>2895</v>
      </c>
      <c r="V165" s="565" t="s">
        <v>2896</v>
      </c>
      <c r="W165" s="617" t="str">
        <f t="shared" si="14"/>
        <v>En gestión</v>
      </c>
      <c r="X165" s="617" t="str">
        <f t="shared" si="13"/>
        <v>En gestión</v>
      </c>
      <c r="Y165" s="1349"/>
      <c r="Z165" s="904"/>
      <c r="AA165" s="906"/>
      <c r="AB165" s="1327"/>
      <c r="AC165" s="1327"/>
      <c r="AD165" s="636"/>
      <c r="AE165" s="1041"/>
      <c r="AF165" s="1353"/>
      <c r="AG165" s="1365"/>
      <c r="AH165" s="1041"/>
      <c r="AI165" s="1351"/>
      <c r="AJ165" s="1351"/>
      <c r="AK165" s="1020"/>
      <c r="AL165" s="1021"/>
      <c r="AM165" s="1021"/>
      <c r="AN165" s="1021"/>
      <c r="AP165" s="839" t="s">
        <v>4494</v>
      </c>
      <c r="AQ165" s="845" t="s">
        <v>4285</v>
      </c>
      <c r="AR165" s="1677"/>
    </row>
    <row r="166" spans="2:44" s="6" customFormat="1" ht="231.95" customHeight="1" x14ac:dyDescent="0.45">
      <c r="B166" s="1604"/>
      <c r="C166" s="1337" t="s">
        <v>2897</v>
      </c>
      <c r="D166" s="1367" t="s">
        <v>2898</v>
      </c>
      <c r="E166" s="1367" t="s">
        <v>2899</v>
      </c>
      <c r="F166" s="447" t="s">
        <v>2900</v>
      </c>
      <c r="G166" s="449" t="s">
        <v>2901</v>
      </c>
      <c r="H166" s="386">
        <v>0.33</v>
      </c>
      <c r="I166" s="450">
        <v>44564</v>
      </c>
      <c r="J166" s="450">
        <v>44925</v>
      </c>
      <c r="K166" s="357">
        <v>0.25</v>
      </c>
      <c r="L166" s="530">
        <v>0.5</v>
      </c>
      <c r="M166" s="516">
        <v>0.75</v>
      </c>
      <c r="N166" s="516">
        <v>1</v>
      </c>
      <c r="O166" s="1028">
        <v>120816000</v>
      </c>
      <c r="P166" s="1031">
        <v>106842284</v>
      </c>
      <c r="Q166" s="10"/>
      <c r="R166" s="1148">
        <v>1</v>
      </c>
      <c r="S166" s="1366" t="s">
        <v>2902</v>
      </c>
      <c r="T166" s="551">
        <v>0.5</v>
      </c>
      <c r="U166" s="577" t="s">
        <v>2903</v>
      </c>
      <c r="V166" s="565" t="s">
        <v>2904</v>
      </c>
      <c r="W166" s="617" t="str">
        <f t="shared" si="14"/>
        <v>En gestión</v>
      </c>
      <c r="X166" s="617" t="str">
        <f t="shared" si="13"/>
        <v>En gestión</v>
      </c>
      <c r="Y166" s="1348" t="s">
        <v>2905</v>
      </c>
      <c r="Z166" s="903">
        <f>SUMPRODUCT(T166:T168,H166:H168)</f>
        <v>0.48300000000000004</v>
      </c>
      <c r="AA166" s="905">
        <f>SUMPRODUCT(H166:H168,L166:L168)</f>
        <v>0.48300000000000004</v>
      </c>
      <c r="AB166" s="1326" t="str">
        <f>IF(AA166&lt;1%,"Sin iniciar",IF(AA166=100%,"Terminado","En gestión"))</f>
        <v>En gestión</v>
      </c>
      <c r="AC166" s="1326" t="str">
        <f>IF(Z166&lt;1%,"Sin iniciar",IF(Z166=100%,"Terminado","En gestión"))</f>
        <v>En gestión</v>
      </c>
      <c r="AD166" s="636"/>
      <c r="AE166" s="1041">
        <v>106842284</v>
      </c>
      <c r="AF166" s="1353">
        <v>106842284</v>
      </c>
      <c r="AG166" s="1364" t="s">
        <v>2906</v>
      </c>
      <c r="AH166" s="1041">
        <v>120816000</v>
      </c>
      <c r="AI166" s="1351">
        <v>192819979.19999999</v>
      </c>
      <c r="AJ166" s="1351">
        <v>53124000</v>
      </c>
      <c r="AK166" s="1038" t="s">
        <v>224</v>
      </c>
      <c r="AL166" s="1058" t="s">
        <v>242</v>
      </c>
      <c r="AM166" s="1058" t="s">
        <v>243</v>
      </c>
      <c r="AN166" s="1021" t="s">
        <v>2888</v>
      </c>
      <c r="AP166" s="839" t="s">
        <v>4206</v>
      </c>
      <c r="AQ166" s="845" t="s">
        <v>4285</v>
      </c>
      <c r="AR166" s="1676" t="s">
        <v>4207</v>
      </c>
    </row>
    <row r="167" spans="2:44" s="6" customFormat="1" ht="231.95" customHeight="1" x14ac:dyDescent="0.45">
      <c r="B167" s="1604"/>
      <c r="C167" s="1049"/>
      <c r="D167" s="1367"/>
      <c r="E167" s="1367"/>
      <c r="F167" s="447" t="s">
        <v>2907</v>
      </c>
      <c r="G167" s="449" t="s">
        <v>2908</v>
      </c>
      <c r="H167" s="386">
        <v>0.33</v>
      </c>
      <c r="I167" s="450">
        <v>44564</v>
      </c>
      <c r="J167" s="450">
        <v>44925</v>
      </c>
      <c r="K167" s="357">
        <v>0.25</v>
      </c>
      <c r="L167" s="530">
        <v>0.5</v>
      </c>
      <c r="M167" s="516">
        <v>0.75</v>
      </c>
      <c r="N167" s="516">
        <v>1</v>
      </c>
      <c r="O167" s="1029"/>
      <c r="P167" s="1031"/>
      <c r="Q167" s="10"/>
      <c r="R167" s="1149"/>
      <c r="S167" s="1110"/>
      <c r="T167" s="551">
        <v>0.5</v>
      </c>
      <c r="U167" s="577" t="s">
        <v>2909</v>
      </c>
      <c r="V167" s="565" t="s">
        <v>2910</v>
      </c>
      <c r="W167" s="617" t="str">
        <f t="shared" si="14"/>
        <v>En gestión</v>
      </c>
      <c r="X167" s="617" t="str">
        <f t="shared" si="13"/>
        <v>En gestión</v>
      </c>
      <c r="Y167" s="1350"/>
      <c r="Z167" s="1015"/>
      <c r="AA167" s="1016"/>
      <c r="AB167" s="1347"/>
      <c r="AC167" s="1347"/>
      <c r="AD167" s="636"/>
      <c r="AE167" s="1041"/>
      <c r="AF167" s="1353"/>
      <c r="AG167" s="1368"/>
      <c r="AH167" s="1041"/>
      <c r="AI167" s="1351"/>
      <c r="AJ167" s="1351"/>
      <c r="AK167" s="1020"/>
      <c r="AL167" s="1021"/>
      <c r="AM167" s="1021"/>
      <c r="AN167" s="1021"/>
      <c r="AP167" s="839" t="s">
        <v>4206</v>
      </c>
      <c r="AQ167" s="845" t="s">
        <v>4205</v>
      </c>
      <c r="AR167" s="1678"/>
    </row>
    <row r="168" spans="2:44" s="6" customFormat="1" ht="231.95" customHeight="1" x14ac:dyDescent="0.45">
      <c r="B168" s="1604"/>
      <c r="C168" s="1338"/>
      <c r="D168" s="1367"/>
      <c r="E168" s="1367"/>
      <c r="F168" s="447" t="s">
        <v>2911</v>
      </c>
      <c r="G168" s="449" t="s">
        <v>2912</v>
      </c>
      <c r="H168" s="386">
        <v>0.34</v>
      </c>
      <c r="I168" s="450">
        <v>44593</v>
      </c>
      <c r="J168" s="450">
        <v>44925</v>
      </c>
      <c r="K168" s="357">
        <v>0.18</v>
      </c>
      <c r="L168" s="530">
        <v>0.45</v>
      </c>
      <c r="M168" s="516">
        <v>0.73</v>
      </c>
      <c r="N168" s="516">
        <v>1</v>
      </c>
      <c r="O168" s="1030"/>
      <c r="P168" s="1031"/>
      <c r="Q168" s="10"/>
      <c r="R168" s="1149"/>
      <c r="S168" s="1378"/>
      <c r="T168" s="551">
        <v>0.45</v>
      </c>
      <c r="U168" s="577" t="s">
        <v>2913</v>
      </c>
      <c r="V168" s="565" t="s">
        <v>2914</v>
      </c>
      <c r="W168" s="617" t="str">
        <f t="shared" si="14"/>
        <v>En gestión</v>
      </c>
      <c r="X168" s="617" t="str">
        <f t="shared" si="13"/>
        <v>En gestión</v>
      </c>
      <c r="Y168" s="1349"/>
      <c r="Z168" s="904"/>
      <c r="AA168" s="906"/>
      <c r="AB168" s="1327"/>
      <c r="AC168" s="1327"/>
      <c r="AD168" s="636"/>
      <c r="AE168" s="1041"/>
      <c r="AF168" s="1353"/>
      <c r="AG168" s="1365"/>
      <c r="AH168" s="1041"/>
      <c r="AI168" s="1351"/>
      <c r="AJ168" s="1351"/>
      <c r="AK168" s="1020"/>
      <c r="AL168" s="1021"/>
      <c r="AM168" s="1021"/>
      <c r="AN168" s="1021"/>
      <c r="AP168" s="839" t="s">
        <v>4206</v>
      </c>
      <c r="AQ168" s="845" t="s">
        <v>4205</v>
      </c>
      <c r="AR168" s="1677"/>
    </row>
    <row r="169" spans="2:44" s="6" customFormat="1" ht="231.95" customHeight="1" x14ac:dyDescent="0.45">
      <c r="B169" s="1604"/>
      <c r="C169" s="1358" t="s">
        <v>2915</v>
      </c>
      <c r="D169" s="1339" t="s">
        <v>2916</v>
      </c>
      <c r="E169" s="1339" t="s">
        <v>2899</v>
      </c>
      <c r="F169" s="447" t="s">
        <v>2917</v>
      </c>
      <c r="G169" s="449" t="s">
        <v>2918</v>
      </c>
      <c r="H169" s="386">
        <v>0.8</v>
      </c>
      <c r="I169" s="450">
        <v>44593</v>
      </c>
      <c r="J169" s="450">
        <v>44925</v>
      </c>
      <c r="K169" s="357">
        <v>0.18</v>
      </c>
      <c r="L169" s="530">
        <v>0.45</v>
      </c>
      <c r="M169" s="516">
        <v>0.73</v>
      </c>
      <c r="N169" s="517">
        <v>1</v>
      </c>
      <c r="O169" s="1028">
        <v>126292860</v>
      </c>
      <c r="P169" s="1031">
        <v>24073871</v>
      </c>
      <c r="Q169" s="10"/>
      <c r="R169" s="1148">
        <v>1</v>
      </c>
      <c r="S169" s="1366" t="s">
        <v>2919</v>
      </c>
      <c r="T169" s="551">
        <v>0.45</v>
      </c>
      <c r="U169" s="576" t="s">
        <v>2920</v>
      </c>
      <c r="V169" s="571" t="s">
        <v>2921</v>
      </c>
      <c r="W169" s="617" t="str">
        <f t="shared" si="14"/>
        <v>En gestión</v>
      </c>
      <c r="X169" s="617" t="str">
        <f t="shared" si="13"/>
        <v>En gestión</v>
      </c>
      <c r="Y169" s="1348" t="s">
        <v>2922</v>
      </c>
      <c r="Z169" s="903">
        <f>SUMPRODUCT(T169:T170,H169:H170)</f>
        <v>0.45000000000000007</v>
      </c>
      <c r="AA169" s="905">
        <f>SUMPRODUCT(H169:H170,L169:L170)</f>
        <v>0.45000000000000007</v>
      </c>
      <c r="AB169" s="1326" t="str">
        <f>IF(AA169&lt;1%,"Sin iniciar",IF(AA169=100%,"Terminado","En gestión"))</f>
        <v>En gestión</v>
      </c>
      <c r="AC169" s="1326" t="str">
        <f>IF(Z169&lt;1%,"Sin iniciar",IF(Z169=100%,"Terminado","En gestión"))</f>
        <v>En gestión</v>
      </c>
      <c r="AD169" s="637"/>
      <c r="AE169" s="1041">
        <v>24073871</v>
      </c>
      <c r="AF169" s="1351">
        <v>24073871</v>
      </c>
      <c r="AG169" s="1364" t="s">
        <v>2923</v>
      </c>
      <c r="AH169" s="1041">
        <v>126292860</v>
      </c>
      <c r="AI169" s="1351">
        <v>106752000</v>
      </c>
      <c r="AJ169" s="1351">
        <v>30864000</v>
      </c>
      <c r="AK169" s="1020" t="s">
        <v>224</v>
      </c>
      <c r="AL169" s="1021" t="s">
        <v>242</v>
      </c>
      <c r="AM169" s="1021" t="s">
        <v>243</v>
      </c>
      <c r="AN169" s="1021" t="s">
        <v>2888</v>
      </c>
      <c r="AP169" s="839" t="s">
        <v>4206</v>
      </c>
      <c r="AQ169" s="845" t="s">
        <v>4205</v>
      </c>
      <c r="AR169" s="1676" t="s">
        <v>4207</v>
      </c>
    </row>
    <row r="170" spans="2:44" s="6" customFormat="1" ht="231.95" customHeight="1" x14ac:dyDescent="0.45">
      <c r="B170" s="1604"/>
      <c r="C170" s="1358"/>
      <c r="D170" s="1340"/>
      <c r="E170" s="1340"/>
      <c r="F170" s="447" t="s">
        <v>2924</v>
      </c>
      <c r="G170" s="449" t="s">
        <v>2925</v>
      </c>
      <c r="H170" s="386">
        <v>0.2</v>
      </c>
      <c r="I170" s="450">
        <v>44593</v>
      </c>
      <c r="J170" s="450">
        <v>44925</v>
      </c>
      <c r="K170" s="357">
        <v>0.18</v>
      </c>
      <c r="L170" s="530">
        <v>0.45</v>
      </c>
      <c r="M170" s="516">
        <v>0.73</v>
      </c>
      <c r="N170" s="517">
        <v>1</v>
      </c>
      <c r="O170" s="1030"/>
      <c r="P170" s="1031"/>
      <c r="Q170" s="10"/>
      <c r="R170" s="1149"/>
      <c r="S170" s="1111"/>
      <c r="T170" s="551">
        <v>0.45</v>
      </c>
      <c r="U170" s="577" t="s">
        <v>2926</v>
      </c>
      <c r="V170" s="588" t="s">
        <v>2927</v>
      </c>
      <c r="W170" s="617" t="str">
        <f t="shared" si="14"/>
        <v>En gestión</v>
      </c>
      <c r="X170" s="617" t="str">
        <f t="shared" si="13"/>
        <v>En gestión</v>
      </c>
      <c r="Y170" s="1349"/>
      <c r="Z170" s="904"/>
      <c r="AA170" s="906"/>
      <c r="AB170" s="1327"/>
      <c r="AC170" s="1327"/>
      <c r="AD170" s="637"/>
      <c r="AE170" s="1041"/>
      <c r="AF170" s="1351"/>
      <c r="AG170" s="1365"/>
      <c r="AH170" s="1041"/>
      <c r="AI170" s="1351"/>
      <c r="AJ170" s="1351"/>
      <c r="AK170" s="1020"/>
      <c r="AL170" s="1021"/>
      <c r="AM170" s="1021"/>
      <c r="AN170" s="1021"/>
      <c r="AP170" s="839" t="s">
        <v>4206</v>
      </c>
      <c r="AQ170" s="845" t="s">
        <v>4205</v>
      </c>
      <c r="AR170" s="1677"/>
    </row>
    <row r="171" spans="2:44" s="6" customFormat="1" ht="231.95" customHeight="1" x14ac:dyDescent="0.45">
      <c r="B171" s="1604"/>
      <c r="C171" s="1337" t="s">
        <v>2928</v>
      </c>
      <c r="D171" s="1339" t="s">
        <v>2929</v>
      </c>
      <c r="E171" s="1339" t="s">
        <v>2930</v>
      </c>
      <c r="F171" s="447" t="s">
        <v>2931</v>
      </c>
      <c r="G171" s="449" t="s">
        <v>2932</v>
      </c>
      <c r="H171" s="386">
        <v>0.3</v>
      </c>
      <c r="I171" s="450">
        <v>44607</v>
      </c>
      <c r="J171" s="450">
        <v>44742</v>
      </c>
      <c r="K171" s="357">
        <v>0.34</v>
      </c>
      <c r="L171" s="530">
        <v>1</v>
      </c>
      <c r="M171" s="516">
        <v>1</v>
      </c>
      <c r="N171" s="516">
        <v>1</v>
      </c>
      <c r="O171" s="1028">
        <v>142867640</v>
      </c>
      <c r="P171" s="1031">
        <v>18766632</v>
      </c>
      <c r="Q171" s="10"/>
      <c r="R171" s="1032">
        <v>1</v>
      </c>
      <c r="S171" s="1362" t="s">
        <v>2933</v>
      </c>
      <c r="T171" s="550">
        <v>1</v>
      </c>
      <c r="U171" s="576" t="s">
        <v>2934</v>
      </c>
      <c r="V171" s="589" t="s">
        <v>2935</v>
      </c>
      <c r="W171" s="617" t="str">
        <f t="shared" si="14"/>
        <v>Terminado</v>
      </c>
      <c r="X171" s="617" t="str">
        <f t="shared" si="13"/>
        <v>Terminado</v>
      </c>
      <c r="Y171" s="1348" t="s">
        <v>2936</v>
      </c>
      <c r="Z171" s="903">
        <f>SUMPRODUCT(T171:T174,H171:H174)</f>
        <v>0.3</v>
      </c>
      <c r="AA171" s="905">
        <f>SUMPRODUCT(H171:H174,L171:L174)</f>
        <v>0.3</v>
      </c>
      <c r="AB171" s="1326" t="str">
        <f>IF(AA171&lt;1%,"Sin iniciar",IF(AA171=100%,"Terminado","En gestión"))</f>
        <v>En gestión</v>
      </c>
      <c r="AC171" s="1326" t="str">
        <f>IF(Z171&lt;1%,"Sin iniciar",IF(Z171=100%,"Terminado","En gestión"))</f>
        <v>En gestión</v>
      </c>
      <c r="AD171" s="637"/>
      <c r="AE171" s="1041">
        <v>18766632</v>
      </c>
      <c r="AF171" s="1351">
        <v>18766632</v>
      </c>
      <c r="AG171" s="1351">
        <v>5629990</v>
      </c>
      <c r="AH171" s="1041">
        <v>142867640</v>
      </c>
      <c r="AI171" s="1351"/>
      <c r="AJ171" s="1351"/>
      <c r="AK171" s="1020" t="s">
        <v>224</v>
      </c>
      <c r="AL171" s="1021" t="s">
        <v>242</v>
      </c>
      <c r="AM171" s="1021" t="s">
        <v>243</v>
      </c>
      <c r="AN171" s="1021" t="s">
        <v>2937</v>
      </c>
      <c r="AP171" s="839" t="s">
        <v>4494</v>
      </c>
      <c r="AQ171" s="846" t="s">
        <v>4291</v>
      </c>
      <c r="AR171" s="1676" t="s">
        <v>4294</v>
      </c>
    </row>
    <row r="172" spans="2:44" s="6" customFormat="1" ht="231.95" customHeight="1" x14ac:dyDescent="0.45">
      <c r="B172" s="1604"/>
      <c r="C172" s="1049"/>
      <c r="D172" s="1363"/>
      <c r="E172" s="1363"/>
      <c r="F172" s="447" t="s">
        <v>2938</v>
      </c>
      <c r="G172" s="449" t="s">
        <v>2939</v>
      </c>
      <c r="H172" s="386">
        <v>0.5</v>
      </c>
      <c r="I172" s="450">
        <v>44743</v>
      </c>
      <c r="J172" s="450">
        <v>44865</v>
      </c>
      <c r="K172" s="357">
        <v>0</v>
      </c>
      <c r="L172" s="530">
        <v>0</v>
      </c>
      <c r="M172" s="516">
        <v>0.76</v>
      </c>
      <c r="N172" s="517">
        <v>1</v>
      </c>
      <c r="O172" s="1029"/>
      <c r="P172" s="1031"/>
      <c r="Q172" s="10"/>
      <c r="R172" s="1032"/>
      <c r="S172" s="1362"/>
      <c r="T172" s="550">
        <v>0</v>
      </c>
      <c r="U172" s="580" t="s">
        <v>4157</v>
      </c>
      <c r="V172" s="580" t="s">
        <v>729</v>
      </c>
      <c r="W172" s="617" t="str">
        <f t="shared" si="14"/>
        <v>Sin iniciar</v>
      </c>
      <c r="X172" s="617" t="str">
        <f t="shared" si="13"/>
        <v>Sin iniciar</v>
      </c>
      <c r="Y172" s="1350"/>
      <c r="Z172" s="1015"/>
      <c r="AA172" s="1016"/>
      <c r="AB172" s="1347"/>
      <c r="AC172" s="1347"/>
      <c r="AD172" s="637"/>
      <c r="AE172" s="1041"/>
      <c r="AF172" s="1351"/>
      <c r="AG172" s="1351"/>
      <c r="AH172" s="1041"/>
      <c r="AI172" s="1351"/>
      <c r="AJ172" s="1351"/>
      <c r="AK172" s="1020"/>
      <c r="AL172" s="1021"/>
      <c r="AM172" s="1021"/>
      <c r="AN172" s="1021"/>
      <c r="AP172" s="839" t="s">
        <v>4494</v>
      </c>
      <c r="AQ172" s="845" t="s">
        <v>4285</v>
      </c>
      <c r="AR172" s="1678"/>
    </row>
    <row r="173" spans="2:44" s="6" customFormat="1" ht="231.95" customHeight="1" x14ac:dyDescent="0.45">
      <c r="B173" s="1604"/>
      <c r="C173" s="1049"/>
      <c r="D173" s="1363"/>
      <c r="E173" s="1363"/>
      <c r="F173" s="447" t="s">
        <v>2940</v>
      </c>
      <c r="G173" s="449" t="s">
        <v>2941</v>
      </c>
      <c r="H173" s="386">
        <v>0.1</v>
      </c>
      <c r="I173" s="450">
        <v>44866</v>
      </c>
      <c r="J173" s="450">
        <v>44895</v>
      </c>
      <c r="K173" s="357">
        <v>0</v>
      </c>
      <c r="L173" s="530">
        <v>0</v>
      </c>
      <c r="M173" s="516">
        <v>0</v>
      </c>
      <c r="N173" s="517">
        <v>1</v>
      </c>
      <c r="O173" s="1029"/>
      <c r="P173" s="1031"/>
      <c r="Q173" s="10"/>
      <c r="R173" s="1032"/>
      <c r="S173" s="1362"/>
      <c r="T173" s="550">
        <v>0</v>
      </c>
      <c r="U173" s="580" t="s">
        <v>4157</v>
      </c>
      <c r="V173" s="580" t="s">
        <v>729</v>
      </c>
      <c r="W173" s="617" t="str">
        <f t="shared" si="14"/>
        <v>Sin iniciar</v>
      </c>
      <c r="X173" s="617" t="str">
        <f t="shared" si="13"/>
        <v>Sin iniciar</v>
      </c>
      <c r="Y173" s="1350"/>
      <c r="Z173" s="1015"/>
      <c r="AA173" s="1016"/>
      <c r="AB173" s="1347"/>
      <c r="AC173" s="1347"/>
      <c r="AD173" s="637"/>
      <c r="AE173" s="1041"/>
      <c r="AF173" s="1351"/>
      <c r="AG173" s="1351"/>
      <c r="AH173" s="1041"/>
      <c r="AI173" s="1351"/>
      <c r="AJ173" s="1351"/>
      <c r="AK173" s="1020"/>
      <c r="AL173" s="1021"/>
      <c r="AM173" s="1021"/>
      <c r="AN173" s="1021"/>
      <c r="AP173" s="839" t="s">
        <v>4494</v>
      </c>
      <c r="AQ173" s="845" t="s">
        <v>4285</v>
      </c>
      <c r="AR173" s="1678"/>
    </row>
    <row r="174" spans="2:44" s="6" customFormat="1" ht="231.95" customHeight="1" x14ac:dyDescent="0.45">
      <c r="B174" s="1604"/>
      <c r="C174" s="1338"/>
      <c r="D174" s="1340"/>
      <c r="E174" s="1340"/>
      <c r="F174" s="447" t="s">
        <v>2942</v>
      </c>
      <c r="G174" s="449" t="s">
        <v>2943</v>
      </c>
      <c r="H174" s="386">
        <v>0.1</v>
      </c>
      <c r="I174" s="450">
        <v>44866</v>
      </c>
      <c r="J174" s="450">
        <v>44895</v>
      </c>
      <c r="K174" s="357">
        <v>0</v>
      </c>
      <c r="L174" s="530">
        <v>0</v>
      </c>
      <c r="M174" s="516">
        <v>0</v>
      </c>
      <c r="N174" s="517">
        <v>1</v>
      </c>
      <c r="O174" s="1030"/>
      <c r="P174" s="1031"/>
      <c r="Q174" s="10"/>
      <c r="R174" s="1032"/>
      <c r="S174" s="1362"/>
      <c r="T174" s="550">
        <v>0</v>
      </c>
      <c r="U174" s="580" t="s">
        <v>4157</v>
      </c>
      <c r="V174" s="580" t="s">
        <v>729</v>
      </c>
      <c r="W174" s="617" t="str">
        <f t="shared" si="14"/>
        <v>Sin iniciar</v>
      </c>
      <c r="X174" s="617" t="str">
        <f t="shared" si="13"/>
        <v>Sin iniciar</v>
      </c>
      <c r="Y174" s="1349"/>
      <c r="Z174" s="904"/>
      <c r="AA174" s="784"/>
      <c r="AB174" s="1327"/>
      <c r="AC174" s="1327"/>
      <c r="AD174" s="637"/>
      <c r="AE174" s="1041"/>
      <c r="AF174" s="1351"/>
      <c r="AG174" s="1351"/>
      <c r="AH174" s="1041"/>
      <c r="AI174" s="1351"/>
      <c r="AJ174" s="1351"/>
      <c r="AK174" s="1020"/>
      <c r="AL174" s="1021"/>
      <c r="AM174" s="1021"/>
      <c r="AN174" s="1021"/>
      <c r="AP174" s="839" t="s">
        <v>4494</v>
      </c>
      <c r="AQ174" s="845" t="s">
        <v>4285</v>
      </c>
      <c r="AR174" s="1677"/>
    </row>
    <row r="175" spans="2:44" s="6" customFormat="1" ht="231.95" customHeight="1" x14ac:dyDescent="0.45">
      <c r="B175" s="1604"/>
      <c r="C175" s="1337" t="s">
        <v>2944</v>
      </c>
      <c r="D175" s="1359" t="s">
        <v>2945</v>
      </c>
      <c r="E175" s="1359" t="s">
        <v>2946</v>
      </c>
      <c r="F175" s="447" t="s">
        <v>2947</v>
      </c>
      <c r="G175" s="449" t="s">
        <v>2948</v>
      </c>
      <c r="H175" s="386">
        <v>0.3</v>
      </c>
      <c r="I175" s="450">
        <v>44607</v>
      </c>
      <c r="J175" s="450">
        <v>44742</v>
      </c>
      <c r="K175" s="357">
        <v>0.34</v>
      </c>
      <c r="L175" s="530">
        <v>1</v>
      </c>
      <c r="M175" s="516">
        <v>1</v>
      </c>
      <c r="N175" s="516">
        <v>1</v>
      </c>
      <c r="O175" s="1028">
        <v>192609456</v>
      </c>
      <c r="P175" s="1031">
        <v>18766632</v>
      </c>
      <c r="Q175" s="10"/>
      <c r="R175" s="1032">
        <v>1</v>
      </c>
      <c r="S175" s="1362" t="s">
        <v>2933</v>
      </c>
      <c r="T175" s="550">
        <v>1</v>
      </c>
      <c r="U175" s="590" t="s">
        <v>2949</v>
      </c>
      <c r="V175" s="591" t="s">
        <v>2950</v>
      </c>
      <c r="W175" s="617" t="str">
        <f t="shared" si="14"/>
        <v>Terminado</v>
      </c>
      <c r="X175" s="617" t="str">
        <f t="shared" si="13"/>
        <v>Terminado</v>
      </c>
      <c r="Y175" s="1348" t="s">
        <v>2951</v>
      </c>
      <c r="Z175" s="903">
        <f>SUMPRODUCT(T175:T178,H175:H178)</f>
        <v>0.3</v>
      </c>
      <c r="AA175" s="905">
        <f>SUMPRODUCT(H175:H178,L175:L178)</f>
        <v>0.3</v>
      </c>
      <c r="AB175" s="1326" t="str">
        <f>IF(AA175&lt;1%,"Sin iniciar",IF(AA175=100%,"Terminado","En gestión"))</f>
        <v>En gestión</v>
      </c>
      <c r="AC175" s="1326" t="str">
        <f>IF(Z175&lt;1%,"Sin iniciar",IF(Z175=100%,"Terminado","En gestión"))</f>
        <v>En gestión</v>
      </c>
      <c r="AD175" s="637"/>
      <c r="AE175" s="1041">
        <v>18766632</v>
      </c>
      <c r="AF175" s="1351">
        <v>18766632</v>
      </c>
      <c r="AG175" s="1351">
        <v>5629990</v>
      </c>
      <c r="AH175" s="1041">
        <v>192609456</v>
      </c>
      <c r="AI175" s="1351"/>
      <c r="AJ175" s="1351"/>
      <c r="AK175" s="1020" t="s">
        <v>224</v>
      </c>
      <c r="AL175" s="1021" t="s">
        <v>242</v>
      </c>
      <c r="AM175" s="1021" t="s">
        <v>243</v>
      </c>
      <c r="AN175" s="1021" t="s">
        <v>2937</v>
      </c>
      <c r="AP175" s="839" t="s">
        <v>4494</v>
      </c>
      <c r="AQ175" s="846" t="s">
        <v>4295</v>
      </c>
      <c r="AR175" s="1676" t="s">
        <v>4296</v>
      </c>
    </row>
    <row r="176" spans="2:44" s="6" customFormat="1" ht="231.95" customHeight="1" x14ac:dyDescent="0.45">
      <c r="B176" s="1604"/>
      <c r="C176" s="1049"/>
      <c r="D176" s="1359"/>
      <c r="E176" s="1359"/>
      <c r="F176" s="447" t="s">
        <v>2952</v>
      </c>
      <c r="G176" s="449" t="s">
        <v>2953</v>
      </c>
      <c r="H176" s="386">
        <v>0.5</v>
      </c>
      <c r="I176" s="450">
        <v>44743</v>
      </c>
      <c r="J176" s="450">
        <v>44865</v>
      </c>
      <c r="K176" s="357">
        <v>0</v>
      </c>
      <c r="L176" s="530">
        <v>0</v>
      </c>
      <c r="M176" s="516">
        <v>0.76</v>
      </c>
      <c r="N176" s="516">
        <v>1</v>
      </c>
      <c r="O176" s="1029"/>
      <c r="P176" s="1031"/>
      <c r="Q176" s="10"/>
      <c r="R176" s="1032"/>
      <c r="S176" s="1362"/>
      <c r="T176" s="550">
        <v>0</v>
      </c>
      <c r="U176" s="580" t="s">
        <v>4157</v>
      </c>
      <c r="V176" s="580" t="s">
        <v>729</v>
      </c>
      <c r="W176" s="617" t="str">
        <f t="shared" si="14"/>
        <v>Sin iniciar</v>
      </c>
      <c r="X176" s="617" t="str">
        <f t="shared" si="13"/>
        <v>Sin iniciar</v>
      </c>
      <c r="Y176" s="1350"/>
      <c r="Z176" s="1015"/>
      <c r="AA176" s="1016"/>
      <c r="AB176" s="1347"/>
      <c r="AC176" s="1347"/>
      <c r="AD176" s="637"/>
      <c r="AE176" s="1041"/>
      <c r="AF176" s="1351"/>
      <c r="AG176" s="1351"/>
      <c r="AH176" s="1041"/>
      <c r="AI176" s="1351"/>
      <c r="AJ176" s="1351"/>
      <c r="AK176" s="1020"/>
      <c r="AL176" s="1021"/>
      <c r="AM176" s="1021"/>
      <c r="AN176" s="1021"/>
      <c r="AP176" s="839" t="s">
        <v>4494</v>
      </c>
      <c r="AQ176" s="845" t="s">
        <v>4285</v>
      </c>
      <c r="AR176" s="1678"/>
    </row>
    <row r="177" spans="2:44" s="6" customFormat="1" ht="231.95" customHeight="1" x14ac:dyDescent="0.45">
      <c r="B177" s="1604"/>
      <c r="C177" s="1049"/>
      <c r="D177" s="1359"/>
      <c r="E177" s="1359"/>
      <c r="F177" s="447" t="s">
        <v>2954</v>
      </c>
      <c r="G177" s="449" t="s">
        <v>2955</v>
      </c>
      <c r="H177" s="386">
        <v>0.1</v>
      </c>
      <c r="I177" s="450">
        <v>44866</v>
      </c>
      <c r="J177" s="450">
        <v>44895</v>
      </c>
      <c r="K177" s="357">
        <v>0</v>
      </c>
      <c r="L177" s="530">
        <v>0</v>
      </c>
      <c r="M177" s="516">
        <v>0</v>
      </c>
      <c r="N177" s="516">
        <v>1</v>
      </c>
      <c r="O177" s="1029"/>
      <c r="P177" s="1031"/>
      <c r="Q177" s="10"/>
      <c r="R177" s="1032"/>
      <c r="S177" s="1362"/>
      <c r="T177" s="550">
        <v>0</v>
      </c>
      <c r="U177" s="580" t="s">
        <v>4157</v>
      </c>
      <c r="V177" s="580" t="s">
        <v>729</v>
      </c>
      <c r="W177" s="617" t="str">
        <f t="shared" si="14"/>
        <v>Sin iniciar</v>
      </c>
      <c r="X177" s="617" t="str">
        <f t="shared" si="13"/>
        <v>Sin iniciar</v>
      </c>
      <c r="Y177" s="1350"/>
      <c r="Z177" s="1015"/>
      <c r="AA177" s="1016"/>
      <c r="AB177" s="1347"/>
      <c r="AC177" s="1347"/>
      <c r="AD177" s="637"/>
      <c r="AE177" s="1041"/>
      <c r="AF177" s="1351"/>
      <c r="AG177" s="1351"/>
      <c r="AH177" s="1041"/>
      <c r="AI177" s="1351"/>
      <c r="AJ177" s="1351"/>
      <c r="AK177" s="1020"/>
      <c r="AL177" s="1021"/>
      <c r="AM177" s="1021"/>
      <c r="AN177" s="1021"/>
      <c r="AP177" s="839" t="s">
        <v>4494</v>
      </c>
      <c r="AQ177" s="845" t="s">
        <v>4285</v>
      </c>
      <c r="AR177" s="1678"/>
    </row>
    <row r="178" spans="2:44" s="6" customFormat="1" ht="231.95" customHeight="1" x14ac:dyDescent="0.45">
      <c r="B178" s="1604"/>
      <c r="C178" s="1338"/>
      <c r="D178" s="1359"/>
      <c r="E178" s="1359"/>
      <c r="F178" s="447" t="s">
        <v>2956</v>
      </c>
      <c r="G178" s="449" t="s">
        <v>2943</v>
      </c>
      <c r="H178" s="386">
        <v>0.1</v>
      </c>
      <c r="I178" s="450">
        <v>44866</v>
      </c>
      <c r="J178" s="450">
        <v>44895</v>
      </c>
      <c r="K178" s="357">
        <v>0</v>
      </c>
      <c r="L178" s="530">
        <v>0</v>
      </c>
      <c r="M178" s="516">
        <v>0</v>
      </c>
      <c r="N178" s="516">
        <v>1</v>
      </c>
      <c r="O178" s="1030"/>
      <c r="P178" s="1031"/>
      <c r="Q178" s="10"/>
      <c r="R178" s="1032"/>
      <c r="S178" s="1362"/>
      <c r="T178" s="550">
        <v>0</v>
      </c>
      <c r="U178" s="580" t="s">
        <v>4157</v>
      </c>
      <c r="V178" s="580" t="s">
        <v>729</v>
      </c>
      <c r="W178" s="617" t="str">
        <f t="shared" si="14"/>
        <v>Sin iniciar</v>
      </c>
      <c r="X178" s="617" t="str">
        <f t="shared" si="13"/>
        <v>Sin iniciar</v>
      </c>
      <c r="Y178" s="1349"/>
      <c r="Z178" s="904"/>
      <c r="AA178" s="906"/>
      <c r="AB178" s="1327"/>
      <c r="AC178" s="1327"/>
      <c r="AD178" s="637"/>
      <c r="AE178" s="1041"/>
      <c r="AF178" s="1351"/>
      <c r="AG178" s="1351"/>
      <c r="AH178" s="1041"/>
      <c r="AI178" s="1351"/>
      <c r="AJ178" s="1351"/>
      <c r="AK178" s="1020"/>
      <c r="AL178" s="1021"/>
      <c r="AM178" s="1021"/>
      <c r="AN178" s="1021"/>
      <c r="AP178" s="839" t="s">
        <v>4494</v>
      </c>
      <c r="AQ178" s="845" t="s">
        <v>4285</v>
      </c>
      <c r="AR178" s="1677"/>
    </row>
    <row r="179" spans="2:44" s="6" customFormat="1" ht="231.95" customHeight="1" x14ac:dyDescent="0.45">
      <c r="B179" s="1604"/>
      <c r="C179" s="1337" t="s">
        <v>2957</v>
      </c>
      <c r="D179" s="1339" t="s">
        <v>2958</v>
      </c>
      <c r="E179" s="1339" t="s">
        <v>2959</v>
      </c>
      <c r="F179" s="447" t="s">
        <v>2960</v>
      </c>
      <c r="G179" s="449" t="s">
        <v>2961</v>
      </c>
      <c r="H179" s="386">
        <v>0.25</v>
      </c>
      <c r="I179" s="450">
        <v>44567</v>
      </c>
      <c r="J179" s="450">
        <v>44651</v>
      </c>
      <c r="K179" s="357">
        <v>1</v>
      </c>
      <c r="L179" s="530">
        <v>1</v>
      </c>
      <c r="M179" s="516">
        <v>1</v>
      </c>
      <c r="N179" s="516">
        <v>1</v>
      </c>
      <c r="O179" s="1028">
        <v>297531000</v>
      </c>
      <c r="P179" s="1031">
        <v>6099102</v>
      </c>
      <c r="Q179" s="10"/>
      <c r="R179" s="1032">
        <v>0</v>
      </c>
      <c r="S179" s="1361" t="s">
        <v>2962</v>
      </c>
      <c r="T179" s="550">
        <v>1</v>
      </c>
      <c r="U179" s="576" t="s">
        <v>2963</v>
      </c>
      <c r="V179" s="592" t="s">
        <v>2963</v>
      </c>
      <c r="W179" s="617" t="str">
        <f t="shared" si="14"/>
        <v>Terminado</v>
      </c>
      <c r="X179" s="617" t="str">
        <f t="shared" si="13"/>
        <v>Terminado</v>
      </c>
      <c r="Y179" s="1348" t="s">
        <v>2964</v>
      </c>
      <c r="Z179" s="903">
        <f>SUMPRODUCT(T179:T182,H179:H182)</f>
        <v>0.5</v>
      </c>
      <c r="AA179" s="905">
        <f>SUMPRODUCT(H179:H182,L179:L182)</f>
        <v>0.5</v>
      </c>
      <c r="AB179" s="1326" t="str">
        <f>IF(AA179&lt;1%,"Sin iniciar",IF(AA179=100%,"Terminado","En gestión"))</f>
        <v>En gestión</v>
      </c>
      <c r="AC179" s="1326" t="str">
        <f>IF(Z179&lt;1%,"Sin iniciar",IF(Z179=100%,"Terminado","En gestión"))</f>
        <v>En gestión</v>
      </c>
      <c r="AD179" s="637"/>
      <c r="AE179" s="1041">
        <v>6099102</v>
      </c>
      <c r="AF179" s="1351">
        <v>6099102</v>
      </c>
      <c r="AG179" s="1351">
        <v>3049551</v>
      </c>
      <c r="AH179" s="1041">
        <v>297531000</v>
      </c>
      <c r="AI179" s="1351">
        <v>142867651</v>
      </c>
      <c r="AJ179" s="1351">
        <v>37269822</v>
      </c>
      <c r="AK179" s="1020" t="s">
        <v>224</v>
      </c>
      <c r="AL179" s="1021" t="s">
        <v>242</v>
      </c>
      <c r="AM179" s="1021" t="s">
        <v>243</v>
      </c>
      <c r="AN179" s="1021" t="s">
        <v>2937</v>
      </c>
      <c r="AP179" s="839" t="s">
        <v>4494</v>
      </c>
      <c r="AQ179" s="846" t="s">
        <v>4297</v>
      </c>
      <c r="AR179" s="1676" t="s">
        <v>4298</v>
      </c>
    </row>
    <row r="180" spans="2:44" s="6" customFormat="1" ht="231.95" customHeight="1" x14ac:dyDescent="0.45">
      <c r="B180" s="1604"/>
      <c r="C180" s="1049"/>
      <c r="D180" s="1350"/>
      <c r="E180" s="1350"/>
      <c r="F180" s="447" t="s">
        <v>2965</v>
      </c>
      <c r="G180" s="449" t="s">
        <v>2966</v>
      </c>
      <c r="H180" s="386">
        <v>0.25</v>
      </c>
      <c r="I180" s="450">
        <v>44652</v>
      </c>
      <c r="J180" s="450">
        <v>44742</v>
      </c>
      <c r="K180" s="357">
        <v>0</v>
      </c>
      <c r="L180" s="530">
        <v>1</v>
      </c>
      <c r="M180" s="516">
        <v>1</v>
      </c>
      <c r="N180" s="516">
        <v>1</v>
      </c>
      <c r="O180" s="1029"/>
      <c r="P180" s="1031"/>
      <c r="Q180" s="10"/>
      <c r="R180" s="1032"/>
      <c r="S180" s="1361"/>
      <c r="T180" s="553">
        <v>1</v>
      </c>
      <c r="U180" s="563" t="s">
        <v>2967</v>
      </c>
      <c r="V180" s="591" t="s">
        <v>2968</v>
      </c>
      <c r="W180" s="617" t="str">
        <f t="shared" si="14"/>
        <v>Terminado</v>
      </c>
      <c r="X180" s="617" t="str">
        <f t="shared" si="13"/>
        <v>Terminado</v>
      </c>
      <c r="Y180" s="1350"/>
      <c r="Z180" s="1015"/>
      <c r="AA180" s="1016"/>
      <c r="AB180" s="1347"/>
      <c r="AC180" s="1347"/>
      <c r="AD180" s="637"/>
      <c r="AE180" s="1360"/>
      <c r="AF180" s="1109"/>
      <c r="AG180" s="1351"/>
      <c r="AH180" s="1041"/>
      <c r="AI180" s="1351"/>
      <c r="AJ180" s="1351"/>
      <c r="AK180" s="1020"/>
      <c r="AL180" s="1021"/>
      <c r="AM180" s="1021"/>
      <c r="AN180" s="1021"/>
      <c r="AP180" s="839" t="s">
        <v>4494</v>
      </c>
      <c r="AQ180" s="846" t="s">
        <v>4299</v>
      </c>
      <c r="AR180" s="1678"/>
    </row>
    <row r="181" spans="2:44" s="6" customFormat="1" ht="231.95" customHeight="1" x14ac:dyDescent="0.45">
      <c r="B181" s="1604"/>
      <c r="C181" s="1049"/>
      <c r="D181" s="1350"/>
      <c r="E181" s="1350"/>
      <c r="F181" s="447" t="s">
        <v>2969</v>
      </c>
      <c r="G181" s="449" t="s">
        <v>2970</v>
      </c>
      <c r="H181" s="386">
        <v>0.25</v>
      </c>
      <c r="I181" s="450">
        <v>44743</v>
      </c>
      <c r="J181" s="450">
        <v>44925</v>
      </c>
      <c r="K181" s="357">
        <v>0</v>
      </c>
      <c r="L181" s="530">
        <v>0</v>
      </c>
      <c r="M181" s="516">
        <v>0.5</v>
      </c>
      <c r="N181" s="517">
        <v>1</v>
      </c>
      <c r="O181" s="1029"/>
      <c r="P181" s="1031"/>
      <c r="Q181" s="10"/>
      <c r="R181" s="1032"/>
      <c r="S181" s="1361"/>
      <c r="T181" s="550">
        <v>0</v>
      </c>
      <c r="U181" s="563" t="s">
        <v>2971</v>
      </c>
      <c r="V181" s="591" t="s">
        <v>2972</v>
      </c>
      <c r="W181" s="617" t="str">
        <f t="shared" si="14"/>
        <v>Sin iniciar</v>
      </c>
      <c r="X181" s="617" t="str">
        <f t="shared" si="13"/>
        <v>Sin iniciar</v>
      </c>
      <c r="Y181" s="1350"/>
      <c r="Z181" s="1015"/>
      <c r="AA181" s="1016"/>
      <c r="AB181" s="1347"/>
      <c r="AC181" s="1347"/>
      <c r="AD181" s="637"/>
      <c r="AE181" s="1360"/>
      <c r="AF181" s="1109"/>
      <c r="AG181" s="1351"/>
      <c r="AH181" s="1041"/>
      <c r="AI181" s="1351"/>
      <c r="AJ181" s="1351"/>
      <c r="AK181" s="1020"/>
      <c r="AL181" s="1021"/>
      <c r="AM181" s="1021"/>
      <c r="AN181" s="1021"/>
      <c r="AP181" s="839" t="s">
        <v>4494</v>
      </c>
      <c r="AQ181" s="845" t="s">
        <v>4285</v>
      </c>
      <c r="AR181" s="1678"/>
    </row>
    <row r="182" spans="2:44" s="6" customFormat="1" ht="231.95" customHeight="1" x14ac:dyDescent="0.45">
      <c r="B182" s="1604"/>
      <c r="C182" s="1338"/>
      <c r="D182" s="1349"/>
      <c r="E182" s="1349"/>
      <c r="F182" s="447" t="s">
        <v>2973</v>
      </c>
      <c r="G182" s="449" t="s">
        <v>2974</v>
      </c>
      <c r="H182" s="386">
        <v>0.25</v>
      </c>
      <c r="I182" s="450">
        <v>44743</v>
      </c>
      <c r="J182" s="450">
        <v>44925</v>
      </c>
      <c r="K182" s="357">
        <v>0</v>
      </c>
      <c r="L182" s="530">
        <v>0</v>
      </c>
      <c r="M182" s="516">
        <v>0.5</v>
      </c>
      <c r="N182" s="517">
        <v>1</v>
      </c>
      <c r="O182" s="1030"/>
      <c r="P182" s="1031"/>
      <c r="Q182" s="10"/>
      <c r="R182" s="1032"/>
      <c r="S182" s="1361"/>
      <c r="T182" s="550">
        <v>0</v>
      </c>
      <c r="U182" s="580" t="s">
        <v>4157</v>
      </c>
      <c r="V182" s="580" t="s">
        <v>729</v>
      </c>
      <c r="W182" s="617" t="str">
        <f t="shared" si="14"/>
        <v>Sin iniciar</v>
      </c>
      <c r="X182" s="617" t="str">
        <f t="shared" si="13"/>
        <v>Sin iniciar</v>
      </c>
      <c r="Y182" s="1349"/>
      <c r="Z182" s="904"/>
      <c r="AA182" s="906"/>
      <c r="AB182" s="1327"/>
      <c r="AC182" s="1327"/>
      <c r="AD182" s="637"/>
      <c r="AE182" s="1360"/>
      <c r="AF182" s="1109"/>
      <c r="AG182" s="1351"/>
      <c r="AH182" s="1041"/>
      <c r="AI182" s="1351"/>
      <c r="AJ182" s="1351"/>
      <c r="AK182" s="1020"/>
      <c r="AL182" s="1021"/>
      <c r="AM182" s="1021"/>
      <c r="AN182" s="1021"/>
      <c r="AP182" s="839" t="s">
        <v>4494</v>
      </c>
      <c r="AQ182" s="845" t="s">
        <v>4285</v>
      </c>
      <c r="AR182" s="1677"/>
    </row>
    <row r="183" spans="2:44" s="6" customFormat="1" ht="231.95" customHeight="1" x14ac:dyDescent="0.45">
      <c r="B183" s="1604"/>
      <c r="C183" s="1358" t="s">
        <v>2975</v>
      </c>
      <c r="D183" s="1339" t="s">
        <v>2976</v>
      </c>
      <c r="E183" s="1339" t="s">
        <v>1997</v>
      </c>
      <c r="F183" s="447" t="s">
        <v>2977</v>
      </c>
      <c r="G183" s="449" t="s">
        <v>2978</v>
      </c>
      <c r="H183" s="386">
        <v>0.25</v>
      </c>
      <c r="I183" s="450">
        <v>44564</v>
      </c>
      <c r="J183" s="450">
        <v>44650</v>
      </c>
      <c r="K183" s="357">
        <v>1</v>
      </c>
      <c r="L183" s="530">
        <v>1</v>
      </c>
      <c r="M183" s="516">
        <v>1</v>
      </c>
      <c r="N183" s="516">
        <v>1</v>
      </c>
      <c r="O183" s="1028">
        <v>560000000</v>
      </c>
      <c r="P183" s="1031">
        <v>5493834</v>
      </c>
      <c r="Q183" s="10"/>
      <c r="R183" s="1032">
        <v>1</v>
      </c>
      <c r="S183" s="1344" t="s">
        <v>2979</v>
      </c>
      <c r="T183" s="550">
        <v>1</v>
      </c>
      <c r="U183" s="576" t="s">
        <v>2963</v>
      </c>
      <c r="V183" s="592" t="s">
        <v>2963</v>
      </c>
      <c r="W183" s="617" t="str">
        <f t="shared" si="14"/>
        <v>Terminado</v>
      </c>
      <c r="X183" s="617" t="str">
        <f t="shared" si="13"/>
        <v>Terminado</v>
      </c>
      <c r="Y183" s="1355" t="s">
        <v>2980</v>
      </c>
      <c r="Z183" s="903">
        <f>SUMPRODUCT(T183:T185,H183:H185)</f>
        <v>0.5</v>
      </c>
      <c r="AA183" s="905">
        <f>SUMPRODUCT(H183:H185,L183:L185)</f>
        <v>0.5</v>
      </c>
      <c r="AB183" s="1326" t="str">
        <f>IF(AA183&lt;1%,"Sin iniciar",IF(AA183=100%,"Terminado","En gestión"))</f>
        <v>En gestión</v>
      </c>
      <c r="AC183" s="1326" t="str">
        <f>IF(Z183&lt;1%,"Sin iniciar",IF(Z183=100%,"Terminado","En gestión"))</f>
        <v>En gestión</v>
      </c>
      <c r="AD183" s="636"/>
      <c r="AE183" s="1007">
        <v>5493834</v>
      </c>
      <c r="AF183" s="880">
        <v>5493834</v>
      </c>
      <c r="AG183" s="1341">
        <v>2746917</v>
      </c>
      <c r="AH183" s="1007">
        <v>560000000</v>
      </c>
      <c r="AI183" s="880"/>
      <c r="AJ183" s="880"/>
      <c r="AK183" s="1038" t="s">
        <v>2981</v>
      </c>
      <c r="AL183" s="1058" t="s">
        <v>2982</v>
      </c>
      <c r="AM183" s="1058" t="s">
        <v>2983</v>
      </c>
      <c r="AN183" s="1329" t="s">
        <v>2984</v>
      </c>
      <c r="AP183" s="839" t="s">
        <v>4494</v>
      </c>
      <c r="AQ183" s="846" t="s">
        <v>4300</v>
      </c>
      <c r="AR183" s="1676" t="s">
        <v>4301</v>
      </c>
    </row>
    <row r="184" spans="2:44" s="6" customFormat="1" ht="231.95" customHeight="1" x14ac:dyDescent="0.45">
      <c r="B184" s="1604"/>
      <c r="C184" s="1358"/>
      <c r="D184" s="1350"/>
      <c r="E184" s="1350"/>
      <c r="F184" s="447" t="s">
        <v>2985</v>
      </c>
      <c r="G184" s="449" t="s">
        <v>2986</v>
      </c>
      <c r="H184" s="386">
        <v>0.25</v>
      </c>
      <c r="I184" s="450">
        <v>44652</v>
      </c>
      <c r="J184" s="450">
        <v>44742</v>
      </c>
      <c r="K184" s="357">
        <v>0</v>
      </c>
      <c r="L184" s="530">
        <v>1</v>
      </c>
      <c r="M184" s="516">
        <v>1</v>
      </c>
      <c r="N184" s="516">
        <v>1</v>
      </c>
      <c r="O184" s="1029"/>
      <c r="P184" s="1031"/>
      <c r="Q184" s="10"/>
      <c r="R184" s="1032"/>
      <c r="S184" s="1345"/>
      <c r="T184" s="550">
        <v>1</v>
      </c>
      <c r="U184" s="576" t="s">
        <v>2987</v>
      </c>
      <c r="V184" s="593" t="s">
        <v>2988</v>
      </c>
      <c r="W184" s="617" t="str">
        <f t="shared" si="14"/>
        <v>Terminado</v>
      </c>
      <c r="X184" s="617" t="str">
        <f t="shared" si="13"/>
        <v>Terminado</v>
      </c>
      <c r="Y184" s="1356"/>
      <c r="Z184" s="1015"/>
      <c r="AA184" s="1016"/>
      <c r="AB184" s="1347"/>
      <c r="AC184" s="1347"/>
      <c r="AD184" s="636"/>
      <c r="AE184" s="1008"/>
      <c r="AF184" s="878"/>
      <c r="AG184" s="1342"/>
      <c r="AH184" s="1008"/>
      <c r="AI184" s="878"/>
      <c r="AJ184" s="878"/>
      <c r="AK184" s="1020"/>
      <c r="AL184" s="1021"/>
      <c r="AM184" s="1021"/>
      <c r="AN184" s="1330"/>
      <c r="AP184" s="839" t="s">
        <v>4494</v>
      </c>
      <c r="AQ184" s="846" t="s">
        <v>4302</v>
      </c>
      <c r="AR184" s="1678"/>
    </row>
    <row r="185" spans="2:44" s="6" customFormat="1" ht="231.95" customHeight="1" x14ac:dyDescent="0.45">
      <c r="B185" s="1604"/>
      <c r="C185" s="1358"/>
      <c r="D185" s="1349"/>
      <c r="E185" s="1349"/>
      <c r="F185" s="447" t="s">
        <v>2989</v>
      </c>
      <c r="G185" s="449" t="s">
        <v>2990</v>
      </c>
      <c r="H185" s="386">
        <v>0.5</v>
      </c>
      <c r="I185" s="450">
        <v>44743</v>
      </c>
      <c r="J185" s="450">
        <v>44915</v>
      </c>
      <c r="K185" s="357">
        <v>0</v>
      </c>
      <c r="L185" s="530">
        <v>0</v>
      </c>
      <c r="M185" s="516">
        <v>0.5</v>
      </c>
      <c r="N185" s="517">
        <v>1</v>
      </c>
      <c r="O185" s="1030"/>
      <c r="P185" s="1031"/>
      <c r="Q185" s="10"/>
      <c r="R185" s="1032"/>
      <c r="S185" s="1346"/>
      <c r="T185" s="550">
        <v>0</v>
      </c>
      <c r="U185" s="580" t="s">
        <v>4157</v>
      </c>
      <c r="V185" s="580" t="s">
        <v>729</v>
      </c>
      <c r="W185" s="617" t="str">
        <f t="shared" si="14"/>
        <v>Sin iniciar</v>
      </c>
      <c r="X185" s="617" t="str">
        <f t="shared" si="13"/>
        <v>Sin iniciar</v>
      </c>
      <c r="Y185" s="1357"/>
      <c r="Z185" s="904"/>
      <c r="AA185" s="906"/>
      <c r="AB185" s="1327"/>
      <c r="AC185" s="1327"/>
      <c r="AD185" s="636"/>
      <c r="AE185" s="1009"/>
      <c r="AF185" s="879"/>
      <c r="AG185" s="1343"/>
      <c r="AH185" s="1009"/>
      <c r="AI185" s="879"/>
      <c r="AJ185" s="879"/>
      <c r="AK185" s="1020"/>
      <c r="AL185" s="1021"/>
      <c r="AM185" s="1021"/>
      <c r="AN185" s="1058"/>
      <c r="AP185" s="839" t="s">
        <v>4494</v>
      </c>
      <c r="AQ185" s="846" t="s">
        <v>4285</v>
      </c>
      <c r="AR185" s="1677"/>
    </row>
    <row r="186" spans="2:44" s="6" customFormat="1" ht="231.95" customHeight="1" x14ac:dyDescent="0.45">
      <c r="B186" s="1604"/>
      <c r="C186" s="1358" t="s">
        <v>2991</v>
      </c>
      <c r="D186" s="1339" t="s">
        <v>2992</v>
      </c>
      <c r="E186" s="1339" t="s">
        <v>1997</v>
      </c>
      <c r="F186" s="447" t="s">
        <v>2993</v>
      </c>
      <c r="G186" s="449" t="s">
        <v>2994</v>
      </c>
      <c r="H186" s="386">
        <v>0.5</v>
      </c>
      <c r="I186" s="450">
        <v>44564</v>
      </c>
      <c r="J186" s="450">
        <v>44651</v>
      </c>
      <c r="K186" s="357">
        <v>1</v>
      </c>
      <c r="L186" s="530">
        <v>1</v>
      </c>
      <c r="M186" s="516">
        <v>1</v>
      </c>
      <c r="N186" s="516">
        <v>1</v>
      </c>
      <c r="O186" s="1028">
        <v>2745079</v>
      </c>
      <c r="P186" s="1031">
        <v>5493834</v>
      </c>
      <c r="Q186" s="10"/>
      <c r="R186" s="1289">
        <v>1</v>
      </c>
      <c r="S186" s="1344" t="s">
        <v>2995</v>
      </c>
      <c r="T186" s="551">
        <v>1</v>
      </c>
      <c r="U186" s="576" t="s">
        <v>2963</v>
      </c>
      <c r="V186" s="592" t="s">
        <v>2963</v>
      </c>
      <c r="W186" s="617" t="str">
        <f t="shared" si="14"/>
        <v>Terminado</v>
      </c>
      <c r="X186" s="617" t="str">
        <f t="shared" si="13"/>
        <v>Terminado</v>
      </c>
      <c r="Y186" s="1355" t="s">
        <v>2996</v>
      </c>
      <c r="Z186" s="903">
        <f>SUMPRODUCT(T186:T187,H186:H187)</f>
        <v>0.625</v>
      </c>
      <c r="AA186" s="905">
        <f>SUMPRODUCT(H186:H187,L186:L187)</f>
        <v>0.625</v>
      </c>
      <c r="AB186" s="1326" t="str">
        <f>IF(AA186&lt;1%,"Sin iniciar",IF(AA186=100%,"Terminado","En gestión"))</f>
        <v>En gestión</v>
      </c>
      <c r="AC186" s="1326" t="str">
        <f>IF(Z186&lt;1%,"Sin iniciar",IF(Z186=100%,"Terminado","En gestión"))</f>
        <v>En gestión</v>
      </c>
      <c r="AD186" s="637"/>
      <c r="AE186" s="1007">
        <v>5493834</v>
      </c>
      <c r="AF186" s="880">
        <v>5493834</v>
      </c>
      <c r="AG186" s="1341">
        <v>2746917</v>
      </c>
      <c r="AH186" s="1007">
        <v>2745079</v>
      </c>
      <c r="AI186" s="880"/>
      <c r="AJ186" s="880"/>
      <c r="AK186" s="1036" t="s">
        <v>224</v>
      </c>
      <c r="AL186" s="1329" t="s">
        <v>242</v>
      </c>
      <c r="AM186" s="1329" t="s">
        <v>243</v>
      </c>
      <c r="AN186" s="1329" t="s">
        <v>2004</v>
      </c>
      <c r="AP186" s="839" t="s">
        <v>4494</v>
      </c>
      <c r="AQ186" s="846" t="s">
        <v>4303</v>
      </c>
      <c r="AR186" s="1676" t="s">
        <v>4304</v>
      </c>
    </row>
    <row r="187" spans="2:44" s="6" customFormat="1" ht="231.95" customHeight="1" x14ac:dyDescent="0.45">
      <c r="B187" s="1604"/>
      <c r="C187" s="1358"/>
      <c r="D187" s="1349"/>
      <c r="E187" s="1349"/>
      <c r="F187" s="447" t="s">
        <v>2997</v>
      </c>
      <c r="G187" s="449" t="s">
        <v>2998</v>
      </c>
      <c r="H187" s="386">
        <v>0.5</v>
      </c>
      <c r="I187" s="450">
        <v>44652</v>
      </c>
      <c r="J187" s="450">
        <v>44910</v>
      </c>
      <c r="K187" s="357">
        <v>0</v>
      </c>
      <c r="L187" s="530">
        <v>0.25</v>
      </c>
      <c r="M187" s="449">
        <v>50</v>
      </c>
      <c r="N187" s="517">
        <v>1</v>
      </c>
      <c r="O187" s="1030"/>
      <c r="P187" s="1031"/>
      <c r="Q187" s="10"/>
      <c r="R187" s="1290"/>
      <c r="S187" s="1345"/>
      <c r="T187" s="551">
        <v>0.25</v>
      </c>
      <c r="U187" s="576" t="s">
        <v>2999</v>
      </c>
      <c r="V187" s="593" t="s">
        <v>3000</v>
      </c>
      <c r="W187" s="617" t="str">
        <f t="shared" si="14"/>
        <v>En gestión</v>
      </c>
      <c r="X187" s="617" t="str">
        <f t="shared" si="13"/>
        <v>En gestión</v>
      </c>
      <c r="Y187" s="1357"/>
      <c r="Z187" s="904"/>
      <c r="AA187" s="906"/>
      <c r="AB187" s="1327"/>
      <c r="AC187" s="1327"/>
      <c r="AD187" s="637"/>
      <c r="AE187" s="1009"/>
      <c r="AF187" s="879"/>
      <c r="AG187" s="1343"/>
      <c r="AH187" s="1009"/>
      <c r="AI187" s="879"/>
      <c r="AJ187" s="879"/>
      <c r="AK187" s="1038"/>
      <c r="AL187" s="1058"/>
      <c r="AM187" s="1058"/>
      <c r="AN187" s="1058"/>
      <c r="AP187" s="839" t="s">
        <v>4494</v>
      </c>
      <c r="AQ187" s="845" t="s">
        <v>4285</v>
      </c>
      <c r="AR187" s="1677"/>
    </row>
    <row r="188" spans="2:44" s="6" customFormat="1" ht="231.95" customHeight="1" x14ac:dyDescent="0.45">
      <c r="B188" s="1604"/>
      <c r="C188" s="1337" t="s">
        <v>3001</v>
      </c>
      <c r="D188" s="1339" t="s">
        <v>3002</v>
      </c>
      <c r="E188" s="1339" t="s">
        <v>1997</v>
      </c>
      <c r="F188" s="447" t="s">
        <v>3003</v>
      </c>
      <c r="G188" s="449" t="s">
        <v>3004</v>
      </c>
      <c r="H188" s="386">
        <v>0.2</v>
      </c>
      <c r="I188" s="450">
        <v>44593</v>
      </c>
      <c r="J188" s="450">
        <v>44651</v>
      </c>
      <c r="K188" s="357">
        <v>1</v>
      </c>
      <c r="L188" s="530">
        <v>1</v>
      </c>
      <c r="M188" s="516">
        <v>1</v>
      </c>
      <c r="N188" s="516">
        <v>1</v>
      </c>
      <c r="O188" s="1028">
        <v>188196489</v>
      </c>
      <c r="P188" s="1031">
        <v>9547036</v>
      </c>
      <c r="Q188" s="10"/>
      <c r="R188" s="1053">
        <v>1</v>
      </c>
      <c r="S188" s="1344" t="s">
        <v>3005</v>
      </c>
      <c r="T188" s="554">
        <v>1</v>
      </c>
      <c r="U188" s="576" t="s">
        <v>2963</v>
      </c>
      <c r="V188" s="592" t="s">
        <v>2963</v>
      </c>
      <c r="W188" s="617" t="str">
        <f t="shared" si="14"/>
        <v>Terminado</v>
      </c>
      <c r="X188" s="617" t="str">
        <f t="shared" si="13"/>
        <v>Terminado</v>
      </c>
      <c r="Y188" s="1355" t="s">
        <v>3006</v>
      </c>
      <c r="Z188" s="903">
        <f>SUMPRODUCT(T188:T190,H188:H190)</f>
        <v>0.69300000000000006</v>
      </c>
      <c r="AA188" s="905">
        <f>SUMPRODUCT(H188:H190,L188:L190)</f>
        <v>0.61</v>
      </c>
      <c r="AB188" s="1326" t="str">
        <f>IF(AA188&lt;1%,"Sin iniciar",IF(AA188=100%,"Terminado","En gestión"))</f>
        <v>En gestión</v>
      </c>
      <c r="AC188" s="1326" t="str">
        <f>IF(Z188&lt;1%,"Sin iniciar",IF(Z188=100%,"Terminado","En gestión"))</f>
        <v>En gestión</v>
      </c>
      <c r="AD188" s="636"/>
      <c r="AE188" s="1007">
        <v>9547036</v>
      </c>
      <c r="AF188" s="880">
        <v>9547036</v>
      </c>
      <c r="AG188" s="1341">
        <v>4773518</v>
      </c>
      <c r="AH188" s="1007">
        <v>188196489</v>
      </c>
      <c r="AI188" s="880"/>
      <c r="AJ188" s="880"/>
      <c r="AK188" s="1038" t="s">
        <v>224</v>
      </c>
      <c r="AL188" s="1058" t="s">
        <v>242</v>
      </c>
      <c r="AM188" s="1058" t="s">
        <v>243</v>
      </c>
      <c r="AN188" s="1329" t="s">
        <v>2004</v>
      </c>
      <c r="AP188" s="839" t="s">
        <v>4494</v>
      </c>
      <c r="AQ188" s="846" t="s">
        <v>4305</v>
      </c>
      <c r="AR188" s="1676" t="s">
        <v>4306</v>
      </c>
    </row>
    <row r="189" spans="2:44" s="6" customFormat="1" ht="231.95" customHeight="1" x14ac:dyDescent="0.45">
      <c r="B189" s="1604"/>
      <c r="C189" s="1049"/>
      <c r="D189" s="1350"/>
      <c r="E189" s="1350"/>
      <c r="F189" s="447" t="s">
        <v>3007</v>
      </c>
      <c r="G189" s="449" t="s">
        <v>3008</v>
      </c>
      <c r="H189" s="386">
        <v>0.3</v>
      </c>
      <c r="I189" s="450">
        <v>44652</v>
      </c>
      <c r="J189" s="450">
        <v>44712</v>
      </c>
      <c r="K189" s="357">
        <v>0</v>
      </c>
      <c r="L189" s="530">
        <v>1</v>
      </c>
      <c r="M189" s="516">
        <v>1</v>
      </c>
      <c r="N189" s="516">
        <v>1</v>
      </c>
      <c r="O189" s="1029"/>
      <c r="P189" s="1031"/>
      <c r="Q189" s="10"/>
      <c r="R189" s="1053"/>
      <c r="S189" s="1345"/>
      <c r="T189" s="554">
        <v>1</v>
      </c>
      <c r="U189" s="576" t="s">
        <v>3009</v>
      </c>
      <c r="V189" s="592" t="s">
        <v>3010</v>
      </c>
      <c r="W189" s="617" t="str">
        <f t="shared" si="14"/>
        <v>Terminado</v>
      </c>
      <c r="X189" s="617" t="str">
        <f t="shared" si="13"/>
        <v>Terminado</v>
      </c>
      <c r="Y189" s="1356"/>
      <c r="Z189" s="1015"/>
      <c r="AA189" s="1016"/>
      <c r="AB189" s="1347"/>
      <c r="AC189" s="1347"/>
      <c r="AD189" s="636"/>
      <c r="AE189" s="1008"/>
      <c r="AF189" s="878"/>
      <c r="AG189" s="1342"/>
      <c r="AH189" s="1008"/>
      <c r="AI189" s="878"/>
      <c r="AJ189" s="878"/>
      <c r="AK189" s="1020"/>
      <c r="AL189" s="1021"/>
      <c r="AM189" s="1021"/>
      <c r="AN189" s="1330"/>
      <c r="AP189" s="839" t="s">
        <v>4494</v>
      </c>
      <c r="AQ189" s="846" t="s">
        <v>4307</v>
      </c>
      <c r="AR189" s="1678"/>
    </row>
    <row r="190" spans="2:44" s="6" customFormat="1" ht="231.95" customHeight="1" x14ac:dyDescent="0.45">
      <c r="B190" s="1604"/>
      <c r="C190" s="1338"/>
      <c r="D190" s="1349"/>
      <c r="E190" s="1349"/>
      <c r="F190" s="447" t="s">
        <v>3011</v>
      </c>
      <c r="G190" s="449" t="s">
        <v>3012</v>
      </c>
      <c r="H190" s="386">
        <v>0.5</v>
      </c>
      <c r="I190" s="450">
        <v>44697</v>
      </c>
      <c r="J190" s="450">
        <v>44910</v>
      </c>
      <c r="K190" s="357">
        <v>0</v>
      </c>
      <c r="L190" s="530">
        <v>0.22</v>
      </c>
      <c r="M190" s="516">
        <v>0.65</v>
      </c>
      <c r="N190" s="517">
        <v>1</v>
      </c>
      <c r="O190" s="1030"/>
      <c r="P190" s="1031"/>
      <c r="Q190" s="10"/>
      <c r="R190" s="1053"/>
      <c r="S190" s="1346"/>
      <c r="T190" s="554">
        <v>0.38600000000000001</v>
      </c>
      <c r="U190" s="576" t="s">
        <v>3013</v>
      </c>
      <c r="V190" s="592" t="s">
        <v>3014</v>
      </c>
      <c r="W190" s="617" t="str">
        <f t="shared" si="14"/>
        <v>En gestión</v>
      </c>
      <c r="X190" s="617" t="str">
        <f t="shared" si="13"/>
        <v>En gestión</v>
      </c>
      <c r="Y190" s="1357"/>
      <c r="Z190" s="904"/>
      <c r="AA190" s="906"/>
      <c r="AB190" s="1327"/>
      <c r="AC190" s="1327"/>
      <c r="AD190" s="636"/>
      <c r="AE190" s="1009"/>
      <c r="AF190" s="879"/>
      <c r="AG190" s="1343"/>
      <c r="AH190" s="1009"/>
      <c r="AI190" s="879"/>
      <c r="AJ190" s="879"/>
      <c r="AK190" s="1020"/>
      <c r="AL190" s="1021"/>
      <c r="AM190" s="1021"/>
      <c r="AN190" s="1058"/>
      <c r="AP190" s="839" t="s">
        <v>4494</v>
      </c>
      <c r="AQ190" s="845" t="s">
        <v>4285</v>
      </c>
      <c r="AR190" s="1677"/>
    </row>
    <row r="191" spans="2:44" s="6" customFormat="1" ht="231.95" customHeight="1" x14ac:dyDescent="0.45">
      <c r="B191" s="1604"/>
      <c r="C191" s="1337" t="s">
        <v>3015</v>
      </c>
      <c r="D191" s="1339" t="s">
        <v>3016</v>
      </c>
      <c r="E191" s="1339" t="s">
        <v>3017</v>
      </c>
      <c r="F191" s="447" t="s">
        <v>3018</v>
      </c>
      <c r="G191" s="449" t="s">
        <v>3019</v>
      </c>
      <c r="H191" s="386">
        <v>0.5</v>
      </c>
      <c r="I191" s="450">
        <v>44669</v>
      </c>
      <c r="J191" s="450">
        <v>44925</v>
      </c>
      <c r="K191" s="357">
        <v>0</v>
      </c>
      <c r="L191" s="530">
        <v>0.33</v>
      </c>
      <c r="M191" s="516">
        <v>0.67</v>
      </c>
      <c r="N191" s="517">
        <v>1</v>
      </c>
      <c r="O191" s="1028">
        <v>56469600</v>
      </c>
      <c r="P191" s="1031">
        <v>59071948</v>
      </c>
      <c r="Q191" s="10"/>
      <c r="R191" s="1289">
        <v>0.41660000000000003</v>
      </c>
      <c r="S191" s="1013" t="s">
        <v>3020</v>
      </c>
      <c r="T191" s="553">
        <v>0.33</v>
      </c>
      <c r="U191" s="563" t="s">
        <v>3021</v>
      </c>
      <c r="V191" s="565" t="s">
        <v>3022</v>
      </c>
      <c r="W191" s="617" t="str">
        <f t="shared" si="14"/>
        <v>En gestión</v>
      </c>
      <c r="X191" s="617" t="str">
        <f t="shared" si="13"/>
        <v>En gestión</v>
      </c>
      <c r="Y191" s="1348" t="s">
        <v>3023</v>
      </c>
      <c r="Z191" s="903">
        <f>SUMPRODUCT(T191:T192,H191:H192)</f>
        <v>0.41500000000000004</v>
      </c>
      <c r="AA191" s="905">
        <f>SUMPRODUCT(H191:H192,L191:L192)</f>
        <v>0.41500000000000004</v>
      </c>
      <c r="AB191" s="1326" t="str">
        <f>IF(AA191&lt;1%,"Sin iniciar",IF(AA191=100%,"Terminado","En gestión"))</f>
        <v>En gestión</v>
      </c>
      <c r="AC191" s="1326" t="str">
        <f>IF(Z191&lt;1%,"Sin iniciar",IF(Z191=100%,"Terminado","En gestión"))</f>
        <v>En gestión</v>
      </c>
      <c r="AD191" s="637"/>
      <c r="AE191" s="1041">
        <v>59071948</v>
      </c>
      <c r="AF191" s="1351">
        <v>59071948</v>
      </c>
      <c r="AG191" s="1352">
        <v>0</v>
      </c>
      <c r="AH191" s="1041">
        <v>0</v>
      </c>
      <c r="AI191" s="1353">
        <v>56411233.399999999</v>
      </c>
      <c r="AJ191" s="1354">
        <v>0</v>
      </c>
      <c r="AK191" s="1331" t="s">
        <v>224</v>
      </c>
      <c r="AL191" s="1021" t="s">
        <v>242</v>
      </c>
      <c r="AM191" s="1021" t="s">
        <v>243</v>
      </c>
      <c r="AN191" s="1021" t="s">
        <v>3024</v>
      </c>
      <c r="AP191" s="839" t="s">
        <v>4206</v>
      </c>
      <c r="AQ191" s="845" t="s">
        <v>4205</v>
      </c>
      <c r="AR191" s="1676" t="s">
        <v>4207</v>
      </c>
    </row>
    <row r="192" spans="2:44" s="6" customFormat="1" ht="231.95" customHeight="1" x14ac:dyDescent="0.45">
      <c r="B192" s="1605"/>
      <c r="C192" s="1338"/>
      <c r="D192" s="1340"/>
      <c r="E192" s="1340"/>
      <c r="F192" s="447" t="s">
        <v>3025</v>
      </c>
      <c r="G192" s="449" t="s">
        <v>3026</v>
      </c>
      <c r="H192" s="386">
        <v>0.5</v>
      </c>
      <c r="I192" s="450">
        <v>44641</v>
      </c>
      <c r="J192" s="450">
        <v>44925</v>
      </c>
      <c r="K192" s="357">
        <v>0.17</v>
      </c>
      <c r="L192" s="530">
        <v>0.5</v>
      </c>
      <c r="M192" s="516">
        <v>0.83</v>
      </c>
      <c r="N192" s="517">
        <v>1</v>
      </c>
      <c r="O192" s="1030"/>
      <c r="P192" s="1031"/>
      <c r="Q192" s="10"/>
      <c r="R192" s="1289"/>
      <c r="S192" s="1013"/>
      <c r="T192" s="553">
        <v>0.5</v>
      </c>
      <c r="U192" s="576" t="s">
        <v>3027</v>
      </c>
      <c r="V192" s="592" t="s">
        <v>3028</v>
      </c>
      <c r="W192" s="617" t="str">
        <f t="shared" si="14"/>
        <v>En gestión</v>
      </c>
      <c r="X192" s="617" t="str">
        <f t="shared" si="13"/>
        <v>En gestión</v>
      </c>
      <c r="Y192" s="1349"/>
      <c r="Z192" s="904"/>
      <c r="AA192" s="906"/>
      <c r="AB192" s="1327"/>
      <c r="AC192" s="1327"/>
      <c r="AD192" s="637"/>
      <c r="AE192" s="1041"/>
      <c r="AF192" s="1351"/>
      <c r="AG192" s="1352"/>
      <c r="AH192" s="1041"/>
      <c r="AI192" s="1353"/>
      <c r="AJ192" s="1354"/>
      <c r="AK192" s="1331"/>
      <c r="AL192" s="1021"/>
      <c r="AM192" s="1021"/>
      <c r="AN192" s="1021"/>
      <c r="AP192" s="839" t="s">
        <v>4206</v>
      </c>
      <c r="AQ192" s="845" t="s">
        <v>4205</v>
      </c>
      <c r="AR192" s="1677"/>
    </row>
    <row r="193" spans="2:44" s="6" customFormat="1" ht="231.95" customHeight="1" x14ac:dyDescent="0.45">
      <c r="B193" s="1606" t="s">
        <v>1401</v>
      </c>
      <c r="C193" s="1164" t="s">
        <v>3029</v>
      </c>
      <c r="D193" s="951" t="s">
        <v>3030</v>
      </c>
      <c r="E193" s="954" t="s">
        <v>3031</v>
      </c>
      <c r="F193" s="358" t="s">
        <v>3032</v>
      </c>
      <c r="G193" s="416" t="s">
        <v>3033</v>
      </c>
      <c r="H193" s="417">
        <v>0.2</v>
      </c>
      <c r="I193" s="418">
        <v>44652</v>
      </c>
      <c r="J193" s="418">
        <v>44772</v>
      </c>
      <c r="K193" s="391">
        <v>0</v>
      </c>
      <c r="L193" s="529">
        <v>0.8</v>
      </c>
      <c r="M193" s="508">
        <v>1</v>
      </c>
      <c r="N193" s="508">
        <v>1</v>
      </c>
      <c r="O193" s="956">
        <v>19032500</v>
      </c>
      <c r="P193" s="959">
        <v>10684800</v>
      </c>
      <c r="Q193" s="10"/>
      <c r="R193" s="901" t="s">
        <v>3034</v>
      </c>
      <c r="S193" s="991" t="s">
        <v>3035</v>
      </c>
      <c r="T193" s="550">
        <v>0.8</v>
      </c>
      <c r="U193" s="695" t="s">
        <v>3036</v>
      </c>
      <c r="V193" s="685" t="s">
        <v>3037</v>
      </c>
      <c r="W193" s="618" t="str">
        <f t="shared" si="14"/>
        <v>En gestión</v>
      </c>
      <c r="X193" s="618" t="str">
        <f t="shared" si="13"/>
        <v>En gestión</v>
      </c>
      <c r="Y193" s="1328" t="s">
        <v>3038</v>
      </c>
      <c r="Z193" s="1336">
        <f>SUMPRODUCT(T193:T194,H193:H194)</f>
        <v>0.16000000000000003</v>
      </c>
      <c r="AA193" s="935">
        <f>SUMPRODUCT(H193:H194,L193:L194)</f>
        <v>0.16000000000000003</v>
      </c>
      <c r="AB193" s="1014" t="str">
        <f>IF(AA193&lt;1%,"Sin iniciar",IF(AA193=100%,"Terminado","En gestión"))</f>
        <v>En gestión</v>
      </c>
      <c r="AC193" s="1014" t="str">
        <f>IF(Z193&lt;1%,"Sin iniciar",IF(Z193=100%,"Terminado","En gestión"))</f>
        <v>En gestión</v>
      </c>
      <c r="AD193" s="686"/>
      <c r="AE193" s="872">
        <v>10684800</v>
      </c>
      <c r="AF193" s="1333">
        <v>8013600</v>
      </c>
      <c r="AG193" s="1275">
        <v>2671200</v>
      </c>
      <c r="AH193" s="872">
        <v>19032500</v>
      </c>
      <c r="AI193" s="1275">
        <v>18866999.899999999</v>
      </c>
      <c r="AJ193" s="878">
        <v>4859357.74</v>
      </c>
      <c r="AK193" s="870" t="s">
        <v>3039</v>
      </c>
      <c r="AL193" s="870" t="s">
        <v>1698</v>
      </c>
      <c r="AM193" s="870" t="s">
        <v>1699</v>
      </c>
      <c r="AN193" s="870" t="s">
        <v>1700</v>
      </c>
      <c r="AP193" s="839" t="s">
        <v>4206</v>
      </c>
      <c r="AQ193" s="845" t="s">
        <v>4205</v>
      </c>
      <c r="AR193" s="1676" t="s">
        <v>4207</v>
      </c>
    </row>
    <row r="194" spans="2:44" s="6" customFormat="1" ht="231.95" customHeight="1" x14ac:dyDescent="0.45">
      <c r="B194" s="1473"/>
      <c r="C194" s="1217"/>
      <c r="D194" s="1006"/>
      <c r="E194" s="1324"/>
      <c r="F194" s="363" t="s">
        <v>3040</v>
      </c>
      <c r="G194" s="420" t="s">
        <v>3041</v>
      </c>
      <c r="H194" s="370">
        <v>0.8</v>
      </c>
      <c r="I194" s="421">
        <v>44743</v>
      </c>
      <c r="J194" s="421">
        <v>44926</v>
      </c>
      <c r="K194" s="393">
        <v>0</v>
      </c>
      <c r="L194" s="530">
        <v>0</v>
      </c>
      <c r="M194" s="510">
        <v>0.6</v>
      </c>
      <c r="N194" s="510">
        <v>1</v>
      </c>
      <c r="O194" s="972"/>
      <c r="P194" s="959"/>
      <c r="Q194" s="10"/>
      <c r="R194" s="901"/>
      <c r="S194" s="1335"/>
      <c r="T194" s="550">
        <v>0</v>
      </c>
      <c r="U194" s="725" t="s">
        <v>4157</v>
      </c>
      <c r="V194" s="725" t="s">
        <v>729</v>
      </c>
      <c r="W194" s="618" t="str">
        <f t="shared" si="14"/>
        <v>Sin iniciar</v>
      </c>
      <c r="X194" s="618" t="str">
        <f t="shared" si="13"/>
        <v>Sin iniciar</v>
      </c>
      <c r="Y194" s="1212"/>
      <c r="Z194" s="1004"/>
      <c r="AA194" s="936"/>
      <c r="AB194" s="938"/>
      <c r="AC194" s="938"/>
      <c r="AD194" s="686"/>
      <c r="AE194" s="873"/>
      <c r="AF194" s="1334"/>
      <c r="AG194" s="1288"/>
      <c r="AH194" s="873"/>
      <c r="AI194" s="1288"/>
      <c r="AJ194" s="879"/>
      <c r="AK194" s="871"/>
      <c r="AL194" s="871"/>
      <c r="AM194" s="871"/>
      <c r="AN194" s="871"/>
      <c r="AP194" s="839" t="s">
        <v>4206</v>
      </c>
      <c r="AQ194" s="845" t="s">
        <v>4205</v>
      </c>
      <c r="AR194" s="1677"/>
    </row>
    <row r="195" spans="2:44" s="6" customFormat="1" ht="231.95" customHeight="1" x14ac:dyDescent="0.45">
      <c r="B195" s="1473"/>
      <c r="C195" s="1216" t="s">
        <v>3042</v>
      </c>
      <c r="D195" s="1001" t="s">
        <v>3043</v>
      </c>
      <c r="E195" s="1332" t="s">
        <v>3044</v>
      </c>
      <c r="F195" s="363" t="s">
        <v>3045</v>
      </c>
      <c r="G195" s="420" t="s">
        <v>3046</v>
      </c>
      <c r="H195" s="370">
        <v>0.15</v>
      </c>
      <c r="I195" s="421">
        <v>44562</v>
      </c>
      <c r="J195" s="421">
        <v>44651</v>
      </c>
      <c r="K195" s="393">
        <v>1</v>
      </c>
      <c r="L195" s="530">
        <v>1</v>
      </c>
      <c r="M195" s="510">
        <v>1</v>
      </c>
      <c r="N195" s="510">
        <v>1</v>
      </c>
      <c r="O195" s="956">
        <v>0</v>
      </c>
      <c r="P195" s="959">
        <v>57600000</v>
      </c>
      <c r="Q195" s="10"/>
      <c r="R195" s="901" t="s">
        <v>1239</v>
      </c>
      <c r="S195" s="1325" t="s">
        <v>3047</v>
      </c>
      <c r="T195" s="550">
        <v>1</v>
      </c>
      <c r="U195" s="742" t="s">
        <v>1408</v>
      </c>
      <c r="V195" s="687"/>
      <c r="W195" s="618" t="str">
        <f t="shared" si="14"/>
        <v>Terminado</v>
      </c>
      <c r="X195" s="618" t="str">
        <f t="shared" si="13"/>
        <v>Terminado</v>
      </c>
      <c r="Y195" s="1293" t="s">
        <v>3048</v>
      </c>
      <c r="Z195" s="1003">
        <f>SUMPRODUCT(T195:T197,H195:H197)</f>
        <v>0.85</v>
      </c>
      <c r="AA195" s="990">
        <f>SUMPRODUCT(H195:H197,L195:L197)</f>
        <v>0.85</v>
      </c>
      <c r="AB195" s="937" t="str">
        <f t="shared" ref="AB195:AB232" si="15">IF(AA195&lt;1%,"Sin iniciar",IF(AA195=100%,"Terminado","En gestión"))</f>
        <v>En gestión</v>
      </c>
      <c r="AC195" s="937" t="str">
        <f>IF(Z195&lt;1%,"Sin iniciar",IF(Z195=100%,"Terminado","En gestión"))</f>
        <v>En gestión</v>
      </c>
      <c r="AD195" s="686"/>
      <c r="AE195" s="927">
        <v>57600000</v>
      </c>
      <c r="AF195" s="1215">
        <f>AE195</f>
        <v>57600000</v>
      </c>
      <c r="AG195" s="1281">
        <v>28800000</v>
      </c>
      <c r="AH195" s="927">
        <v>0</v>
      </c>
      <c r="AI195" s="1281">
        <v>0</v>
      </c>
      <c r="AJ195" s="880">
        <v>0</v>
      </c>
      <c r="AK195" s="1322" t="s">
        <v>799</v>
      </c>
      <c r="AL195" s="1322" t="s">
        <v>799</v>
      </c>
      <c r="AM195" s="1322" t="s">
        <v>799</v>
      </c>
      <c r="AN195" s="1322" t="s">
        <v>799</v>
      </c>
      <c r="AP195" s="839" t="s">
        <v>4493</v>
      </c>
      <c r="AQ195" s="846" t="s">
        <v>4351</v>
      </c>
      <c r="AR195" s="1676" t="s">
        <v>4352</v>
      </c>
    </row>
    <row r="196" spans="2:44" s="6" customFormat="1" ht="231.95" customHeight="1" x14ac:dyDescent="0.45">
      <c r="B196" s="1473"/>
      <c r="C196" s="1164"/>
      <c r="D196" s="951"/>
      <c r="E196" s="954"/>
      <c r="F196" s="363" t="s">
        <v>3049</v>
      </c>
      <c r="G196" s="420" t="s">
        <v>3050</v>
      </c>
      <c r="H196" s="370">
        <v>0.7</v>
      </c>
      <c r="I196" s="421">
        <v>44593</v>
      </c>
      <c r="J196" s="421">
        <v>44742</v>
      </c>
      <c r="K196" s="393">
        <v>0.5</v>
      </c>
      <c r="L196" s="530">
        <v>1</v>
      </c>
      <c r="M196" s="510">
        <v>1</v>
      </c>
      <c r="N196" s="510">
        <v>1</v>
      </c>
      <c r="O196" s="957"/>
      <c r="P196" s="959"/>
      <c r="Q196" s="10"/>
      <c r="R196" s="901"/>
      <c r="S196" s="991"/>
      <c r="T196" s="550">
        <v>1</v>
      </c>
      <c r="U196" s="695" t="s">
        <v>3051</v>
      </c>
      <c r="V196" s="685" t="s">
        <v>3052</v>
      </c>
      <c r="W196" s="618" t="str">
        <f t="shared" si="14"/>
        <v>Terminado</v>
      </c>
      <c r="X196" s="618" t="str">
        <f t="shared" ref="X196:X259" si="16">IF(T196&lt;1%,"Sin iniciar",IF(T196=100%,"Terminado","En gestión"))</f>
        <v>Terminado</v>
      </c>
      <c r="Y196" s="1211"/>
      <c r="Z196" s="1206"/>
      <c r="AA196" s="994"/>
      <c r="AB196" s="995"/>
      <c r="AC196" s="995"/>
      <c r="AD196" s="686"/>
      <c r="AE196" s="928"/>
      <c r="AF196" s="1272"/>
      <c r="AG196" s="1275"/>
      <c r="AH196" s="928"/>
      <c r="AI196" s="1275"/>
      <c r="AJ196" s="878"/>
      <c r="AK196" s="968"/>
      <c r="AL196" s="968"/>
      <c r="AM196" s="968"/>
      <c r="AN196" s="968"/>
      <c r="AP196" s="839" t="s">
        <v>4493</v>
      </c>
      <c r="AQ196" s="846" t="s">
        <v>4353</v>
      </c>
      <c r="AR196" s="1678"/>
    </row>
    <row r="197" spans="2:44" s="6" customFormat="1" ht="231.95" customHeight="1" x14ac:dyDescent="0.45">
      <c r="B197" s="1473"/>
      <c r="C197" s="1165"/>
      <c r="D197" s="970"/>
      <c r="E197" s="971"/>
      <c r="F197" s="363" t="s">
        <v>3053</v>
      </c>
      <c r="G197" s="420" t="s">
        <v>3054</v>
      </c>
      <c r="H197" s="370">
        <v>0.15</v>
      </c>
      <c r="I197" s="421">
        <v>44835</v>
      </c>
      <c r="J197" s="421">
        <v>44926</v>
      </c>
      <c r="K197" s="393">
        <v>0</v>
      </c>
      <c r="L197" s="530">
        <v>0</v>
      </c>
      <c r="M197" s="510">
        <v>0</v>
      </c>
      <c r="N197" s="510">
        <v>1</v>
      </c>
      <c r="O197" s="972"/>
      <c r="P197" s="959"/>
      <c r="Q197" s="10"/>
      <c r="R197" s="901"/>
      <c r="S197" s="988"/>
      <c r="T197" s="550">
        <v>0</v>
      </c>
      <c r="U197" s="725" t="s">
        <v>4157</v>
      </c>
      <c r="V197" s="725" t="s">
        <v>729</v>
      </c>
      <c r="W197" s="618" t="str">
        <f t="shared" ref="W197:W260" si="17">IF(L197&lt;1%,"Sin iniciar",IF(L197=100%,"Terminado","En gestión"))</f>
        <v>Sin iniciar</v>
      </c>
      <c r="X197" s="618" t="str">
        <f t="shared" si="16"/>
        <v>Sin iniciar</v>
      </c>
      <c r="Y197" s="1212"/>
      <c r="Z197" s="1004"/>
      <c r="AA197" s="936"/>
      <c r="AB197" s="938"/>
      <c r="AC197" s="938"/>
      <c r="AD197" s="686"/>
      <c r="AE197" s="872"/>
      <c r="AF197" s="1273"/>
      <c r="AG197" s="1276"/>
      <c r="AH197" s="872"/>
      <c r="AI197" s="1276"/>
      <c r="AJ197" s="986"/>
      <c r="AK197" s="1323"/>
      <c r="AL197" s="1323"/>
      <c r="AM197" s="1323"/>
      <c r="AN197" s="1323"/>
      <c r="AP197" s="839" t="s">
        <v>4493</v>
      </c>
      <c r="AQ197" s="845" t="s">
        <v>4205</v>
      </c>
      <c r="AR197" s="1677"/>
    </row>
    <row r="198" spans="2:44" s="6" customFormat="1" ht="231.95" customHeight="1" x14ac:dyDescent="0.45">
      <c r="B198" s="1473"/>
      <c r="C198" s="1163" t="s">
        <v>3055</v>
      </c>
      <c r="D198" s="950" t="s">
        <v>3056</v>
      </c>
      <c r="E198" s="953" t="s">
        <v>3057</v>
      </c>
      <c r="F198" s="363" t="s">
        <v>3058</v>
      </c>
      <c r="G198" s="420" t="s">
        <v>3033</v>
      </c>
      <c r="H198" s="461">
        <v>0.2</v>
      </c>
      <c r="I198" s="421">
        <v>44562</v>
      </c>
      <c r="J198" s="421">
        <v>44576</v>
      </c>
      <c r="K198" s="393">
        <v>1</v>
      </c>
      <c r="L198" s="530">
        <v>1</v>
      </c>
      <c r="M198" s="510">
        <v>1</v>
      </c>
      <c r="N198" s="741">
        <v>1</v>
      </c>
      <c r="O198" s="956">
        <v>0</v>
      </c>
      <c r="P198" s="959">
        <v>13845542.040000003</v>
      </c>
      <c r="Q198" s="10"/>
      <c r="R198" s="826">
        <v>1</v>
      </c>
      <c r="S198" s="830" t="s">
        <v>4177</v>
      </c>
      <c r="T198" s="550">
        <v>1</v>
      </c>
      <c r="U198" s="742" t="s">
        <v>2068</v>
      </c>
      <c r="V198" s="725" t="s">
        <v>729</v>
      </c>
      <c r="W198" s="618" t="str">
        <f t="shared" si="17"/>
        <v>Terminado</v>
      </c>
      <c r="X198" s="618" t="str">
        <f t="shared" si="16"/>
        <v>Terminado</v>
      </c>
      <c r="Y198" s="1293" t="s">
        <v>4157</v>
      </c>
      <c r="Z198" s="1003">
        <f>SUMPRODUCT(T198:T202,H198:H202)</f>
        <v>0.2</v>
      </c>
      <c r="AA198" s="990">
        <f>SUMPRODUCT(H198:H202,L198:L202)</f>
        <v>0.2</v>
      </c>
      <c r="AB198" s="937" t="str">
        <f t="shared" si="15"/>
        <v>En gestión</v>
      </c>
      <c r="AC198" s="937" t="str">
        <f>IF(Z198&lt;1%,"Sin iniciar",IF(Z198=100%,"Terminado","En gestión"))</f>
        <v>En gestión</v>
      </c>
      <c r="AD198" s="686"/>
      <c r="AE198" s="927">
        <v>13845542.040000003</v>
      </c>
      <c r="AF198" s="1174">
        <f>AE198</f>
        <v>13845542.040000003</v>
      </c>
      <c r="AG198" s="1274">
        <v>0</v>
      </c>
      <c r="AH198" s="927">
        <v>0</v>
      </c>
      <c r="AI198" s="1274">
        <v>36776813.399999999</v>
      </c>
      <c r="AJ198" s="929">
        <v>9753600</v>
      </c>
      <c r="AK198" s="984" t="s">
        <v>199</v>
      </c>
      <c r="AL198" s="984" t="s">
        <v>1442</v>
      </c>
      <c r="AM198" s="984" t="s">
        <v>1443</v>
      </c>
      <c r="AN198" s="984" t="s">
        <v>1510</v>
      </c>
      <c r="AP198" s="839" t="s">
        <v>4493</v>
      </c>
      <c r="AQ198" s="846" t="s">
        <v>4354</v>
      </c>
      <c r="AR198" s="1676" t="s">
        <v>4355</v>
      </c>
    </row>
    <row r="199" spans="2:44" s="6" customFormat="1" ht="231.95" customHeight="1" x14ac:dyDescent="0.45">
      <c r="B199" s="1473"/>
      <c r="C199" s="1164"/>
      <c r="D199" s="951"/>
      <c r="E199" s="954"/>
      <c r="F199" s="363" t="s">
        <v>3059</v>
      </c>
      <c r="G199" s="420" t="s">
        <v>3060</v>
      </c>
      <c r="H199" s="461">
        <v>0.2</v>
      </c>
      <c r="I199" s="421">
        <v>44652</v>
      </c>
      <c r="J199" s="421">
        <v>44925</v>
      </c>
      <c r="K199" s="393">
        <v>0</v>
      </c>
      <c r="L199" s="530">
        <v>0</v>
      </c>
      <c r="M199" s="510">
        <v>0.3</v>
      </c>
      <c r="N199" s="741">
        <v>1</v>
      </c>
      <c r="O199" s="957"/>
      <c r="P199" s="959"/>
      <c r="Q199" s="10"/>
      <c r="R199" s="1315" t="s">
        <v>3034</v>
      </c>
      <c r="S199" s="965" t="s">
        <v>4157</v>
      </c>
      <c r="T199" s="550">
        <v>0</v>
      </c>
      <c r="U199" s="725" t="s">
        <v>4157</v>
      </c>
      <c r="V199" s="725" t="s">
        <v>729</v>
      </c>
      <c r="W199" s="618" t="str">
        <f t="shared" si="17"/>
        <v>Sin iniciar</v>
      </c>
      <c r="X199" s="618" t="str">
        <f t="shared" si="16"/>
        <v>Sin iniciar</v>
      </c>
      <c r="Y199" s="1211"/>
      <c r="Z199" s="1206"/>
      <c r="AA199" s="994"/>
      <c r="AB199" s="995"/>
      <c r="AC199" s="995"/>
      <c r="AD199" s="686"/>
      <c r="AE199" s="928"/>
      <c r="AF199" s="1272"/>
      <c r="AG199" s="1275"/>
      <c r="AH199" s="928"/>
      <c r="AI199" s="1275"/>
      <c r="AJ199" s="878"/>
      <c r="AK199" s="870"/>
      <c r="AL199" s="870"/>
      <c r="AM199" s="870"/>
      <c r="AN199" s="870"/>
      <c r="AP199" s="839" t="s">
        <v>4493</v>
      </c>
      <c r="AQ199" s="845" t="s">
        <v>4205</v>
      </c>
      <c r="AR199" s="1678"/>
    </row>
    <row r="200" spans="2:44" s="6" customFormat="1" ht="231.95" customHeight="1" x14ac:dyDescent="0.45">
      <c r="B200" s="1473"/>
      <c r="C200" s="1164"/>
      <c r="D200" s="951"/>
      <c r="E200" s="954"/>
      <c r="F200" s="363" t="s">
        <v>3061</v>
      </c>
      <c r="G200" s="420" t="s">
        <v>3062</v>
      </c>
      <c r="H200" s="461">
        <v>0.2</v>
      </c>
      <c r="I200" s="421">
        <v>44652</v>
      </c>
      <c r="J200" s="421">
        <v>44925</v>
      </c>
      <c r="K200" s="393">
        <v>0</v>
      </c>
      <c r="L200" s="530">
        <v>0</v>
      </c>
      <c r="M200" s="510">
        <v>0.2</v>
      </c>
      <c r="N200" s="741">
        <v>1</v>
      </c>
      <c r="O200" s="957"/>
      <c r="P200" s="959"/>
      <c r="Q200" s="10"/>
      <c r="R200" s="1316"/>
      <c r="S200" s="965"/>
      <c r="T200" s="550">
        <v>0</v>
      </c>
      <c r="U200" s="725" t="s">
        <v>4157</v>
      </c>
      <c r="V200" s="725" t="s">
        <v>729</v>
      </c>
      <c r="W200" s="618" t="str">
        <f t="shared" si="17"/>
        <v>Sin iniciar</v>
      </c>
      <c r="X200" s="618" t="str">
        <f t="shared" si="16"/>
        <v>Sin iniciar</v>
      </c>
      <c r="Y200" s="1211"/>
      <c r="Z200" s="1206"/>
      <c r="AA200" s="994"/>
      <c r="AB200" s="995"/>
      <c r="AC200" s="995"/>
      <c r="AD200" s="686"/>
      <c r="AE200" s="928"/>
      <c r="AF200" s="1272"/>
      <c r="AG200" s="1275"/>
      <c r="AH200" s="928"/>
      <c r="AI200" s="1275"/>
      <c r="AJ200" s="878"/>
      <c r="AK200" s="870"/>
      <c r="AL200" s="870"/>
      <c r="AM200" s="870"/>
      <c r="AN200" s="870"/>
      <c r="AP200" s="839" t="s">
        <v>4493</v>
      </c>
      <c r="AQ200" s="845" t="s">
        <v>4205</v>
      </c>
      <c r="AR200" s="1678"/>
    </row>
    <row r="201" spans="2:44" s="6" customFormat="1" ht="231.95" customHeight="1" x14ac:dyDescent="0.45">
      <c r="B201" s="1473"/>
      <c r="C201" s="1164"/>
      <c r="D201" s="951"/>
      <c r="E201" s="954"/>
      <c r="F201" s="363" t="s">
        <v>3063</v>
      </c>
      <c r="G201" s="420" t="s">
        <v>3064</v>
      </c>
      <c r="H201" s="461">
        <v>0.2</v>
      </c>
      <c r="I201" s="421">
        <v>44652</v>
      </c>
      <c r="J201" s="421">
        <v>44925</v>
      </c>
      <c r="K201" s="393">
        <v>0</v>
      </c>
      <c r="L201" s="530">
        <v>0</v>
      </c>
      <c r="M201" s="510">
        <v>0.2</v>
      </c>
      <c r="N201" s="741">
        <v>1</v>
      </c>
      <c r="O201" s="957"/>
      <c r="P201" s="959"/>
      <c r="Q201" s="10"/>
      <c r="R201" s="1316"/>
      <c r="S201" s="965"/>
      <c r="T201" s="550">
        <v>0</v>
      </c>
      <c r="U201" s="725" t="s">
        <v>4157</v>
      </c>
      <c r="V201" s="725" t="s">
        <v>729</v>
      </c>
      <c r="W201" s="618" t="str">
        <f t="shared" si="17"/>
        <v>Sin iniciar</v>
      </c>
      <c r="X201" s="618" t="str">
        <f t="shared" si="16"/>
        <v>Sin iniciar</v>
      </c>
      <c r="Y201" s="1211"/>
      <c r="Z201" s="1206"/>
      <c r="AA201" s="994"/>
      <c r="AB201" s="995"/>
      <c r="AC201" s="995"/>
      <c r="AD201" s="686"/>
      <c r="AE201" s="928"/>
      <c r="AF201" s="1272"/>
      <c r="AG201" s="1275"/>
      <c r="AH201" s="928"/>
      <c r="AI201" s="1275"/>
      <c r="AJ201" s="878"/>
      <c r="AK201" s="870"/>
      <c r="AL201" s="870"/>
      <c r="AM201" s="870"/>
      <c r="AN201" s="870"/>
      <c r="AP201" s="839" t="s">
        <v>4493</v>
      </c>
      <c r="AQ201" s="845" t="s">
        <v>4205</v>
      </c>
      <c r="AR201" s="1678"/>
    </row>
    <row r="202" spans="2:44" s="6" customFormat="1" ht="231.95" customHeight="1" x14ac:dyDescent="0.45">
      <c r="B202" s="1473"/>
      <c r="C202" s="1165"/>
      <c r="D202" s="970"/>
      <c r="E202" s="971"/>
      <c r="F202" s="363" t="s">
        <v>3065</v>
      </c>
      <c r="G202" s="420" t="s">
        <v>3066</v>
      </c>
      <c r="H202" s="461">
        <v>0.2</v>
      </c>
      <c r="I202" s="421">
        <v>44835</v>
      </c>
      <c r="J202" s="421">
        <v>44926</v>
      </c>
      <c r="K202" s="393">
        <v>0</v>
      </c>
      <c r="L202" s="530">
        <v>0</v>
      </c>
      <c r="M202" s="510">
        <v>0</v>
      </c>
      <c r="N202" s="741">
        <v>1</v>
      </c>
      <c r="O202" s="972"/>
      <c r="P202" s="959"/>
      <c r="Q202" s="10"/>
      <c r="R202" s="1317"/>
      <c r="S202" s="966"/>
      <c r="T202" s="550">
        <v>0</v>
      </c>
      <c r="U202" s="725" t="s">
        <v>4157</v>
      </c>
      <c r="V202" s="725" t="s">
        <v>729</v>
      </c>
      <c r="W202" s="618" t="str">
        <f t="shared" si="17"/>
        <v>Sin iniciar</v>
      </c>
      <c r="X202" s="618" t="str">
        <f t="shared" si="16"/>
        <v>Sin iniciar</v>
      </c>
      <c r="Y202" s="1212"/>
      <c r="Z202" s="1004"/>
      <c r="AA202" s="936"/>
      <c r="AB202" s="938"/>
      <c r="AC202" s="938"/>
      <c r="AD202" s="686"/>
      <c r="AE202" s="872"/>
      <c r="AF202" s="1273"/>
      <c r="AG202" s="1276"/>
      <c r="AH202" s="872"/>
      <c r="AI202" s="1276"/>
      <c r="AJ202" s="986"/>
      <c r="AK202" s="985"/>
      <c r="AL202" s="985"/>
      <c r="AM202" s="985"/>
      <c r="AN202" s="985"/>
      <c r="AP202" s="839" t="s">
        <v>4493</v>
      </c>
      <c r="AQ202" s="845" t="s">
        <v>4205</v>
      </c>
      <c r="AR202" s="1677"/>
    </row>
    <row r="203" spans="2:44" s="6" customFormat="1" ht="231.95" customHeight="1" x14ac:dyDescent="0.45">
      <c r="B203" s="1473"/>
      <c r="C203" s="1163" t="s">
        <v>3067</v>
      </c>
      <c r="D203" s="950" t="s">
        <v>3068</v>
      </c>
      <c r="E203" s="953" t="s">
        <v>3069</v>
      </c>
      <c r="F203" s="363" t="s">
        <v>3070</v>
      </c>
      <c r="G203" s="420" t="s">
        <v>3046</v>
      </c>
      <c r="H203" s="370">
        <v>0.25</v>
      </c>
      <c r="I203" s="421">
        <v>44562</v>
      </c>
      <c r="J203" s="421">
        <v>44576</v>
      </c>
      <c r="K203" s="393">
        <v>1</v>
      </c>
      <c r="L203" s="530">
        <v>1</v>
      </c>
      <c r="M203" s="510">
        <v>1</v>
      </c>
      <c r="N203" s="510">
        <v>1</v>
      </c>
      <c r="O203" s="956">
        <v>0</v>
      </c>
      <c r="P203" s="959">
        <v>5747374.5</v>
      </c>
      <c r="Q203" s="10"/>
      <c r="R203" s="1032">
        <v>1</v>
      </c>
      <c r="S203" s="1318" t="s">
        <v>3071</v>
      </c>
      <c r="T203" s="550">
        <v>1</v>
      </c>
      <c r="U203" s="742" t="s">
        <v>1408</v>
      </c>
      <c r="V203" s="687"/>
      <c r="W203" s="618" t="str">
        <f t="shared" si="17"/>
        <v>Terminado</v>
      </c>
      <c r="X203" s="618" t="str">
        <f t="shared" si="16"/>
        <v>Terminado</v>
      </c>
      <c r="Y203" s="1293" t="s">
        <v>3072</v>
      </c>
      <c r="Z203" s="1003">
        <f>SUMPRODUCT(T203:T206,H203:H206)</f>
        <v>0.95</v>
      </c>
      <c r="AA203" s="990">
        <f>SUMPRODUCT(H203:H206,L203:L206)</f>
        <v>0.95</v>
      </c>
      <c r="AB203" s="937" t="str">
        <f t="shared" si="15"/>
        <v>En gestión</v>
      </c>
      <c r="AC203" s="937" t="str">
        <f>IF(Z203&lt;1%,"Sin iniciar",IF(Z203=100%,"Terminado","En gestión"))</f>
        <v>En gestión</v>
      </c>
      <c r="AD203" s="686"/>
      <c r="AE203" s="873">
        <v>5747374.5</v>
      </c>
      <c r="AF203" s="1174">
        <f>AE203</f>
        <v>5747374.5</v>
      </c>
      <c r="AG203" s="1274">
        <v>4926321</v>
      </c>
      <c r="AH203" s="873">
        <v>0</v>
      </c>
      <c r="AI203" s="1274">
        <v>0</v>
      </c>
      <c r="AJ203" s="929">
        <v>0</v>
      </c>
      <c r="AK203" s="967" t="s">
        <v>799</v>
      </c>
      <c r="AL203" s="967" t="s">
        <v>799</v>
      </c>
      <c r="AM203" s="967" t="s">
        <v>799</v>
      </c>
      <c r="AN203" s="967" t="s">
        <v>799</v>
      </c>
      <c r="AP203" s="839" t="s">
        <v>4493</v>
      </c>
      <c r="AQ203" s="846" t="s">
        <v>4356</v>
      </c>
      <c r="AR203" s="1676" t="s">
        <v>4357</v>
      </c>
    </row>
    <row r="204" spans="2:44" s="6" customFormat="1" ht="231.95" customHeight="1" x14ac:dyDescent="0.45">
      <c r="B204" s="1473"/>
      <c r="C204" s="1164"/>
      <c r="D204" s="951"/>
      <c r="E204" s="954"/>
      <c r="F204" s="363" t="s">
        <v>3073</v>
      </c>
      <c r="G204" s="420" t="s">
        <v>3074</v>
      </c>
      <c r="H204" s="370">
        <v>0.25</v>
      </c>
      <c r="I204" s="421">
        <v>44593</v>
      </c>
      <c r="J204" s="421">
        <v>44666</v>
      </c>
      <c r="K204" s="393">
        <v>0.8</v>
      </c>
      <c r="L204" s="530">
        <v>1</v>
      </c>
      <c r="M204" s="510">
        <v>1</v>
      </c>
      <c r="N204" s="510">
        <v>1</v>
      </c>
      <c r="O204" s="957"/>
      <c r="P204" s="959"/>
      <c r="Q204" s="10"/>
      <c r="R204" s="1032"/>
      <c r="S204" s="1319"/>
      <c r="T204" s="550">
        <v>1</v>
      </c>
      <c r="U204" s="742" t="s">
        <v>3075</v>
      </c>
      <c r="V204" s="685" t="s">
        <v>3076</v>
      </c>
      <c r="W204" s="618" t="str">
        <f t="shared" si="17"/>
        <v>Terminado</v>
      </c>
      <c r="X204" s="618" t="str">
        <f t="shared" si="16"/>
        <v>Terminado</v>
      </c>
      <c r="Y204" s="1211"/>
      <c r="Z204" s="1206"/>
      <c r="AA204" s="994"/>
      <c r="AB204" s="995"/>
      <c r="AC204" s="995"/>
      <c r="AD204" s="686"/>
      <c r="AE204" s="873"/>
      <c r="AF204" s="1272"/>
      <c r="AG204" s="1275"/>
      <c r="AH204" s="873"/>
      <c r="AI204" s="1275"/>
      <c r="AJ204" s="878"/>
      <c r="AK204" s="968"/>
      <c r="AL204" s="968"/>
      <c r="AM204" s="968"/>
      <c r="AN204" s="968"/>
      <c r="AP204" s="839" t="s">
        <v>4493</v>
      </c>
      <c r="AQ204" s="846" t="s">
        <v>4358</v>
      </c>
      <c r="AR204" s="1678"/>
    </row>
    <row r="205" spans="2:44" s="6" customFormat="1" ht="231.95" customHeight="1" x14ac:dyDescent="0.45">
      <c r="B205" s="1473"/>
      <c r="C205" s="1164"/>
      <c r="D205" s="951"/>
      <c r="E205" s="954"/>
      <c r="F205" s="363" t="s">
        <v>3077</v>
      </c>
      <c r="G205" s="420" t="s">
        <v>3078</v>
      </c>
      <c r="H205" s="370">
        <v>0.25</v>
      </c>
      <c r="I205" s="421">
        <v>44650</v>
      </c>
      <c r="J205" s="421">
        <v>44666</v>
      </c>
      <c r="K205" s="393">
        <v>0.2</v>
      </c>
      <c r="L205" s="530">
        <v>1</v>
      </c>
      <c r="M205" s="510">
        <v>1</v>
      </c>
      <c r="N205" s="510">
        <v>1</v>
      </c>
      <c r="O205" s="957"/>
      <c r="P205" s="959"/>
      <c r="Q205" s="10"/>
      <c r="R205" s="1032"/>
      <c r="S205" s="1319"/>
      <c r="T205" s="550">
        <v>1</v>
      </c>
      <c r="U205" s="695" t="s">
        <v>3079</v>
      </c>
      <c r="V205" s="685" t="s">
        <v>3080</v>
      </c>
      <c r="W205" s="618" t="str">
        <f t="shared" si="17"/>
        <v>Terminado</v>
      </c>
      <c r="X205" s="618" t="str">
        <f t="shared" si="16"/>
        <v>Terminado</v>
      </c>
      <c r="Y205" s="1211"/>
      <c r="Z205" s="1206"/>
      <c r="AA205" s="994"/>
      <c r="AB205" s="995"/>
      <c r="AC205" s="995"/>
      <c r="AD205" s="686"/>
      <c r="AE205" s="873"/>
      <c r="AF205" s="1272"/>
      <c r="AG205" s="1275"/>
      <c r="AH205" s="873"/>
      <c r="AI205" s="1275"/>
      <c r="AJ205" s="878"/>
      <c r="AK205" s="968"/>
      <c r="AL205" s="968"/>
      <c r="AM205" s="968"/>
      <c r="AN205" s="968"/>
      <c r="AP205" s="839" t="s">
        <v>4493</v>
      </c>
      <c r="AQ205" s="846" t="s">
        <v>4359</v>
      </c>
      <c r="AR205" s="1678"/>
    </row>
    <row r="206" spans="2:44" s="6" customFormat="1" ht="231.95" customHeight="1" x14ac:dyDescent="0.45">
      <c r="B206" s="1473"/>
      <c r="C206" s="1217"/>
      <c r="D206" s="1006"/>
      <c r="E206" s="971"/>
      <c r="F206" s="363" t="s">
        <v>3081</v>
      </c>
      <c r="G206" s="420" t="s">
        <v>3050</v>
      </c>
      <c r="H206" s="370">
        <v>0.25</v>
      </c>
      <c r="I206" s="421">
        <v>44652</v>
      </c>
      <c r="J206" s="421">
        <v>44757</v>
      </c>
      <c r="K206" s="393">
        <v>0</v>
      </c>
      <c r="L206" s="530">
        <v>0.8</v>
      </c>
      <c r="M206" s="510">
        <v>1</v>
      </c>
      <c r="N206" s="510">
        <v>1</v>
      </c>
      <c r="O206" s="972"/>
      <c r="P206" s="959"/>
      <c r="Q206" s="10"/>
      <c r="R206" s="1032"/>
      <c r="S206" s="1320"/>
      <c r="T206" s="550">
        <v>0.8</v>
      </c>
      <c r="U206" s="695" t="s">
        <v>3082</v>
      </c>
      <c r="V206" s="685" t="s">
        <v>3083</v>
      </c>
      <c r="W206" s="618" t="str">
        <f t="shared" si="17"/>
        <v>En gestión</v>
      </c>
      <c r="X206" s="618" t="str">
        <f t="shared" si="16"/>
        <v>En gestión</v>
      </c>
      <c r="Y206" s="1212"/>
      <c r="Z206" s="1004"/>
      <c r="AA206" s="936"/>
      <c r="AB206" s="938"/>
      <c r="AC206" s="938"/>
      <c r="AD206" s="686"/>
      <c r="AE206" s="873"/>
      <c r="AF206" s="1298"/>
      <c r="AG206" s="1288"/>
      <c r="AH206" s="873"/>
      <c r="AI206" s="1288"/>
      <c r="AJ206" s="879"/>
      <c r="AK206" s="1321"/>
      <c r="AL206" s="1321"/>
      <c r="AM206" s="1321"/>
      <c r="AN206" s="1321"/>
      <c r="AP206" s="839" t="s">
        <v>4493</v>
      </c>
      <c r="AQ206" s="845" t="s">
        <v>4205</v>
      </c>
      <c r="AR206" s="1677"/>
    </row>
    <row r="207" spans="2:44" s="6" customFormat="1" ht="231.95" customHeight="1" x14ac:dyDescent="0.45">
      <c r="B207" s="1473"/>
      <c r="C207" s="1216" t="s">
        <v>3084</v>
      </c>
      <c r="D207" s="1279" t="s">
        <v>3085</v>
      </c>
      <c r="E207" s="953" t="s">
        <v>3086</v>
      </c>
      <c r="F207" s="363" t="s">
        <v>3087</v>
      </c>
      <c r="G207" s="420" t="s">
        <v>3088</v>
      </c>
      <c r="H207" s="461">
        <v>0.5</v>
      </c>
      <c r="I207" s="421">
        <v>44652</v>
      </c>
      <c r="J207" s="421">
        <v>44772</v>
      </c>
      <c r="K207" s="393">
        <v>0</v>
      </c>
      <c r="L207" s="530">
        <v>0.9</v>
      </c>
      <c r="M207" s="510">
        <v>1</v>
      </c>
      <c r="N207" s="741">
        <v>1</v>
      </c>
      <c r="O207" s="956">
        <v>20000000</v>
      </c>
      <c r="P207" s="959">
        <v>4320000</v>
      </c>
      <c r="Q207" s="10"/>
      <c r="R207" s="901" t="s">
        <v>1239</v>
      </c>
      <c r="S207" s="987" t="s">
        <v>3089</v>
      </c>
      <c r="T207" s="550">
        <v>1</v>
      </c>
      <c r="U207" s="695" t="s">
        <v>3090</v>
      </c>
      <c r="V207" s="687" t="s">
        <v>3091</v>
      </c>
      <c r="W207" s="618" t="str">
        <f t="shared" si="17"/>
        <v>En gestión</v>
      </c>
      <c r="X207" s="618" t="str">
        <f t="shared" si="16"/>
        <v>Terminado</v>
      </c>
      <c r="Y207" s="1293" t="s">
        <v>3092</v>
      </c>
      <c r="Z207" s="1003">
        <f>SUMPRODUCT(T207:T208,H207:H208)</f>
        <v>1</v>
      </c>
      <c r="AA207" s="990">
        <f>SUMPRODUCT(H207:H208,L207:L208)</f>
        <v>0.85000000000000009</v>
      </c>
      <c r="AB207" s="937" t="str">
        <f t="shared" si="15"/>
        <v>En gestión</v>
      </c>
      <c r="AC207" s="937" t="str">
        <f>IF(Z207&lt;1%,"Sin iniciar",IF(Z207=100%,"Terminado","En gestión"))</f>
        <v>Terminado</v>
      </c>
      <c r="AD207" s="686"/>
      <c r="AE207" s="873">
        <v>4320000</v>
      </c>
      <c r="AF207" s="1313">
        <v>5184000</v>
      </c>
      <c r="AG207" s="1281">
        <v>2592000</v>
      </c>
      <c r="AH207" s="873">
        <v>20000000</v>
      </c>
      <c r="AI207" s="1281">
        <v>8255139.9699999997</v>
      </c>
      <c r="AJ207" s="880">
        <v>0</v>
      </c>
      <c r="AK207" s="1278" t="s">
        <v>1410</v>
      </c>
      <c r="AL207" s="1278" t="s">
        <v>1698</v>
      </c>
      <c r="AM207" s="1278" t="s">
        <v>1699</v>
      </c>
      <c r="AN207" s="1278" t="s">
        <v>1735</v>
      </c>
      <c r="AP207" s="839" t="s">
        <v>4206</v>
      </c>
      <c r="AQ207" s="845" t="s">
        <v>4205</v>
      </c>
      <c r="AR207" s="1676" t="s">
        <v>4207</v>
      </c>
    </row>
    <row r="208" spans="2:44" s="6" customFormat="1" ht="231.95" customHeight="1" x14ac:dyDescent="0.45">
      <c r="B208" s="1473"/>
      <c r="C208" s="1217"/>
      <c r="D208" s="1168"/>
      <c r="E208" s="971"/>
      <c r="F208" s="363" t="s">
        <v>3093</v>
      </c>
      <c r="G208" s="420" t="s">
        <v>3094</v>
      </c>
      <c r="H208" s="461">
        <v>0.5</v>
      </c>
      <c r="I208" s="421">
        <v>44652</v>
      </c>
      <c r="J208" s="421">
        <v>44834</v>
      </c>
      <c r="K208" s="393">
        <v>0</v>
      </c>
      <c r="L208" s="530">
        <v>0.8</v>
      </c>
      <c r="M208" s="510">
        <v>1</v>
      </c>
      <c r="N208" s="741">
        <v>1</v>
      </c>
      <c r="O208" s="972"/>
      <c r="P208" s="959"/>
      <c r="Q208" s="10"/>
      <c r="R208" s="901"/>
      <c r="S208" s="988"/>
      <c r="T208" s="550">
        <v>1</v>
      </c>
      <c r="U208" s="695" t="s">
        <v>3095</v>
      </c>
      <c r="V208" s="685" t="s">
        <v>3096</v>
      </c>
      <c r="W208" s="618" t="str">
        <f t="shared" si="17"/>
        <v>En gestión</v>
      </c>
      <c r="X208" s="618" t="str">
        <f t="shared" si="16"/>
        <v>Terminado</v>
      </c>
      <c r="Y208" s="1212"/>
      <c r="Z208" s="1206"/>
      <c r="AA208" s="994"/>
      <c r="AB208" s="938"/>
      <c r="AC208" s="938"/>
      <c r="AD208" s="686"/>
      <c r="AE208" s="873"/>
      <c r="AF208" s="1314"/>
      <c r="AG208" s="1276"/>
      <c r="AH208" s="873"/>
      <c r="AI208" s="1276"/>
      <c r="AJ208" s="986"/>
      <c r="AK208" s="1271"/>
      <c r="AL208" s="1271"/>
      <c r="AM208" s="1271"/>
      <c r="AN208" s="1271"/>
      <c r="AP208" s="839" t="s">
        <v>4206</v>
      </c>
      <c r="AQ208" s="845" t="s">
        <v>4205</v>
      </c>
      <c r="AR208" s="1677"/>
    </row>
    <row r="209" spans="2:44" s="6" customFormat="1" ht="231.95" customHeight="1" x14ac:dyDescent="0.45">
      <c r="B209" s="1473"/>
      <c r="C209" s="1216" t="s">
        <v>3097</v>
      </c>
      <c r="D209" s="950" t="s">
        <v>3098</v>
      </c>
      <c r="E209" s="953" t="s">
        <v>3099</v>
      </c>
      <c r="F209" s="363" t="s">
        <v>3100</v>
      </c>
      <c r="G209" s="420" t="s">
        <v>3033</v>
      </c>
      <c r="H209" s="370">
        <v>0.25</v>
      </c>
      <c r="I209" s="421">
        <v>44562</v>
      </c>
      <c r="J209" s="421">
        <v>44576</v>
      </c>
      <c r="K209" s="393">
        <v>1</v>
      </c>
      <c r="L209" s="530">
        <v>1</v>
      </c>
      <c r="M209" s="510">
        <v>1</v>
      </c>
      <c r="N209" s="510">
        <v>1</v>
      </c>
      <c r="O209" s="956">
        <v>0</v>
      </c>
      <c r="P209" s="959">
        <v>6568428</v>
      </c>
      <c r="Q209" s="10"/>
      <c r="R209" s="813" t="s">
        <v>1239</v>
      </c>
      <c r="S209" s="814" t="s">
        <v>4178</v>
      </c>
      <c r="T209" s="550">
        <v>1</v>
      </c>
      <c r="U209" s="742" t="s">
        <v>1408</v>
      </c>
      <c r="V209" s="687" t="s">
        <v>729</v>
      </c>
      <c r="W209" s="618" t="str">
        <f t="shared" si="17"/>
        <v>Terminado</v>
      </c>
      <c r="X209" s="618" t="str">
        <f t="shared" si="16"/>
        <v>Terminado</v>
      </c>
      <c r="Y209" s="742" t="s">
        <v>1408</v>
      </c>
      <c r="Z209" s="1177">
        <f>SUMPRODUCT(T209:T212,H209:H212)</f>
        <v>0.25</v>
      </c>
      <c r="AA209" s="1178">
        <f>SUMPRODUCT(H209:H212,L209:L212)</f>
        <v>0.25</v>
      </c>
      <c r="AB209" s="1305" t="str">
        <f t="shared" si="15"/>
        <v>En gestión</v>
      </c>
      <c r="AC209" s="937" t="str">
        <f>IF(Z209&lt;1%,"Sin iniciar",IF(Z209=100%,"Terminado","En gestión"))</f>
        <v>En gestión</v>
      </c>
      <c r="AD209" s="686"/>
      <c r="AE209" s="873">
        <v>6568428</v>
      </c>
      <c r="AF209" s="1174">
        <f>AE209</f>
        <v>6568428</v>
      </c>
      <c r="AG209" s="1274">
        <v>0</v>
      </c>
      <c r="AH209" s="873">
        <v>0</v>
      </c>
      <c r="AI209" s="1274">
        <v>7370266.5999999996</v>
      </c>
      <c r="AJ209" s="929">
        <v>2158136.08</v>
      </c>
      <c r="AK209" s="984" t="s">
        <v>1410</v>
      </c>
      <c r="AL209" s="984" t="s">
        <v>1541</v>
      </c>
      <c r="AM209" s="984" t="s">
        <v>1542</v>
      </c>
      <c r="AN209" s="984" t="s">
        <v>3101</v>
      </c>
      <c r="AP209" s="839" t="s">
        <v>4493</v>
      </c>
      <c r="AQ209" s="846" t="s">
        <v>4360</v>
      </c>
      <c r="AR209" s="1676" t="s">
        <v>4360</v>
      </c>
    </row>
    <row r="210" spans="2:44" s="6" customFormat="1" ht="231.95" customHeight="1" x14ac:dyDescent="0.45">
      <c r="B210" s="1473"/>
      <c r="C210" s="1164"/>
      <c r="D210" s="951"/>
      <c r="E210" s="954"/>
      <c r="F210" s="363" t="s">
        <v>3102</v>
      </c>
      <c r="G210" s="420" t="s">
        <v>3074</v>
      </c>
      <c r="H210" s="370">
        <v>0.25</v>
      </c>
      <c r="I210" s="421">
        <v>44652</v>
      </c>
      <c r="J210" s="421">
        <v>44925</v>
      </c>
      <c r="K210" s="393">
        <v>0</v>
      </c>
      <c r="L210" s="530">
        <v>0</v>
      </c>
      <c r="M210" s="510">
        <v>0.3</v>
      </c>
      <c r="N210" s="510">
        <v>1</v>
      </c>
      <c r="O210" s="957"/>
      <c r="P210" s="959"/>
      <c r="Q210" s="10"/>
      <c r="R210" s="1315" t="s">
        <v>3034</v>
      </c>
      <c r="S210" s="964" t="s">
        <v>4157</v>
      </c>
      <c r="T210" s="550">
        <v>0</v>
      </c>
      <c r="U210" s="725" t="s">
        <v>4157</v>
      </c>
      <c r="V210" s="725" t="s">
        <v>729</v>
      </c>
      <c r="W210" s="618" t="str">
        <f t="shared" si="17"/>
        <v>Sin iniciar</v>
      </c>
      <c r="X210" s="618" t="str">
        <f t="shared" si="16"/>
        <v>Sin iniciar</v>
      </c>
      <c r="Y210" s="853" t="s">
        <v>4157</v>
      </c>
      <c r="Z210" s="1177"/>
      <c r="AA210" s="1178"/>
      <c r="AB210" s="1306"/>
      <c r="AC210" s="995"/>
      <c r="AD210" s="686"/>
      <c r="AE210" s="873"/>
      <c r="AF210" s="1272"/>
      <c r="AG210" s="1275"/>
      <c r="AH210" s="873"/>
      <c r="AI210" s="1275"/>
      <c r="AJ210" s="878"/>
      <c r="AK210" s="870"/>
      <c r="AL210" s="870"/>
      <c r="AM210" s="870"/>
      <c r="AN210" s="870"/>
      <c r="AP210" s="839" t="s">
        <v>4493</v>
      </c>
      <c r="AQ210" s="845" t="s">
        <v>4205</v>
      </c>
      <c r="AR210" s="1678"/>
    </row>
    <row r="211" spans="2:44" s="6" customFormat="1" ht="231.95" customHeight="1" x14ac:dyDescent="0.45">
      <c r="B211" s="1473"/>
      <c r="C211" s="1164"/>
      <c r="D211" s="951"/>
      <c r="E211" s="954"/>
      <c r="F211" s="363" t="s">
        <v>3103</v>
      </c>
      <c r="G211" s="420" t="s">
        <v>3078</v>
      </c>
      <c r="H211" s="370">
        <v>0.25</v>
      </c>
      <c r="I211" s="421">
        <v>44652</v>
      </c>
      <c r="J211" s="421">
        <v>44925</v>
      </c>
      <c r="K211" s="393">
        <v>0</v>
      </c>
      <c r="L211" s="530">
        <v>0</v>
      </c>
      <c r="M211" s="510">
        <v>0.2</v>
      </c>
      <c r="N211" s="510">
        <v>1</v>
      </c>
      <c r="O211" s="957"/>
      <c r="P211" s="959"/>
      <c r="Q211" s="10"/>
      <c r="R211" s="1316"/>
      <c r="S211" s="965"/>
      <c r="T211" s="550">
        <v>0</v>
      </c>
      <c r="U211" s="725" t="s">
        <v>4157</v>
      </c>
      <c r="V211" s="725" t="s">
        <v>729</v>
      </c>
      <c r="W211" s="618" t="str">
        <f t="shared" si="17"/>
        <v>Sin iniciar</v>
      </c>
      <c r="X211" s="618" t="str">
        <f t="shared" si="16"/>
        <v>Sin iniciar</v>
      </c>
      <c r="Y211" s="854"/>
      <c r="Z211" s="1177"/>
      <c r="AA211" s="1178"/>
      <c r="AB211" s="1306"/>
      <c r="AC211" s="995"/>
      <c r="AD211" s="686"/>
      <c r="AE211" s="873"/>
      <c r="AF211" s="1272"/>
      <c r="AG211" s="1275"/>
      <c r="AH211" s="873"/>
      <c r="AI211" s="1275"/>
      <c r="AJ211" s="878"/>
      <c r="AK211" s="870"/>
      <c r="AL211" s="870"/>
      <c r="AM211" s="870"/>
      <c r="AN211" s="870"/>
      <c r="AP211" s="839" t="s">
        <v>4493</v>
      </c>
      <c r="AQ211" s="845" t="s">
        <v>4205</v>
      </c>
      <c r="AR211" s="1678"/>
    </row>
    <row r="212" spans="2:44" s="6" customFormat="1" ht="231.95" customHeight="1" x14ac:dyDescent="0.45">
      <c r="B212" s="1473"/>
      <c r="C212" s="1217"/>
      <c r="D212" s="1006"/>
      <c r="E212" s="971"/>
      <c r="F212" s="363" t="s">
        <v>3104</v>
      </c>
      <c r="G212" s="420" t="s">
        <v>3050</v>
      </c>
      <c r="H212" s="370">
        <v>0.25</v>
      </c>
      <c r="I212" s="421">
        <v>44652</v>
      </c>
      <c r="J212" s="421">
        <v>44925</v>
      </c>
      <c r="K212" s="393">
        <v>0</v>
      </c>
      <c r="L212" s="530">
        <v>0</v>
      </c>
      <c r="M212" s="510">
        <v>0.2</v>
      </c>
      <c r="N212" s="510">
        <v>1</v>
      </c>
      <c r="O212" s="972"/>
      <c r="P212" s="959"/>
      <c r="Q212" s="10"/>
      <c r="R212" s="1317"/>
      <c r="S212" s="996"/>
      <c r="T212" s="550">
        <v>0</v>
      </c>
      <c r="U212" s="725" t="s">
        <v>4157</v>
      </c>
      <c r="V212" s="725" t="s">
        <v>729</v>
      </c>
      <c r="W212" s="618" t="str">
        <f t="shared" si="17"/>
        <v>Sin iniciar</v>
      </c>
      <c r="X212" s="618" t="str">
        <f t="shared" si="16"/>
        <v>Sin iniciar</v>
      </c>
      <c r="Y212" s="855"/>
      <c r="Z212" s="1177"/>
      <c r="AA212" s="1178"/>
      <c r="AB212" s="1307"/>
      <c r="AC212" s="938"/>
      <c r="AD212" s="686"/>
      <c r="AE212" s="873"/>
      <c r="AF212" s="1298"/>
      <c r="AG212" s="1288"/>
      <c r="AH212" s="873"/>
      <c r="AI212" s="1288"/>
      <c r="AJ212" s="879"/>
      <c r="AK212" s="871"/>
      <c r="AL212" s="871"/>
      <c r="AM212" s="871"/>
      <c r="AN212" s="871"/>
      <c r="AP212" s="839" t="s">
        <v>4493</v>
      </c>
      <c r="AQ212" s="845" t="s">
        <v>4205</v>
      </c>
      <c r="AR212" s="1677"/>
    </row>
    <row r="213" spans="2:44" s="6" customFormat="1" ht="231.95" customHeight="1" x14ac:dyDescent="0.45">
      <c r="B213" s="1473"/>
      <c r="C213" s="1216" t="s">
        <v>3105</v>
      </c>
      <c r="D213" s="1279" t="s">
        <v>3106</v>
      </c>
      <c r="E213" s="953" t="s">
        <v>3107</v>
      </c>
      <c r="F213" s="363" t="s">
        <v>3108</v>
      </c>
      <c r="G213" s="420" t="s">
        <v>3109</v>
      </c>
      <c r="H213" s="461">
        <v>0.5</v>
      </c>
      <c r="I213" s="421">
        <v>44743</v>
      </c>
      <c r="J213" s="421">
        <v>44925</v>
      </c>
      <c r="K213" s="393">
        <v>0</v>
      </c>
      <c r="L213" s="530">
        <v>0</v>
      </c>
      <c r="M213" s="510">
        <v>0.8</v>
      </c>
      <c r="N213" s="741">
        <v>1</v>
      </c>
      <c r="O213" s="956">
        <v>207903392</v>
      </c>
      <c r="P213" s="959">
        <v>0</v>
      </c>
      <c r="Q213" s="10"/>
      <c r="R213" s="901" t="s">
        <v>3034</v>
      </c>
      <c r="S213" s="987" t="s">
        <v>4157</v>
      </c>
      <c r="T213" s="550">
        <v>0</v>
      </c>
      <c r="U213" s="725" t="s">
        <v>4157</v>
      </c>
      <c r="V213" s="725" t="s">
        <v>729</v>
      </c>
      <c r="W213" s="618" t="str">
        <f t="shared" si="17"/>
        <v>Sin iniciar</v>
      </c>
      <c r="X213" s="618" t="str">
        <f t="shared" si="16"/>
        <v>Sin iniciar</v>
      </c>
      <c r="Y213" s="1308" t="s">
        <v>4157</v>
      </c>
      <c r="Z213" s="1177">
        <f>SUMPRODUCT(T213:T214,H213:H214)</f>
        <v>0</v>
      </c>
      <c r="AA213" s="1178">
        <f>SUMPRODUCT(H213:H214,L213:L214)</f>
        <v>0</v>
      </c>
      <c r="AB213" s="1305" t="str">
        <f t="shared" si="15"/>
        <v>Sin iniciar</v>
      </c>
      <c r="AC213" s="937" t="str">
        <f>IF(Z213&lt;1%,"Sin iniciar",IF(Z213=100%,"Terminado","En gestión"))</f>
        <v>Sin iniciar</v>
      </c>
      <c r="AD213" s="686"/>
      <c r="AE213" s="873">
        <v>0</v>
      </c>
      <c r="AF213" s="880">
        <v>0</v>
      </c>
      <c r="AG213" s="1281">
        <v>0</v>
      </c>
      <c r="AH213" s="873">
        <v>207903392</v>
      </c>
      <c r="AI213" s="1281">
        <v>279785123.80000001</v>
      </c>
      <c r="AJ213" s="880">
        <v>9968444.5800000001</v>
      </c>
      <c r="AK213" s="1278" t="s">
        <v>1410</v>
      </c>
      <c r="AL213" s="1278" t="s">
        <v>1541</v>
      </c>
      <c r="AM213" s="1278" t="s">
        <v>1542</v>
      </c>
      <c r="AN213" s="1278" t="s">
        <v>3101</v>
      </c>
      <c r="AP213" s="839" t="s">
        <v>4206</v>
      </c>
      <c r="AQ213" s="845" t="s">
        <v>4205</v>
      </c>
      <c r="AR213" s="1676" t="s">
        <v>4207</v>
      </c>
    </row>
    <row r="214" spans="2:44" s="6" customFormat="1" ht="231.95" customHeight="1" x14ac:dyDescent="0.45">
      <c r="B214" s="1473"/>
      <c r="C214" s="1217"/>
      <c r="D214" s="1280"/>
      <c r="E214" s="971"/>
      <c r="F214" s="363" t="s">
        <v>3110</v>
      </c>
      <c r="G214" s="420" t="s">
        <v>3111</v>
      </c>
      <c r="H214" s="461">
        <v>0.5</v>
      </c>
      <c r="I214" s="421">
        <v>44835</v>
      </c>
      <c r="J214" s="421">
        <v>44926</v>
      </c>
      <c r="K214" s="393">
        <v>0</v>
      </c>
      <c r="L214" s="530">
        <v>0</v>
      </c>
      <c r="M214" s="510">
        <v>0</v>
      </c>
      <c r="N214" s="741">
        <v>1</v>
      </c>
      <c r="O214" s="972"/>
      <c r="P214" s="959"/>
      <c r="Q214" s="10"/>
      <c r="R214" s="901"/>
      <c r="S214" s="988"/>
      <c r="T214" s="550">
        <v>0</v>
      </c>
      <c r="U214" s="725" t="s">
        <v>4157</v>
      </c>
      <c r="V214" s="725" t="s">
        <v>729</v>
      </c>
      <c r="W214" s="618" t="str">
        <f t="shared" si="17"/>
        <v>Sin iniciar</v>
      </c>
      <c r="X214" s="618" t="str">
        <f t="shared" si="16"/>
        <v>Sin iniciar</v>
      </c>
      <c r="Y214" s="1309"/>
      <c r="Z214" s="1177"/>
      <c r="AA214" s="1178"/>
      <c r="AB214" s="1307"/>
      <c r="AC214" s="938"/>
      <c r="AD214" s="686"/>
      <c r="AE214" s="873"/>
      <c r="AF214" s="879"/>
      <c r="AG214" s="1288"/>
      <c r="AH214" s="873"/>
      <c r="AI214" s="1288"/>
      <c r="AJ214" s="879"/>
      <c r="AK214" s="1294"/>
      <c r="AL214" s="1294"/>
      <c r="AM214" s="1294"/>
      <c r="AN214" s="1294"/>
      <c r="AP214" s="839" t="s">
        <v>4206</v>
      </c>
      <c r="AQ214" s="845" t="s">
        <v>4205</v>
      </c>
      <c r="AR214" s="1677"/>
    </row>
    <row r="215" spans="2:44" s="6" customFormat="1" ht="231.95" customHeight="1" x14ac:dyDescent="0.45">
      <c r="B215" s="1473"/>
      <c r="C215" s="1216" t="s">
        <v>3112</v>
      </c>
      <c r="D215" s="1279" t="s">
        <v>3113</v>
      </c>
      <c r="E215" s="1310" t="s">
        <v>3114</v>
      </c>
      <c r="F215" s="363" t="s">
        <v>3115</v>
      </c>
      <c r="G215" s="420" t="s">
        <v>3033</v>
      </c>
      <c r="H215" s="370">
        <v>0.25</v>
      </c>
      <c r="I215" s="421">
        <v>44774</v>
      </c>
      <c r="J215" s="421">
        <v>44834</v>
      </c>
      <c r="K215" s="393">
        <v>0</v>
      </c>
      <c r="L215" s="530">
        <v>0</v>
      </c>
      <c r="M215" s="510">
        <v>0.5</v>
      </c>
      <c r="N215" s="510">
        <v>1</v>
      </c>
      <c r="O215" s="956">
        <v>0</v>
      </c>
      <c r="P215" s="959">
        <v>16913182.800000001</v>
      </c>
      <c r="Q215" s="10"/>
      <c r="R215" s="1002">
        <v>0</v>
      </c>
      <c r="S215" s="1194" t="s">
        <v>4157</v>
      </c>
      <c r="T215" s="550">
        <v>0</v>
      </c>
      <c r="U215" s="725" t="s">
        <v>4157</v>
      </c>
      <c r="V215" s="725" t="s">
        <v>729</v>
      </c>
      <c r="W215" s="618" t="str">
        <f t="shared" si="17"/>
        <v>Sin iniciar</v>
      </c>
      <c r="X215" s="618" t="str">
        <f t="shared" si="16"/>
        <v>Sin iniciar</v>
      </c>
      <c r="Y215" s="1285" t="s">
        <v>4157</v>
      </c>
      <c r="Z215" s="1206">
        <f>SUMPRODUCT(T215:T218,H215:H218)</f>
        <v>0</v>
      </c>
      <c r="AA215" s="994">
        <f>SUMPRODUCT(H215:H218,L215:L218)</f>
        <v>0</v>
      </c>
      <c r="AB215" s="937" t="str">
        <f t="shared" si="15"/>
        <v>Sin iniciar</v>
      </c>
      <c r="AC215" s="937" t="str">
        <f>IF(Z215&lt;1%,"Sin iniciar",IF(Z215=100%,"Terminado","En gestión"))</f>
        <v>Sin iniciar</v>
      </c>
      <c r="AD215" s="686"/>
      <c r="AE215" s="873">
        <v>16913182.800000001</v>
      </c>
      <c r="AF215" s="1215">
        <f>AE215</f>
        <v>16913182.800000001</v>
      </c>
      <c r="AG215" s="1281">
        <v>0</v>
      </c>
      <c r="AH215" s="873">
        <v>0</v>
      </c>
      <c r="AI215" s="1281">
        <v>0</v>
      </c>
      <c r="AJ215" s="880">
        <v>0</v>
      </c>
      <c r="AK215" s="1295" t="s">
        <v>799</v>
      </c>
      <c r="AL215" s="1295" t="s">
        <v>799</v>
      </c>
      <c r="AM215" s="1295" t="s">
        <v>799</v>
      </c>
      <c r="AN215" s="1295" t="s">
        <v>799</v>
      </c>
      <c r="AP215" s="839" t="s">
        <v>4206</v>
      </c>
      <c r="AQ215" s="845" t="s">
        <v>4205</v>
      </c>
      <c r="AR215" s="1676" t="s">
        <v>4207</v>
      </c>
    </row>
    <row r="216" spans="2:44" s="6" customFormat="1" ht="231.95" customHeight="1" x14ac:dyDescent="0.45">
      <c r="B216" s="1473"/>
      <c r="C216" s="1164"/>
      <c r="D216" s="1167"/>
      <c r="E216" s="1311"/>
      <c r="F216" s="363" t="s">
        <v>3116</v>
      </c>
      <c r="G216" s="420" t="s">
        <v>3074</v>
      </c>
      <c r="H216" s="370">
        <v>0.25</v>
      </c>
      <c r="I216" s="421">
        <v>44805</v>
      </c>
      <c r="J216" s="421">
        <v>44864</v>
      </c>
      <c r="K216" s="393">
        <v>0</v>
      </c>
      <c r="L216" s="530">
        <v>0</v>
      </c>
      <c r="M216" s="510">
        <v>0.5</v>
      </c>
      <c r="N216" s="510">
        <v>1</v>
      </c>
      <c r="O216" s="957"/>
      <c r="P216" s="959"/>
      <c r="Q216" s="10"/>
      <c r="R216" s="1193"/>
      <c r="S216" s="1205"/>
      <c r="T216" s="550">
        <v>0</v>
      </c>
      <c r="U216" s="725" t="s">
        <v>4157</v>
      </c>
      <c r="V216" s="725" t="s">
        <v>729</v>
      </c>
      <c r="W216" s="618" t="str">
        <f t="shared" si="17"/>
        <v>Sin iniciar</v>
      </c>
      <c r="X216" s="618" t="str">
        <f t="shared" si="16"/>
        <v>Sin iniciar</v>
      </c>
      <c r="Y216" s="1286"/>
      <c r="Z216" s="1206"/>
      <c r="AA216" s="994"/>
      <c r="AB216" s="995"/>
      <c r="AC216" s="995"/>
      <c r="AD216" s="686"/>
      <c r="AE216" s="873"/>
      <c r="AF216" s="1272"/>
      <c r="AG216" s="1275"/>
      <c r="AH216" s="873"/>
      <c r="AI216" s="1275"/>
      <c r="AJ216" s="878"/>
      <c r="AK216" s="1296"/>
      <c r="AL216" s="1296"/>
      <c r="AM216" s="1296"/>
      <c r="AN216" s="1296"/>
      <c r="AP216" s="839" t="s">
        <v>4206</v>
      </c>
      <c r="AQ216" s="845" t="s">
        <v>4205</v>
      </c>
      <c r="AR216" s="1678"/>
    </row>
    <row r="217" spans="2:44" s="6" customFormat="1" ht="231.95" customHeight="1" x14ac:dyDescent="0.45">
      <c r="B217" s="1473"/>
      <c r="C217" s="1164"/>
      <c r="D217" s="1167"/>
      <c r="E217" s="1311"/>
      <c r="F217" s="363" t="s">
        <v>3117</v>
      </c>
      <c r="G217" s="420" t="s">
        <v>3078</v>
      </c>
      <c r="H217" s="370">
        <v>0.25</v>
      </c>
      <c r="I217" s="421">
        <v>44805</v>
      </c>
      <c r="J217" s="421">
        <v>44895</v>
      </c>
      <c r="K217" s="393">
        <v>0</v>
      </c>
      <c r="L217" s="530">
        <v>0</v>
      </c>
      <c r="M217" s="510">
        <v>0.5</v>
      </c>
      <c r="N217" s="510">
        <v>1</v>
      </c>
      <c r="O217" s="957"/>
      <c r="P217" s="959"/>
      <c r="Q217" s="10"/>
      <c r="R217" s="1193"/>
      <c r="S217" s="1205"/>
      <c r="T217" s="550">
        <v>0</v>
      </c>
      <c r="U217" s="725" t="s">
        <v>4157</v>
      </c>
      <c r="V217" s="725" t="s">
        <v>729</v>
      </c>
      <c r="W217" s="618" t="str">
        <f t="shared" si="17"/>
        <v>Sin iniciar</v>
      </c>
      <c r="X217" s="618" t="str">
        <f t="shared" si="16"/>
        <v>Sin iniciar</v>
      </c>
      <c r="Y217" s="1286"/>
      <c r="Z217" s="1206"/>
      <c r="AA217" s="994"/>
      <c r="AB217" s="995"/>
      <c r="AC217" s="995"/>
      <c r="AD217" s="686"/>
      <c r="AE217" s="873"/>
      <c r="AF217" s="1272"/>
      <c r="AG217" s="1275"/>
      <c r="AH217" s="873"/>
      <c r="AI217" s="1275"/>
      <c r="AJ217" s="878"/>
      <c r="AK217" s="1296"/>
      <c r="AL217" s="1296"/>
      <c r="AM217" s="1296"/>
      <c r="AN217" s="1296"/>
      <c r="AP217" s="839" t="s">
        <v>4206</v>
      </c>
      <c r="AQ217" s="845" t="s">
        <v>4205</v>
      </c>
      <c r="AR217" s="1678"/>
    </row>
    <row r="218" spans="2:44" s="6" customFormat="1" ht="231.95" customHeight="1" x14ac:dyDescent="0.45">
      <c r="B218" s="1473"/>
      <c r="C218" s="1217"/>
      <c r="D218" s="1280"/>
      <c r="E218" s="1312"/>
      <c r="F218" s="363" t="s">
        <v>3118</v>
      </c>
      <c r="G218" s="420" t="s">
        <v>3050</v>
      </c>
      <c r="H218" s="370">
        <v>0.25</v>
      </c>
      <c r="I218" s="421">
        <v>44805</v>
      </c>
      <c r="J218" s="421">
        <v>44895</v>
      </c>
      <c r="K218" s="393">
        <v>0</v>
      </c>
      <c r="L218" s="530">
        <v>0</v>
      </c>
      <c r="M218" s="510">
        <v>0.5</v>
      </c>
      <c r="N218" s="510">
        <v>1</v>
      </c>
      <c r="O218" s="972"/>
      <c r="P218" s="959"/>
      <c r="Q218" s="10"/>
      <c r="R218" s="1193"/>
      <c r="S218" s="1195"/>
      <c r="T218" s="550">
        <v>0</v>
      </c>
      <c r="U218" s="725" t="s">
        <v>4157</v>
      </c>
      <c r="V218" s="725" t="s">
        <v>729</v>
      </c>
      <c r="W218" s="618" t="str">
        <f t="shared" si="17"/>
        <v>Sin iniciar</v>
      </c>
      <c r="X218" s="618" t="str">
        <f t="shared" si="16"/>
        <v>Sin iniciar</v>
      </c>
      <c r="Y218" s="1287"/>
      <c r="Z218" s="1004"/>
      <c r="AA218" s="936"/>
      <c r="AB218" s="938"/>
      <c r="AC218" s="938"/>
      <c r="AD218" s="686"/>
      <c r="AE218" s="873"/>
      <c r="AF218" s="1298"/>
      <c r="AG218" s="1288"/>
      <c r="AH218" s="873"/>
      <c r="AI218" s="1288"/>
      <c r="AJ218" s="879"/>
      <c r="AK218" s="1297"/>
      <c r="AL218" s="1297"/>
      <c r="AM218" s="1297"/>
      <c r="AN218" s="1297"/>
      <c r="AP218" s="839" t="s">
        <v>4206</v>
      </c>
      <c r="AQ218" s="845" t="s">
        <v>4205</v>
      </c>
      <c r="AR218" s="1677"/>
    </row>
    <row r="219" spans="2:44" s="6" customFormat="1" ht="231.95" customHeight="1" x14ac:dyDescent="0.25">
      <c r="B219" s="1473"/>
      <c r="C219" s="1216" t="s">
        <v>3119</v>
      </c>
      <c r="D219" s="1279" t="s">
        <v>3120</v>
      </c>
      <c r="E219" s="1302" t="s">
        <v>3121</v>
      </c>
      <c r="F219" s="363" t="s">
        <v>3122</v>
      </c>
      <c r="G219" s="420" t="s">
        <v>3123</v>
      </c>
      <c r="H219" s="370">
        <v>0.3</v>
      </c>
      <c r="I219" s="421">
        <v>44635</v>
      </c>
      <c r="J219" s="421">
        <v>44742</v>
      </c>
      <c r="K219" s="393">
        <v>0.25</v>
      </c>
      <c r="L219" s="530">
        <v>1</v>
      </c>
      <c r="M219" s="510">
        <v>1</v>
      </c>
      <c r="N219" s="510">
        <v>1</v>
      </c>
      <c r="O219" s="956">
        <v>55000000</v>
      </c>
      <c r="P219" s="959">
        <v>44819480</v>
      </c>
      <c r="Q219" s="10"/>
      <c r="R219" s="1002">
        <v>0</v>
      </c>
      <c r="S219" s="1194" t="s">
        <v>4157</v>
      </c>
      <c r="T219" s="552">
        <v>0</v>
      </c>
      <c r="U219" s="695" t="s">
        <v>3124</v>
      </c>
      <c r="V219" s="687" t="s">
        <v>729</v>
      </c>
      <c r="W219" s="618" t="str">
        <f t="shared" si="17"/>
        <v>Terminado</v>
      </c>
      <c r="X219" s="618" t="str">
        <f t="shared" si="16"/>
        <v>Sin iniciar</v>
      </c>
      <c r="Y219" s="1293" t="s">
        <v>4157</v>
      </c>
      <c r="Z219" s="1003">
        <f>SUMPRODUCT(T219:T221,H219:H221)</f>
        <v>0</v>
      </c>
      <c r="AA219" s="990">
        <f>SUMPRODUCT(H219:H221,L219:L221)</f>
        <v>0.54999999999999993</v>
      </c>
      <c r="AB219" s="937" t="str">
        <f t="shared" si="15"/>
        <v>En gestión</v>
      </c>
      <c r="AC219" s="937" t="str">
        <f>IF(Z219&lt;1%,"Sin iniciar",IF(Z219=100%,"Terminado","En gestión"))</f>
        <v>Sin iniciar</v>
      </c>
      <c r="AD219" s="743" t="s">
        <v>3124</v>
      </c>
      <c r="AE219" s="873">
        <v>44819480</v>
      </c>
      <c r="AF219" s="1215">
        <f>AE219</f>
        <v>44819480</v>
      </c>
      <c r="AG219" s="1281">
        <v>17927792</v>
      </c>
      <c r="AH219" s="873">
        <v>55000000</v>
      </c>
      <c r="AI219" s="1281">
        <v>56100000</v>
      </c>
      <c r="AJ219" s="1299">
        <v>16008370.08</v>
      </c>
      <c r="AK219" s="1278" t="s">
        <v>1410</v>
      </c>
      <c r="AL219" s="1278" t="s">
        <v>1653</v>
      </c>
      <c r="AM219" s="1278" t="s">
        <v>201</v>
      </c>
      <c r="AN219" s="1278" t="s">
        <v>3125</v>
      </c>
      <c r="AP219" s="839" t="s">
        <v>4493</v>
      </c>
      <c r="AQ219" s="846" t="s">
        <v>4361</v>
      </c>
      <c r="AR219" s="1676" t="s">
        <v>4362</v>
      </c>
    </row>
    <row r="220" spans="2:44" s="6" customFormat="1" ht="231.95" customHeight="1" x14ac:dyDescent="0.25">
      <c r="B220" s="1473"/>
      <c r="C220" s="1164"/>
      <c r="D220" s="1167"/>
      <c r="E220" s="1303"/>
      <c r="F220" s="363" t="s">
        <v>3126</v>
      </c>
      <c r="G220" s="420" t="s">
        <v>3127</v>
      </c>
      <c r="H220" s="370">
        <v>0.3</v>
      </c>
      <c r="I220" s="421">
        <v>44635</v>
      </c>
      <c r="J220" s="421">
        <v>44834</v>
      </c>
      <c r="K220" s="393">
        <v>0.1</v>
      </c>
      <c r="L220" s="530">
        <v>0.5</v>
      </c>
      <c r="M220" s="510">
        <v>1</v>
      </c>
      <c r="N220" s="510">
        <v>1</v>
      </c>
      <c r="O220" s="957"/>
      <c r="P220" s="959"/>
      <c r="Q220" s="10"/>
      <c r="R220" s="1193"/>
      <c r="S220" s="1205"/>
      <c r="T220" s="550">
        <v>0</v>
      </c>
      <c r="U220" s="695" t="s">
        <v>3124</v>
      </c>
      <c r="V220" s="687" t="s">
        <v>729</v>
      </c>
      <c r="W220" s="618" t="str">
        <f t="shared" si="17"/>
        <v>En gestión</v>
      </c>
      <c r="X220" s="618" t="str">
        <f t="shared" si="16"/>
        <v>Sin iniciar</v>
      </c>
      <c r="Y220" s="1211"/>
      <c r="Z220" s="1206"/>
      <c r="AA220" s="994"/>
      <c r="AB220" s="995"/>
      <c r="AC220" s="995"/>
      <c r="AD220" s="743" t="s">
        <v>3128</v>
      </c>
      <c r="AE220" s="873"/>
      <c r="AF220" s="1272"/>
      <c r="AG220" s="1275"/>
      <c r="AH220" s="873"/>
      <c r="AI220" s="1275"/>
      <c r="AJ220" s="1300"/>
      <c r="AK220" s="1270"/>
      <c r="AL220" s="1270"/>
      <c r="AM220" s="1270"/>
      <c r="AN220" s="1270"/>
      <c r="AP220" s="839" t="s">
        <v>4493</v>
      </c>
      <c r="AQ220" s="845" t="s">
        <v>4205</v>
      </c>
      <c r="AR220" s="1678"/>
    </row>
    <row r="221" spans="2:44" s="6" customFormat="1" ht="231.95" customHeight="1" x14ac:dyDescent="0.25">
      <c r="B221" s="1473"/>
      <c r="C221" s="1217"/>
      <c r="D221" s="1280"/>
      <c r="E221" s="1304"/>
      <c r="F221" s="363" t="s">
        <v>3129</v>
      </c>
      <c r="G221" s="420" t="s">
        <v>3130</v>
      </c>
      <c r="H221" s="370">
        <v>0.4</v>
      </c>
      <c r="I221" s="421">
        <v>44713</v>
      </c>
      <c r="J221" s="421">
        <v>44926</v>
      </c>
      <c r="K221" s="393">
        <v>0</v>
      </c>
      <c r="L221" s="530">
        <v>0.25</v>
      </c>
      <c r="M221" s="510">
        <v>0.5</v>
      </c>
      <c r="N221" s="510">
        <v>1</v>
      </c>
      <c r="O221" s="972"/>
      <c r="P221" s="959"/>
      <c r="Q221" s="10"/>
      <c r="R221" s="1193"/>
      <c r="S221" s="1195"/>
      <c r="T221" s="550">
        <v>0</v>
      </c>
      <c r="U221" s="695" t="s">
        <v>3124</v>
      </c>
      <c r="V221" s="687" t="s">
        <v>3339</v>
      </c>
      <c r="W221" s="618" t="str">
        <f t="shared" si="17"/>
        <v>En gestión</v>
      </c>
      <c r="X221" s="618" t="str">
        <f t="shared" si="16"/>
        <v>Sin iniciar</v>
      </c>
      <c r="Y221" s="1212"/>
      <c r="Z221" s="1004"/>
      <c r="AA221" s="936"/>
      <c r="AB221" s="938"/>
      <c r="AC221" s="938"/>
      <c r="AD221" s="743" t="s">
        <v>3128</v>
      </c>
      <c r="AE221" s="873"/>
      <c r="AF221" s="1298"/>
      <c r="AG221" s="1288"/>
      <c r="AH221" s="873"/>
      <c r="AI221" s="1288"/>
      <c r="AJ221" s="1301"/>
      <c r="AK221" s="1294"/>
      <c r="AL221" s="1294"/>
      <c r="AM221" s="1294"/>
      <c r="AN221" s="1294"/>
      <c r="AP221" s="839" t="s">
        <v>4493</v>
      </c>
      <c r="AQ221" s="845" t="s">
        <v>4205</v>
      </c>
      <c r="AR221" s="1677"/>
    </row>
    <row r="222" spans="2:44" s="6" customFormat="1" ht="231.95" customHeight="1" x14ac:dyDescent="0.45">
      <c r="B222" s="1473"/>
      <c r="C222" s="1216" t="s">
        <v>3131</v>
      </c>
      <c r="D222" s="1279" t="s">
        <v>3132</v>
      </c>
      <c r="E222" s="1166" t="s">
        <v>3133</v>
      </c>
      <c r="F222" s="363" t="s">
        <v>3134</v>
      </c>
      <c r="G222" s="420" t="s">
        <v>3135</v>
      </c>
      <c r="H222" s="370">
        <v>0.3</v>
      </c>
      <c r="I222" s="421">
        <v>44593</v>
      </c>
      <c r="J222" s="421">
        <v>44651</v>
      </c>
      <c r="K222" s="393">
        <v>1</v>
      </c>
      <c r="L222" s="530">
        <v>1</v>
      </c>
      <c r="M222" s="510">
        <v>1</v>
      </c>
      <c r="N222" s="510">
        <v>1</v>
      </c>
      <c r="O222" s="956">
        <v>287457381</v>
      </c>
      <c r="P222" s="959">
        <v>0</v>
      </c>
      <c r="Q222" s="10"/>
      <c r="R222" s="1002">
        <v>0.85</v>
      </c>
      <c r="S222" s="1194" t="s">
        <v>3136</v>
      </c>
      <c r="T222" s="550">
        <v>1</v>
      </c>
      <c r="U222" s="742" t="s">
        <v>3137</v>
      </c>
      <c r="V222" s="687" t="s">
        <v>729</v>
      </c>
      <c r="W222" s="618" t="str">
        <f t="shared" si="17"/>
        <v>Terminado</v>
      </c>
      <c r="X222" s="618" t="str">
        <f t="shared" si="16"/>
        <v>Terminado</v>
      </c>
      <c r="Y222" s="1293" t="s">
        <v>3138</v>
      </c>
      <c r="Z222" s="1003">
        <f>SUMPRODUCT(T222:T224,H222:H224)</f>
        <v>0.8</v>
      </c>
      <c r="AA222" s="990">
        <f>SUMPRODUCT(H222:H224,L222:L224)</f>
        <v>0.8</v>
      </c>
      <c r="AB222" s="937" t="str">
        <f t="shared" si="15"/>
        <v>En gestión</v>
      </c>
      <c r="AC222" s="937" t="str">
        <f>IF(Z222&lt;1%,"Sin iniciar",IF(Z222=100%,"Terminado","En gestión"))</f>
        <v>En gestión</v>
      </c>
      <c r="AD222" s="686"/>
      <c r="AE222" s="873">
        <v>0</v>
      </c>
      <c r="AF222" s="880">
        <v>0</v>
      </c>
      <c r="AG222" s="1281">
        <v>0</v>
      </c>
      <c r="AH222" s="873">
        <v>287457381</v>
      </c>
      <c r="AI222" s="1281">
        <v>760055819.04999995</v>
      </c>
      <c r="AJ222" s="880">
        <v>83010398.540000007</v>
      </c>
      <c r="AK222" s="1278" t="s">
        <v>1410</v>
      </c>
      <c r="AL222" s="1278" t="s">
        <v>1653</v>
      </c>
      <c r="AM222" s="1278" t="s">
        <v>201</v>
      </c>
      <c r="AN222" s="1278" t="s">
        <v>3125</v>
      </c>
      <c r="AP222" s="839" t="s">
        <v>4493</v>
      </c>
      <c r="AQ222" s="846" t="s">
        <v>4363</v>
      </c>
      <c r="AR222" s="1676" t="s">
        <v>4364</v>
      </c>
    </row>
    <row r="223" spans="2:44" s="6" customFormat="1" ht="231.95" customHeight="1" x14ac:dyDescent="0.45">
      <c r="B223" s="1473"/>
      <c r="C223" s="1164"/>
      <c r="D223" s="1167"/>
      <c r="E223" s="1167"/>
      <c r="F223" s="363" t="s">
        <v>3139</v>
      </c>
      <c r="G223" s="420" t="s">
        <v>3140</v>
      </c>
      <c r="H223" s="370">
        <v>0.3</v>
      </c>
      <c r="I223" s="421">
        <v>44593</v>
      </c>
      <c r="J223" s="421">
        <v>44651</v>
      </c>
      <c r="K223" s="393">
        <v>1</v>
      </c>
      <c r="L223" s="530">
        <v>1</v>
      </c>
      <c r="M223" s="510">
        <v>1</v>
      </c>
      <c r="N223" s="510">
        <v>1</v>
      </c>
      <c r="O223" s="957"/>
      <c r="P223" s="959"/>
      <c r="Q223" s="10"/>
      <c r="R223" s="1193"/>
      <c r="S223" s="1205"/>
      <c r="T223" s="550">
        <v>1</v>
      </c>
      <c r="U223" s="742" t="s">
        <v>3137</v>
      </c>
      <c r="V223" s="687" t="s">
        <v>729</v>
      </c>
      <c r="W223" s="618" t="str">
        <f t="shared" si="17"/>
        <v>Terminado</v>
      </c>
      <c r="X223" s="618" t="str">
        <f t="shared" si="16"/>
        <v>Terminado</v>
      </c>
      <c r="Y223" s="1211"/>
      <c r="Z223" s="1206"/>
      <c r="AA223" s="994"/>
      <c r="AB223" s="995"/>
      <c r="AC223" s="995"/>
      <c r="AD223" s="686"/>
      <c r="AE223" s="873"/>
      <c r="AF223" s="878"/>
      <c r="AG223" s="1275"/>
      <c r="AH223" s="873"/>
      <c r="AI223" s="1275"/>
      <c r="AJ223" s="878"/>
      <c r="AK223" s="1270"/>
      <c r="AL223" s="1270"/>
      <c r="AM223" s="1270"/>
      <c r="AN223" s="1270"/>
      <c r="AP223" s="839" t="s">
        <v>4493</v>
      </c>
      <c r="AQ223" s="846" t="s">
        <v>4365</v>
      </c>
      <c r="AR223" s="1678"/>
    </row>
    <row r="224" spans="2:44" s="6" customFormat="1" ht="231.95" customHeight="1" x14ac:dyDescent="0.45">
      <c r="B224" s="1473"/>
      <c r="C224" s="1217"/>
      <c r="D224" s="1280"/>
      <c r="E224" s="1168"/>
      <c r="F224" s="363" t="s">
        <v>3141</v>
      </c>
      <c r="G224" s="420" t="s">
        <v>3142</v>
      </c>
      <c r="H224" s="370">
        <v>0.4</v>
      </c>
      <c r="I224" s="421">
        <v>44635</v>
      </c>
      <c r="J224" s="421">
        <v>44803</v>
      </c>
      <c r="K224" s="393">
        <v>0.2</v>
      </c>
      <c r="L224" s="530">
        <v>0.5</v>
      </c>
      <c r="M224" s="510">
        <v>1</v>
      </c>
      <c r="N224" s="510">
        <v>1</v>
      </c>
      <c r="O224" s="972"/>
      <c r="P224" s="959"/>
      <c r="Q224" s="10"/>
      <c r="R224" s="1193"/>
      <c r="S224" s="1195"/>
      <c r="T224" s="550">
        <v>0.5</v>
      </c>
      <c r="U224" s="695" t="s">
        <v>3143</v>
      </c>
      <c r="V224" s="685" t="s">
        <v>3144</v>
      </c>
      <c r="W224" s="618" t="str">
        <f t="shared" si="17"/>
        <v>En gestión</v>
      </c>
      <c r="X224" s="618" t="str">
        <f t="shared" si="16"/>
        <v>En gestión</v>
      </c>
      <c r="Y224" s="1212"/>
      <c r="Z224" s="1004"/>
      <c r="AA224" s="936"/>
      <c r="AB224" s="938"/>
      <c r="AC224" s="938"/>
      <c r="AD224" s="686"/>
      <c r="AE224" s="873"/>
      <c r="AF224" s="879"/>
      <c r="AG224" s="1288"/>
      <c r="AH224" s="873"/>
      <c r="AI224" s="1288"/>
      <c r="AJ224" s="879"/>
      <c r="AK224" s="1294"/>
      <c r="AL224" s="1294"/>
      <c r="AM224" s="1294"/>
      <c r="AN224" s="1294"/>
      <c r="AP224" s="839" t="s">
        <v>4493</v>
      </c>
      <c r="AQ224" s="845" t="s">
        <v>4205</v>
      </c>
      <c r="AR224" s="1677"/>
    </row>
    <row r="225" spans="2:44" s="6" customFormat="1" ht="231.95" customHeight="1" x14ac:dyDescent="0.45">
      <c r="B225" s="1473"/>
      <c r="C225" s="1216" t="s">
        <v>3145</v>
      </c>
      <c r="D225" s="1279" t="s">
        <v>3146</v>
      </c>
      <c r="E225" s="1166" t="s">
        <v>3147</v>
      </c>
      <c r="F225" s="363" t="s">
        <v>3148</v>
      </c>
      <c r="G225" s="420" t="s">
        <v>3149</v>
      </c>
      <c r="H225" s="370">
        <v>0.2</v>
      </c>
      <c r="I225" s="421">
        <v>44587</v>
      </c>
      <c r="J225" s="421">
        <v>44620</v>
      </c>
      <c r="K225" s="393">
        <v>1</v>
      </c>
      <c r="L225" s="530">
        <v>1</v>
      </c>
      <c r="M225" s="510">
        <v>1</v>
      </c>
      <c r="N225" s="510">
        <v>1</v>
      </c>
      <c r="O225" s="956">
        <v>287457381</v>
      </c>
      <c r="P225" s="959">
        <v>0</v>
      </c>
      <c r="Q225" s="10"/>
      <c r="R225" s="1289">
        <v>0.2</v>
      </c>
      <c r="S225" s="1291" t="s">
        <v>3150</v>
      </c>
      <c r="T225" s="550">
        <v>1</v>
      </c>
      <c r="U225" s="742" t="s">
        <v>3137</v>
      </c>
      <c r="V225" s="687" t="s">
        <v>729</v>
      </c>
      <c r="W225" s="618" t="str">
        <f t="shared" si="17"/>
        <v>Terminado</v>
      </c>
      <c r="X225" s="618" t="str">
        <f t="shared" si="16"/>
        <v>Terminado</v>
      </c>
      <c r="Y225" s="1293" t="s">
        <v>3151</v>
      </c>
      <c r="Z225" s="1003">
        <f>SUMPRODUCT(T225:T228,H225:H228)</f>
        <v>0.44000000000000006</v>
      </c>
      <c r="AA225" s="990">
        <f>SUMPRODUCT(H225:H228,L225:L228)</f>
        <v>0.44000000000000006</v>
      </c>
      <c r="AB225" s="937" t="str">
        <f t="shared" si="15"/>
        <v>En gestión</v>
      </c>
      <c r="AC225" s="937" t="str">
        <f>IF(Z225&lt;1%,"Sin iniciar",IF(Z225=100%,"Terminado","En gestión"))</f>
        <v>En gestión</v>
      </c>
      <c r="AD225" s="686"/>
      <c r="AE225" s="873">
        <v>0</v>
      </c>
      <c r="AF225" s="880">
        <v>0</v>
      </c>
      <c r="AG225" s="880">
        <v>0</v>
      </c>
      <c r="AH225" s="873">
        <v>287457381</v>
      </c>
      <c r="AI225" s="1281">
        <v>282512615</v>
      </c>
      <c r="AJ225" s="880">
        <v>83010398.540000007</v>
      </c>
      <c r="AK225" s="1278" t="s">
        <v>1410</v>
      </c>
      <c r="AL225" s="1278" t="s">
        <v>1653</v>
      </c>
      <c r="AM225" s="1278" t="s">
        <v>201</v>
      </c>
      <c r="AN225" s="1278" t="s">
        <v>3125</v>
      </c>
      <c r="AP225" s="839" t="s">
        <v>4493</v>
      </c>
      <c r="AQ225" s="846" t="s">
        <v>4366</v>
      </c>
      <c r="AR225" s="1676" t="s">
        <v>4367</v>
      </c>
    </row>
    <row r="226" spans="2:44" s="6" customFormat="1" ht="231.95" customHeight="1" x14ac:dyDescent="0.45">
      <c r="B226" s="1473"/>
      <c r="C226" s="1164"/>
      <c r="D226" s="1167"/>
      <c r="E226" s="1167"/>
      <c r="F226" s="363" t="s">
        <v>3152</v>
      </c>
      <c r="G226" s="420" t="s">
        <v>3153</v>
      </c>
      <c r="H226" s="370">
        <v>0.25</v>
      </c>
      <c r="I226" s="421">
        <v>44621</v>
      </c>
      <c r="J226" s="421">
        <v>44865</v>
      </c>
      <c r="K226" s="393">
        <v>0.1</v>
      </c>
      <c r="L226" s="530">
        <v>0.3</v>
      </c>
      <c r="M226" s="510">
        <v>0.8</v>
      </c>
      <c r="N226" s="510">
        <v>1</v>
      </c>
      <c r="O226" s="957"/>
      <c r="P226" s="959"/>
      <c r="Q226" s="10"/>
      <c r="R226" s="1290"/>
      <c r="S226" s="1056"/>
      <c r="T226" s="550">
        <v>0.3</v>
      </c>
      <c r="U226" s="695" t="s">
        <v>3154</v>
      </c>
      <c r="V226" s="685" t="s">
        <v>3155</v>
      </c>
      <c r="W226" s="618" t="str">
        <f t="shared" si="17"/>
        <v>En gestión</v>
      </c>
      <c r="X226" s="618" t="str">
        <f t="shared" si="16"/>
        <v>En gestión</v>
      </c>
      <c r="Y226" s="1211"/>
      <c r="Z226" s="1206"/>
      <c r="AA226" s="994"/>
      <c r="AB226" s="995"/>
      <c r="AC226" s="995"/>
      <c r="AD226" s="686"/>
      <c r="AE226" s="873"/>
      <c r="AF226" s="878"/>
      <c r="AG226" s="878"/>
      <c r="AH226" s="873"/>
      <c r="AI226" s="1275"/>
      <c r="AJ226" s="878"/>
      <c r="AK226" s="1270"/>
      <c r="AL226" s="1270"/>
      <c r="AM226" s="1270"/>
      <c r="AN226" s="1270"/>
      <c r="AP226" s="839" t="s">
        <v>4493</v>
      </c>
      <c r="AQ226" s="845" t="s">
        <v>4205</v>
      </c>
      <c r="AR226" s="1678"/>
    </row>
    <row r="227" spans="2:44" s="6" customFormat="1" ht="231.95" customHeight="1" x14ac:dyDescent="0.45">
      <c r="B227" s="1473"/>
      <c r="C227" s="1164"/>
      <c r="D227" s="1167"/>
      <c r="E227" s="1167"/>
      <c r="F227" s="363" t="s">
        <v>3156</v>
      </c>
      <c r="G227" s="420" t="s">
        <v>3157</v>
      </c>
      <c r="H227" s="370">
        <v>0.25</v>
      </c>
      <c r="I227" s="421">
        <v>44621</v>
      </c>
      <c r="J227" s="421">
        <v>44865</v>
      </c>
      <c r="K227" s="393">
        <v>0.1</v>
      </c>
      <c r="L227" s="530">
        <v>0.3</v>
      </c>
      <c r="M227" s="510">
        <v>0.8</v>
      </c>
      <c r="N227" s="510">
        <v>1</v>
      </c>
      <c r="O227" s="957"/>
      <c r="P227" s="959"/>
      <c r="Q227" s="10"/>
      <c r="R227" s="1290"/>
      <c r="S227" s="1056"/>
      <c r="T227" s="550">
        <v>0.3</v>
      </c>
      <c r="U227" s="695" t="s">
        <v>3154</v>
      </c>
      <c r="V227" s="685" t="s">
        <v>3158</v>
      </c>
      <c r="W227" s="618" t="str">
        <f t="shared" si="17"/>
        <v>En gestión</v>
      </c>
      <c r="X227" s="618" t="str">
        <f t="shared" si="16"/>
        <v>En gestión</v>
      </c>
      <c r="Y227" s="1211"/>
      <c r="Z227" s="1206"/>
      <c r="AA227" s="994"/>
      <c r="AB227" s="995"/>
      <c r="AC227" s="995"/>
      <c r="AD227" s="686"/>
      <c r="AE227" s="873"/>
      <c r="AF227" s="878"/>
      <c r="AG227" s="878"/>
      <c r="AH227" s="873"/>
      <c r="AI227" s="1275"/>
      <c r="AJ227" s="878"/>
      <c r="AK227" s="1270"/>
      <c r="AL227" s="1270"/>
      <c r="AM227" s="1270"/>
      <c r="AN227" s="1270"/>
      <c r="AP227" s="839" t="s">
        <v>4493</v>
      </c>
      <c r="AQ227" s="845" t="s">
        <v>4205</v>
      </c>
      <c r="AR227" s="1678"/>
    </row>
    <row r="228" spans="2:44" s="6" customFormat="1" ht="231.95" customHeight="1" x14ac:dyDescent="0.45">
      <c r="B228" s="1473"/>
      <c r="C228" s="1217"/>
      <c r="D228" s="1280"/>
      <c r="E228" s="1168"/>
      <c r="F228" s="363" t="s">
        <v>3159</v>
      </c>
      <c r="G228" s="420" t="s">
        <v>3160</v>
      </c>
      <c r="H228" s="370">
        <v>0.3</v>
      </c>
      <c r="I228" s="421">
        <v>44621</v>
      </c>
      <c r="J228" s="421">
        <v>44865</v>
      </c>
      <c r="K228" s="393">
        <v>0.1</v>
      </c>
      <c r="L228" s="530">
        <v>0.3</v>
      </c>
      <c r="M228" s="510">
        <v>0.8</v>
      </c>
      <c r="N228" s="510">
        <v>1</v>
      </c>
      <c r="O228" s="972"/>
      <c r="P228" s="959"/>
      <c r="Q228" s="10"/>
      <c r="R228" s="1290"/>
      <c r="S228" s="1292"/>
      <c r="T228" s="550">
        <v>0.3</v>
      </c>
      <c r="U228" s="695" t="s">
        <v>3161</v>
      </c>
      <c r="V228" s="685" t="s">
        <v>3162</v>
      </c>
      <c r="W228" s="618" t="str">
        <f t="shared" si="17"/>
        <v>En gestión</v>
      </c>
      <c r="X228" s="618" t="str">
        <f t="shared" si="16"/>
        <v>En gestión</v>
      </c>
      <c r="Y228" s="1212"/>
      <c r="Z228" s="1004"/>
      <c r="AA228" s="936"/>
      <c r="AB228" s="938"/>
      <c r="AC228" s="938"/>
      <c r="AD228" s="686"/>
      <c r="AE228" s="873"/>
      <c r="AF228" s="879"/>
      <c r="AG228" s="879"/>
      <c r="AH228" s="873"/>
      <c r="AI228" s="1288"/>
      <c r="AJ228" s="879"/>
      <c r="AK228" s="1294"/>
      <c r="AL228" s="1294"/>
      <c r="AM228" s="1294"/>
      <c r="AN228" s="1294"/>
      <c r="AP228" s="839" t="s">
        <v>4493</v>
      </c>
      <c r="AQ228" s="845" t="s">
        <v>4205</v>
      </c>
      <c r="AR228" s="1677"/>
    </row>
    <row r="229" spans="2:44" s="6" customFormat="1" ht="231.95" customHeight="1" x14ac:dyDescent="0.45">
      <c r="B229" s="1473"/>
      <c r="C229" s="1216" t="s">
        <v>3163</v>
      </c>
      <c r="D229" s="1279" t="s">
        <v>3164</v>
      </c>
      <c r="E229" s="1166" t="s">
        <v>3165</v>
      </c>
      <c r="F229" s="363" t="s">
        <v>3166</v>
      </c>
      <c r="G229" s="420" t="s">
        <v>3167</v>
      </c>
      <c r="H229" s="461">
        <v>0.35</v>
      </c>
      <c r="I229" s="421">
        <v>44835</v>
      </c>
      <c r="J229" s="421">
        <v>44926</v>
      </c>
      <c r="K229" s="393">
        <v>0</v>
      </c>
      <c r="L229" s="530">
        <v>0</v>
      </c>
      <c r="M229" s="741">
        <v>0</v>
      </c>
      <c r="N229" s="741">
        <v>1</v>
      </c>
      <c r="O229" s="956">
        <v>4620000</v>
      </c>
      <c r="P229" s="959">
        <v>17978601</v>
      </c>
      <c r="Q229" s="10"/>
      <c r="R229" s="1002">
        <v>0</v>
      </c>
      <c r="S229" s="1194" t="s">
        <v>4157</v>
      </c>
      <c r="T229" s="550">
        <v>0</v>
      </c>
      <c r="U229" s="725" t="s">
        <v>4157</v>
      </c>
      <c r="V229" s="725" t="s">
        <v>729</v>
      </c>
      <c r="W229" s="618" t="str">
        <f t="shared" si="17"/>
        <v>Sin iniciar</v>
      </c>
      <c r="X229" s="618" t="str">
        <f t="shared" si="16"/>
        <v>Sin iniciar</v>
      </c>
      <c r="Y229" s="1285" t="s">
        <v>4157</v>
      </c>
      <c r="Z229" s="1003">
        <f>SUMPRODUCT(T229:T231,H229:H231)</f>
        <v>0</v>
      </c>
      <c r="AA229" s="990">
        <f>SUMPRODUCT(H229:H231,L229:L231)</f>
        <v>0</v>
      </c>
      <c r="AB229" s="937" t="str">
        <f t="shared" si="15"/>
        <v>Sin iniciar</v>
      </c>
      <c r="AC229" s="937" t="str">
        <f>IF(Z229&lt;1%,"Sin iniciar",IF(Z229=100%,"Terminado","En gestión"))</f>
        <v>Sin iniciar</v>
      </c>
      <c r="AD229" s="686"/>
      <c r="AE229" s="928">
        <v>17978601</v>
      </c>
      <c r="AF229" s="1215">
        <f>AE229</f>
        <v>17978601</v>
      </c>
      <c r="AG229" s="1281">
        <v>0</v>
      </c>
      <c r="AH229" s="928">
        <v>0</v>
      </c>
      <c r="AI229" s="1281">
        <v>0</v>
      </c>
      <c r="AJ229" s="1282">
        <v>0</v>
      </c>
      <c r="AK229" s="1278" t="s">
        <v>1410</v>
      </c>
      <c r="AL229" s="1278" t="s">
        <v>1411</v>
      </c>
      <c r="AM229" s="1278" t="s">
        <v>1412</v>
      </c>
      <c r="AN229" s="1278" t="s">
        <v>1430</v>
      </c>
      <c r="AP229" s="839" t="s">
        <v>4206</v>
      </c>
      <c r="AQ229" s="845" t="s">
        <v>4205</v>
      </c>
      <c r="AR229" s="1676" t="s">
        <v>4207</v>
      </c>
    </row>
    <row r="230" spans="2:44" s="6" customFormat="1" ht="231.95" customHeight="1" x14ac:dyDescent="0.45">
      <c r="B230" s="1473"/>
      <c r="C230" s="1164"/>
      <c r="D230" s="1167"/>
      <c r="E230" s="1167"/>
      <c r="F230" s="363" t="s">
        <v>3168</v>
      </c>
      <c r="G230" s="420" t="s">
        <v>3169</v>
      </c>
      <c r="H230" s="461">
        <v>0.35</v>
      </c>
      <c r="I230" s="421">
        <v>44835</v>
      </c>
      <c r="J230" s="421">
        <v>44926</v>
      </c>
      <c r="K230" s="393">
        <v>0</v>
      </c>
      <c r="L230" s="530">
        <v>0</v>
      </c>
      <c r="M230" s="741">
        <v>0</v>
      </c>
      <c r="N230" s="741">
        <v>1</v>
      </c>
      <c r="O230" s="957"/>
      <c r="P230" s="959"/>
      <c r="Q230" s="10"/>
      <c r="R230" s="1193"/>
      <c r="S230" s="1205"/>
      <c r="T230" s="550">
        <v>0</v>
      </c>
      <c r="U230" s="725" t="s">
        <v>4157</v>
      </c>
      <c r="V230" s="725" t="s">
        <v>729</v>
      </c>
      <c r="W230" s="618" t="str">
        <f t="shared" si="17"/>
        <v>Sin iniciar</v>
      </c>
      <c r="X230" s="618" t="str">
        <f t="shared" si="16"/>
        <v>Sin iniciar</v>
      </c>
      <c r="Y230" s="1286"/>
      <c r="Z230" s="1206"/>
      <c r="AA230" s="994"/>
      <c r="AB230" s="995"/>
      <c r="AC230" s="995"/>
      <c r="AD230" s="686"/>
      <c r="AE230" s="928"/>
      <c r="AF230" s="1272"/>
      <c r="AG230" s="1275"/>
      <c r="AH230" s="928"/>
      <c r="AI230" s="1275"/>
      <c r="AJ230" s="874"/>
      <c r="AK230" s="1270"/>
      <c r="AL230" s="1270"/>
      <c r="AM230" s="1270"/>
      <c r="AN230" s="1270"/>
      <c r="AP230" s="839" t="s">
        <v>4206</v>
      </c>
      <c r="AQ230" s="845" t="s">
        <v>4205</v>
      </c>
      <c r="AR230" s="1678"/>
    </row>
    <row r="231" spans="2:44" s="6" customFormat="1" ht="231.95" customHeight="1" x14ac:dyDescent="0.45">
      <c r="B231" s="1473"/>
      <c r="C231" s="1217"/>
      <c r="D231" s="1168"/>
      <c r="E231" s="1280"/>
      <c r="F231" s="363" t="s">
        <v>3170</v>
      </c>
      <c r="G231" s="420" t="s">
        <v>3171</v>
      </c>
      <c r="H231" s="461">
        <v>0.3</v>
      </c>
      <c r="I231" s="421">
        <v>44835</v>
      </c>
      <c r="J231" s="421">
        <v>44926</v>
      </c>
      <c r="K231" s="393">
        <v>0</v>
      </c>
      <c r="L231" s="530">
        <v>0</v>
      </c>
      <c r="M231" s="741">
        <v>0</v>
      </c>
      <c r="N231" s="741">
        <v>1</v>
      </c>
      <c r="O231" s="972"/>
      <c r="P231" s="959"/>
      <c r="Q231" s="10"/>
      <c r="R231" s="1193"/>
      <c r="S231" s="1284"/>
      <c r="T231" s="550">
        <v>0</v>
      </c>
      <c r="U231" s="725" t="s">
        <v>4157</v>
      </c>
      <c r="V231" s="725" t="s">
        <v>729</v>
      </c>
      <c r="W231" s="618" t="str">
        <f t="shared" si="17"/>
        <v>Sin iniciar</v>
      </c>
      <c r="X231" s="618" t="str">
        <f t="shared" si="16"/>
        <v>Sin iniciar</v>
      </c>
      <c r="Y231" s="1287"/>
      <c r="Z231" s="1004"/>
      <c r="AA231" s="936"/>
      <c r="AB231" s="938"/>
      <c r="AC231" s="938"/>
      <c r="AD231" s="686"/>
      <c r="AE231" s="928"/>
      <c r="AF231" s="1273"/>
      <c r="AG231" s="1276"/>
      <c r="AH231" s="928"/>
      <c r="AI231" s="1276"/>
      <c r="AJ231" s="1283"/>
      <c r="AK231" s="1271"/>
      <c r="AL231" s="1271"/>
      <c r="AM231" s="1271"/>
      <c r="AN231" s="1271"/>
      <c r="AP231" s="839" t="s">
        <v>4206</v>
      </c>
      <c r="AQ231" s="845" t="s">
        <v>4205</v>
      </c>
      <c r="AR231" s="1677"/>
    </row>
    <row r="232" spans="2:44" s="6" customFormat="1" ht="231.95" customHeight="1" x14ac:dyDescent="0.45">
      <c r="B232" s="1473"/>
      <c r="C232" s="1216" t="s">
        <v>3172</v>
      </c>
      <c r="D232" s="1166" t="s">
        <v>3173</v>
      </c>
      <c r="E232" s="1279" t="s">
        <v>3165</v>
      </c>
      <c r="F232" s="363" t="s">
        <v>3174</v>
      </c>
      <c r="G232" s="420" t="s">
        <v>3175</v>
      </c>
      <c r="H232" s="461">
        <v>0.25</v>
      </c>
      <c r="I232" s="421">
        <v>44835</v>
      </c>
      <c r="J232" s="421">
        <v>44926</v>
      </c>
      <c r="K232" s="393">
        <v>0</v>
      </c>
      <c r="L232" s="530">
        <v>0</v>
      </c>
      <c r="M232" s="741">
        <v>0</v>
      </c>
      <c r="N232" s="741">
        <v>1</v>
      </c>
      <c r="O232" s="956" t="s">
        <v>3176</v>
      </c>
      <c r="P232" s="959">
        <v>38563747</v>
      </c>
      <c r="Q232" s="10"/>
      <c r="R232" s="1002">
        <v>0</v>
      </c>
      <c r="S232" s="1277" t="s">
        <v>4157</v>
      </c>
      <c r="T232" s="550">
        <v>0</v>
      </c>
      <c r="U232" s="725" t="s">
        <v>4157</v>
      </c>
      <c r="V232" s="725" t="s">
        <v>729</v>
      </c>
      <c r="W232" s="618" t="str">
        <f t="shared" si="17"/>
        <v>Sin iniciar</v>
      </c>
      <c r="X232" s="618" t="str">
        <f t="shared" si="16"/>
        <v>Sin iniciar</v>
      </c>
      <c r="Y232" s="1285" t="s">
        <v>4157</v>
      </c>
      <c r="Z232" s="1003">
        <f>SUMPRODUCT(T232:T235,H232:H235)</f>
        <v>0</v>
      </c>
      <c r="AA232" s="990">
        <f>SUMPRODUCT(H232:H235,L232:L235)</f>
        <v>0</v>
      </c>
      <c r="AB232" s="937" t="str">
        <f t="shared" si="15"/>
        <v>Sin iniciar</v>
      </c>
      <c r="AC232" s="937" t="str">
        <f>IF(Z232&lt;1%,"Sin iniciar",IF(Z232=100%,"Terminado","En gestión"))</f>
        <v>Sin iniciar</v>
      </c>
      <c r="AD232" s="686"/>
      <c r="AE232" s="873">
        <v>38563747</v>
      </c>
      <c r="AF232" s="1174">
        <f>AE232</f>
        <v>38563747</v>
      </c>
      <c r="AG232" s="1274">
        <v>0</v>
      </c>
      <c r="AH232" s="873" t="s">
        <v>3176</v>
      </c>
      <c r="AI232" s="1274">
        <v>3252586.65</v>
      </c>
      <c r="AJ232" s="929">
        <v>1099200</v>
      </c>
      <c r="AK232" s="1269" t="s">
        <v>1410</v>
      </c>
      <c r="AL232" s="1269" t="s">
        <v>1411</v>
      </c>
      <c r="AM232" s="1269" t="s">
        <v>1412</v>
      </c>
      <c r="AN232" s="1269" t="s">
        <v>1430</v>
      </c>
      <c r="AP232" s="839" t="s">
        <v>4206</v>
      </c>
      <c r="AQ232" s="845" t="s">
        <v>4205</v>
      </c>
      <c r="AR232" s="1676" t="s">
        <v>4207</v>
      </c>
    </row>
    <row r="233" spans="2:44" s="6" customFormat="1" ht="231.95" customHeight="1" x14ac:dyDescent="0.45">
      <c r="B233" s="1473"/>
      <c r="C233" s="1164"/>
      <c r="D233" s="1167"/>
      <c r="E233" s="1167"/>
      <c r="F233" s="363" t="s">
        <v>3177</v>
      </c>
      <c r="G233" s="420" t="s">
        <v>3178</v>
      </c>
      <c r="H233" s="461">
        <v>0.25</v>
      </c>
      <c r="I233" s="421">
        <v>44835</v>
      </c>
      <c r="J233" s="421">
        <v>44926</v>
      </c>
      <c r="K233" s="393">
        <v>0</v>
      </c>
      <c r="L233" s="530">
        <v>0</v>
      </c>
      <c r="M233" s="741">
        <v>0</v>
      </c>
      <c r="N233" s="741">
        <v>1</v>
      </c>
      <c r="O233" s="957"/>
      <c r="P233" s="959"/>
      <c r="Q233" s="10"/>
      <c r="R233" s="1193"/>
      <c r="S233" s="1205"/>
      <c r="T233" s="550">
        <v>0</v>
      </c>
      <c r="U233" s="725" t="s">
        <v>4157</v>
      </c>
      <c r="V233" s="725" t="s">
        <v>729</v>
      </c>
      <c r="W233" s="618" t="str">
        <f t="shared" si="17"/>
        <v>Sin iniciar</v>
      </c>
      <c r="X233" s="618" t="str">
        <f t="shared" si="16"/>
        <v>Sin iniciar</v>
      </c>
      <c r="Y233" s="1286"/>
      <c r="Z233" s="1206"/>
      <c r="AA233" s="994"/>
      <c r="AB233" s="995"/>
      <c r="AC233" s="995"/>
      <c r="AD233" s="686"/>
      <c r="AE233" s="873"/>
      <c r="AF233" s="1272"/>
      <c r="AG233" s="1275"/>
      <c r="AH233" s="873"/>
      <c r="AI233" s="1275"/>
      <c r="AJ233" s="878"/>
      <c r="AK233" s="1270"/>
      <c r="AL233" s="1270"/>
      <c r="AM233" s="1270"/>
      <c r="AN233" s="1270"/>
      <c r="AP233" s="839" t="s">
        <v>4206</v>
      </c>
      <c r="AQ233" s="845" t="s">
        <v>4205</v>
      </c>
      <c r="AR233" s="1678"/>
    </row>
    <row r="234" spans="2:44" s="6" customFormat="1" ht="231.95" customHeight="1" x14ac:dyDescent="0.45">
      <c r="B234" s="1473"/>
      <c r="C234" s="1164"/>
      <c r="D234" s="1167"/>
      <c r="E234" s="1167"/>
      <c r="F234" s="363" t="s">
        <v>3179</v>
      </c>
      <c r="G234" s="420" t="s">
        <v>3180</v>
      </c>
      <c r="H234" s="461">
        <v>0.25</v>
      </c>
      <c r="I234" s="421">
        <v>44743</v>
      </c>
      <c r="J234" s="421">
        <v>44926</v>
      </c>
      <c r="K234" s="393">
        <v>0</v>
      </c>
      <c r="L234" s="530">
        <v>0</v>
      </c>
      <c r="M234" s="741">
        <v>0.8</v>
      </c>
      <c r="N234" s="741">
        <v>1</v>
      </c>
      <c r="O234" s="957"/>
      <c r="P234" s="959"/>
      <c r="Q234" s="10"/>
      <c r="R234" s="1193"/>
      <c r="S234" s="1205"/>
      <c r="T234" s="550">
        <v>0</v>
      </c>
      <c r="U234" s="725" t="s">
        <v>4157</v>
      </c>
      <c r="V234" s="725" t="s">
        <v>729</v>
      </c>
      <c r="W234" s="618" t="str">
        <f t="shared" si="17"/>
        <v>Sin iniciar</v>
      </c>
      <c r="X234" s="618" t="str">
        <f t="shared" si="16"/>
        <v>Sin iniciar</v>
      </c>
      <c r="Y234" s="1286"/>
      <c r="Z234" s="1206"/>
      <c r="AA234" s="994"/>
      <c r="AB234" s="995"/>
      <c r="AC234" s="995"/>
      <c r="AD234" s="686"/>
      <c r="AE234" s="873"/>
      <c r="AF234" s="1272"/>
      <c r="AG234" s="1275"/>
      <c r="AH234" s="873"/>
      <c r="AI234" s="1275"/>
      <c r="AJ234" s="878"/>
      <c r="AK234" s="1270"/>
      <c r="AL234" s="1270"/>
      <c r="AM234" s="1270"/>
      <c r="AN234" s="1270"/>
      <c r="AP234" s="839" t="s">
        <v>4206</v>
      </c>
      <c r="AQ234" s="845" t="s">
        <v>4205</v>
      </c>
      <c r="AR234" s="1678"/>
    </row>
    <row r="235" spans="2:44" s="6" customFormat="1" ht="231.95" customHeight="1" x14ac:dyDescent="0.45">
      <c r="B235" s="1473"/>
      <c r="C235" s="1217"/>
      <c r="D235" s="1168"/>
      <c r="E235" s="1168"/>
      <c r="F235" s="363" t="s">
        <v>3181</v>
      </c>
      <c r="G235" s="420" t="s">
        <v>3182</v>
      </c>
      <c r="H235" s="461">
        <v>0.25</v>
      </c>
      <c r="I235" s="421">
        <v>44835</v>
      </c>
      <c r="J235" s="421">
        <v>44926</v>
      </c>
      <c r="K235" s="393">
        <v>0</v>
      </c>
      <c r="L235" s="530">
        <v>0</v>
      </c>
      <c r="M235" s="741">
        <v>0</v>
      </c>
      <c r="N235" s="741">
        <v>1</v>
      </c>
      <c r="O235" s="972"/>
      <c r="P235" s="959"/>
      <c r="Q235" s="10"/>
      <c r="R235" s="1193"/>
      <c r="S235" s="1195"/>
      <c r="T235" s="550">
        <v>0</v>
      </c>
      <c r="U235" s="725" t="s">
        <v>4157</v>
      </c>
      <c r="V235" s="725" t="s">
        <v>729</v>
      </c>
      <c r="W235" s="618" t="str">
        <f t="shared" si="17"/>
        <v>Sin iniciar</v>
      </c>
      <c r="X235" s="618" t="str">
        <f t="shared" si="16"/>
        <v>Sin iniciar</v>
      </c>
      <c r="Y235" s="1287"/>
      <c r="Z235" s="1004"/>
      <c r="AA235" s="936"/>
      <c r="AB235" s="938"/>
      <c r="AC235" s="1118"/>
      <c r="AD235" s="686"/>
      <c r="AE235" s="873"/>
      <c r="AF235" s="1273"/>
      <c r="AG235" s="1276"/>
      <c r="AH235" s="873"/>
      <c r="AI235" s="1276"/>
      <c r="AJ235" s="986"/>
      <c r="AK235" s="1271"/>
      <c r="AL235" s="1271"/>
      <c r="AM235" s="1271"/>
      <c r="AN235" s="1271"/>
      <c r="AP235" s="839" t="s">
        <v>4206</v>
      </c>
      <c r="AQ235" s="845" t="s">
        <v>4205</v>
      </c>
      <c r="AR235" s="1677"/>
    </row>
    <row r="236" spans="2:44" s="6" customFormat="1" ht="231.95" customHeight="1" x14ac:dyDescent="0.45">
      <c r="B236" s="1607" t="s">
        <v>1387</v>
      </c>
      <c r="C236" s="1243" t="s">
        <v>3183</v>
      </c>
      <c r="D236" s="1246" t="s">
        <v>3184</v>
      </c>
      <c r="E236" s="1249" t="s">
        <v>3185</v>
      </c>
      <c r="F236" s="462" t="s">
        <v>3186</v>
      </c>
      <c r="G236" s="463" t="s">
        <v>3187</v>
      </c>
      <c r="H236" s="445">
        <v>0.6</v>
      </c>
      <c r="I236" s="464">
        <v>44593</v>
      </c>
      <c r="J236" s="464">
        <v>44925</v>
      </c>
      <c r="K236" s="356">
        <v>0.25</v>
      </c>
      <c r="L236" s="529">
        <v>0.5</v>
      </c>
      <c r="M236" s="445">
        <v>0.75</v>
      </c>
      <c r="N236" s="445">
        <v>1</v>
      </c>
      <c r="O236" s="1264">
        <v>308009000</v>
      </c>
      <c r="P236" s="919">
        <v>74465000</v>
      </c>
      <c r="Q236" s="14"/>
      <c r="R236" s="1002">
        <v>0.5</v>
      </c>
      <c r="S236" s="1110" t="s">
        <v>3188</v>
      </c>
      <c r="T236" s="550">
        <v>0.5</v>
      </c>
      <c r="U236" s="580" t="s">
        <v>3189</v>
      </c>
      <c r="V236" s="585" t="s">
        <v>3190</v>
      </c>
      <c r="W236" s="618" t="str">
        <f t="shared" si="17"/>
        <v>En gestión</v>
      </c>
      <c r="X236" s="618" t="str">
        <f t="shared" si="16"/>
        <v>En gestión</v>
      </c>
      <c r="Y236" s="602" t="s">
        <v>3191</v>
      </c>
      <c r="Z236" s="1268">
        <f>SUMPRODUCT(T236:T237,H236:H237)</f>
        <v>0.5</v>
      </c>
      <c r="AA236" s="976">
        <f>SUMPRODUCT(H236:H237,L236:L237)</f>
        <v>0.5</v>
      </c>
      <c r="AB236" s="907" t="str">
        <f>IF(AA236&lt;1%,"Sin iniciar",IF(AA236=100%,"Terminado","En gestión"))</f>
        <v>En gestión</v>
      </c>
      <c r="AC236" s="1014" t="str">
        <f>IF(Z236&lt;1%,"Sin iniciar",IF(Z236=100%,"Terminado","En gestión"))</f>
        <v>En gestión</v>
      </c>
      <c r="AD236" s="642"/>
      <c r="AE236" s="1008">
        <v>74465000</v>
      </c>
      <c r="AF236" s="1260">
        <v>74465000</v>
      </c>
      <c r="AG236" s="1222">
        <v>37232500</v>
      </c>
      <c r="AH236" s="1008">
        <v>308009000</v>
      </c>
      <c r="AI236" s="1226">
        <v>307118000</v>
      </c>
      <c r="AJ236" s="1229">
        <v>94146533</v>
      </c>
      <c r="AK236" s="1241" t="s">
        <v>1397</v>
      </c>
      <c r="AL236" s="1241" t="s">
        <v>3192</v>
      </c>
      <c r="AM236" s="1241" t="s">
        <v>3193</v>
      </c>
      <c r="AN236" s="1241" t="s">
        <v>803</v>
      </c>
      <c r="AP236" s="839" t="s">
        <v>4206</v>
      </c>
      <c r="AQ236" s="845" t="s">
        <v>4205</v>
      </c>
      <c r="AR236" s="1676" t="s">
        <v>4207</v>
      </c>
    </row>
    <row r="237" spans="2:44" s="6" customFormat="1" ht="231.95" customHeight="1" x14ac:dyDescent="0.45">
      <c r="B237" s="1608"/>
      <c r="C237" s="1265"/>
      <c r="D237" s="1266"/>
      <c r="E237" s="1267"/>
      <c r="F237" s="462" t="s">
        <v>3194</v>
      </c>
      <c r="G237" s="463" t="s">
        <v>3195</v>
      </c>
      <c r="H237" s="445">
        <v>0.4</v>
      </c>
      <c r="I237" s="464">
        <v>44593</v>
      </c>
      <c r="J237" s="464">
        <v>44925</v>
      </c>
      <c r="K237" s="357">
        <v>0.25</v>
      </c>
      <c r="L237" s="530">
        <v>0.5</v>
      </c>
      <c r="M237" s="445">
        <v>0.75</v>
      </c>
      <c r="N237" s="445">
        <v>1</v>
      </c>
      <c r="O237" s="1253"/>
      <c r="P237" s="919"/>
      <c r="Q237" s="14"/>
      <c r="R237" s="1002"/>
      <c r="S237" s="1232"/>
      <c r="T237" s="550">
        <v>0.5</v>
      </c>
      <c r="U237" s="580" t="s">
        <v>3196</v>
      </c>
      <c r="V237" s="585" t="s">
        <v>3197</v>
      </c>
      <c r="W237" s="618" t="str">
        <f t="shared" si="17"/>
        <v>En gestión</v>
      </c>
      <c r="X237" s="618" t="str">
        <f t="shared" si="16"/>
        <v>En gestión</v>
      </c>
      <c r="Y237" s="580" t="s">
        <v>3196</v>
      </c>
      <c r="Z237" s="1235"/>
      <c r="AA237" s="906"/>
      <c r="AB237" s="908"/>
      <c r="AC237" s="1118"/>
      <c r="AD237" s="642"/>
      <c r="AE237" s="1009"/>
      <c r="AF237" s="1255"/>
      <c r="AG237" s="1102"/>
      <c r="AH237" s="1009"/>
      <c r="AI237" s="1227"/>
      <c r="AJ237" s="1230"/>
      <c r="AK237" s="1240"/>
      <c r="AL237" s="1240"/>
      <c r="AM237" s="1240"/>
      <c r="AN237" s="1240"/>
      <c r="AP237" s="839" t="s">
        <v>4206</v>
      </c>
      <c r="AQ237" s="845" t="s">
        <v>4205</v>
      </c>
      <c r="AR237" s="1677"/>
    </row>
    <row r="238" spans="2:44" s="6" customFormat="1" ht="231.95" customHeight="1" x14ac:dyDescent="0.45">
      <c r="B238" s="1608"/>
      <c r="C238" s="1261" t="s">
        <v>3198</v>
      </c>
      <c r="D238" s="1262" t="s">
        <v>3199</v>
      </c>
      <c r="E238" s="1263" t="s">
        <v>3200</v>
      </c>
      <c r="F238" s="465" t="s">
        <v>3201</v>
      </c>
      <c r="G238" s="466" t="s">
        <v>3202</v>
      </c>
      <c r="H238" s="467">
        <v>0.5</v>
      </c>
      <c r="I238" s="468">
        <v>44593</v>
      </c>
      <c r="J238" s="468">
        <v>44803</v>
      </c>
      <c r="K238" s="357">
        <v>0.25</v>
      </c>
      <c r="L238" s="530">
        <v>0.75</v>
      </c>
      <c r="M238" s="467">
        <v>1</v>
      </c>
      <c r="N238" s="467">
        <v>1</v>
      </c>
      <c r="O238" s="1264">
        <v>171960000</v>
      </c>
      <c r="P238" s="919">
        <v>29150000</v>
      </c>
      <c r="Q238" s="14"/>
      <c r="R238" s="901" t="s">
        <v>3203</v>
      </c>
      <c r="S238" s="1110" t="s">
        <v>3204</v>
      </c>
      <c r="T238" s="550">
        <v>0.75</v>
      </c>
      <c r="U238" s="580" t="s">
        <v>3205</v>
      </c>
      <c r="V238" s="570" t="s">
        <v>3206</v>
      </c>
      <c r="W238" s="618" t="str">
        <f t="shared" si="17"/>
        <v>En gestión</v>
      </c>
      <c r="X238" s="618" t="str">
        <f t="shared" si="16"/>
        <v>En gestión</v>
      </c>
      <c r="Y238" s="603" t="s">
        <v>3207</v>
      </c>
      <c r="Z238" s="1233">
        <f>SUMPRODUCT(T238:T239,H238:H239)</f>
        <v>0.625</v>
      </c>
      <c r="AA238" s="905">
        <f>SUMPRODUCT(H238:H239,L238:L239)</f>
        <v>0.625</v>
      </c>
      <c r="AB238" s="907" t="str">
        <f>IF(AA238&lt;1%,"Sin iniciar",IF(AA238=100%,"Terminado","En gestión"))</f>
        <v>En gestión</v>
      </c>
      <c r="AC238" s="1014" t="str">
        <f>IF(Z238&lt;1%,"Sin iniciar",IF(Z238=100%,"Terminado","En gestión"))</f>
        <v>En gestión</v>
      </c>
      <c r="AD238" s="642"/>
      <c r="AE238" s="1007">
        <v>29150000</v>
      </c>
      <c r="AF238" s="1254">
        <v>29150000</v>
      </c>
      <c r="AG238" s="1135">
        <v>14575000</v>
      </c>
      <c r="AH238" s="1007">
        <v>171960000</v>
      </c>
      <c r="AI238" s="1225">
        <v>98920000</v>
      </c>
      <c r="AJ238" s="1228">
        <v>29676000</v>
      </c>
      <c r="AK238" s="1239" t="s">
        <v>1397</v>
      </c>
      <c r="AL238" s="1239" t="s">
        <v>3192</v>
      </c>
      <c r="AM238" s="1239" t="s">
        <v>3193</v>
      </c>
      <c r="AN238" s="1239" t="s">
        <v>803</v>
      </c>
      <c r="AP238" s="839" t="s">
        <v>4206</v>
      </c>
      <c r="AQ238" s="845" t="s">
        <v>4205</v>
      </c>
      <c r="AR238" s="1676" t="s">
        <v>4207</v>
      </c>
    </row>
    <row r="239" spans="2:44" s="6" customFormat="1" ht="231.95" customHeight="1" x14ac:dyDescent="0.45">
      <c r="B239" s="1608"/>
      <c r="C239" s="1265"/>
      <c r="D239" s="1266"/>
      <c r="E239" s="1267"/>
      <c r="F239" s="462" t="s">
        <v>3208</v>
      </c>
      <c r="G239" s="463" t="s">
        <v>3209</v>
      </c>
      <c r="H239" s="469">
        <v>0.5</v>
      </c>
      <c r="I239" s="470">
        <v>44593</v>
      </c>
      <c r="J239" s="470">
        <v>44925</v>
      </c>
      <c r="K239" s="357">
        <v>0.25</v>
      </c>
      <c r="L239" s="530">
        <v>0.5</v>
      </c>
      <c r="M239" s="469">
        <v>0.75</v>
      </c>
      <c r="N239" s="469">
        <v>1</v>
      </c>
      <c r="O239" s="1253"/>
      <c r="P239" s="919"/>
      <c r="Q239" s="14"/>
      <c r="R239" s="901"/>
      <c r="S239" s="1232"/>
      <c r="T239" s="550">
        <v>0.5</v>
      </c>
      <c r="U239" s="580" t="s">
        <v>3210</v>
      </c>
      <c r="V239" s="570" t="s">
        <v>3211</v>
      </c>
      <c r="W239" s="618" t="str">
        <f t="shared" si="17"/>
        <v>En gestión</v>
      </c>
      <c r="X239" s="618" t="str">
        <f t="shared" si="16"/>
        <v>En gestión</v>
      </c>
      <c r="Y239" s="580" t="s">
        <v>3210</v>
      </c>
      <c r="Z239" s="1235"/>
      <c r="AA239" s="906"/>
      <c r="AB239" s="908"/>
      <c r="AC239" s="938"/>
      <c r="AD239" s="642"/>
      <c r="AE239" s="1009"/>
      <c r="AF239" s="1255"/>
      <c r="AG239" s="1102"/>
      <c r="AH239" s="1009"/>
      <c r="AI239" s="1227"/>
      <c r="AJ239" s="1230"/>
      <c r="AK239" s="1240"/>
      <c r="AL239" s="1240"/>
      <c r="AM239" s="1240"/>
      <c r="AN239" s="1240"/>
      <c r="AP239" s="839" t="s">
        <v>4206</v>
      </c>
      <c r="AQ239" s="845" t="s">
        <v>4205</v>
      </c>
      <c r="AR239" s="1677"/>
    </row>
    <row r="240" spans="2:44" s="6" customFormat="1" ht="231.95" customHeight="1" x14ac:dyDescent="0.45">
      <c r="B240" s="1608"/>
      <c r="C240" s="1261" t="s">
        <v>3212</v>
      </c>
      <c r="D240" s="1262" t="s">
        <v>3213</v>
      </c>
      <c r="E240" s="1263" t="s">
        <v>3214</v>
      </c>
      <c r="F240" s="465" t="s">
        <v>3215</v>
      </c>
      <c r="G240" s="466" t="s">
        <v>3216</v>
      </c>
      <c r="H240" s="386">
        <v>0.4</v>
      </c>
      <c r="I240" s="471">
        <v>44562</v>
      </c>
      <c r="J240" s="471">
        <v>44925</v>
      </c>
      <c r="K240" s="357">
        <v>0.1</v>
      </c>
      <c r="L240" s="530">
        <v>0.5</v>
      </c>
      <c r="M240" s="386">
        <v>0.75</v>
      </c>
      <c r="N240" s="386">
        <v>1</v>
      </c>
      <c r="O240" s="1264">
        <v>1116071300</v>
      </c>
      <c r="P240" s="919">
        <v>604200000</v>
      </c>
      <c r="Q240" s="14"/>
      <c r="R240" s="901" t="s">
        <v>3217</v>
      </c>
      <c r="S240" s="1110" t="s">
        <v>3218</v>
      </c>
      <c r="T240" s="550">
        <v>0.5</v>
      </c>
      <c r="U240" s="580" t="s">
        <v>3219</v>
      </c>
      <c r="V240" s="585" t="s">
        <v>3220</v>
      </c>
      <c r="W240" s="618" t="str">
        <f t="shared" si="17"/>
        <v>En gestión</v>
      </c>
      <c r="X240" s="618" t="str">
        <f t="shared" si="16"/>
        <v>En gestión</v>
      </c>
      <c r="Y240" s="1256" t="s">
        <v>3221</v>
      </c>
      <c r="Z240" s="1233">
        <f>SUMPRODUCT(T240:T244,H240:H244)</f>
        <v>0.47500000000000003</v>
      </c>
      <c r="AA240" s="905">
        <f>SUMPRODUCT(H240:H244,L240:L244)</f>
        <v>0.47500000000000003</v>
      </c>
      <c r="AB240" s="907" t="str">
        <f>IF(AA240&lt;1%,"Sin iniciar",IF(AA240=100%,"Terminado","En gestión"))</f>
        <v>En gestión</v>
      </c>
      <c r="AC240" s="937" t="str">
        <f>IF(Z240&lt;1%,"Sin iniciar",IF(Z240=100%,"Terminado","En gestión"))</f>
        <v>En gestión</v>
      </c>
      <c r="AD240" s="642"/>
      <c r="AE240" s="1007">
        <v>604200000</v>
      </c>
      <c r="AF240" s="1254">
        <v>604200000</v>
      </c>
      <c r="AG240" s="1135">
        <v>302100000</v>
      </c>
      <c r="AH240" s="1007">
        <v>1116071300</v>
      </c>
      <c r="AI240" s="1225">
        <v>1170169450</v>
      </c>
      <c r="AJ240" s="1228">
        <v>316607402</v>
      </c>
      <c r="AK240" s="1239" t="s">
        <v>1397</v>
      </c>
      <c r="AL240" s="1239" t="s">
        <v>3192</v>
      </c>
      <c r="AM240" s="1239" t="s">
        <v>3193</v>
      </c>
      <c r="AN240" s="1239" t="s">
        <v>3222</v>
      </c>
      <c r="AP240" s="839" t="s">
        <v>4206</v>
      </c>
      <c r="AQ240" s="845" t="s">
        <v>4205</v>
      </c>
      <c r="AR240" s="1676" t="s">
        <v>4207</v>
      </c>
    </row>
    <row r="241" spans="2:44" s="6" customFormat="1" ht="231.95" customHeight="1" x14ac:dyDescent="0.45">
      <c r="B241" s="1608"/>
      <c r="C241" s="1243"/>
      <c r="D241" s="1246"/>
      <c r="E241" s="1249"/>
      <c r="F241" s="462" t="s">
        <v>3223</v>
      </c>
      <c r="G241" s="463" t="s">
        <v>3224</v>
      </c>
      <c r="H241" s="445">
        <v>0.05</v>
      </c>
      <c r="I241" s="464">
        <v>44593</v>
      </c>
      <c r="J241" s="464">
        <v>44925</v>
      </c>
      <c r="K241" s="357">
        <v>0</v>
      </c>
      <c r="L241" s="530">
        <v>0</v>
      </c>
      <c r="M241" s="445">
        <v>0</v>
      </c>
      <c r="N241" s="445">
        <v>1</v>
      </c>
      <c r="O241" s="1252"/>
      <c r="P241" s="919"/>
      <c r="Q241" s="14"/>
      <c r="R241" s="901"/>
      <c r="S241" s="1110"/>
      <c r="T241" s="550">
        <v>0</v>
      </c>
      <c r="U241" s="580" t="s">
        <v>4157</v>
      </c>
      <c r="V241" s="580" t="s">
        <v>729</v>
      </c>
      <c r="W241" s="618" t="str">
        <f t="shared" si="17"/>
        <v>Sin iniciar</v>
      </c>
      <c r="X241" s="618" t="str">
        <f t="shared" si="16"/>
        <v>Sin iniciar</v>
      </c>
      <c r="Y241" s="1257"/>
      <c r="Z241" s="1234"/>
      <c r="AA241" s="1016"/>
      <c r="AB241" s="1236"/>
      <c r="AC241" s="995"/>
      <c r="AD241" s="642"/>
      <c r="AE241" s="1008"/>
      <c r="AF241" s="1260"/>
      <c r="AG241" s="1222"/>
      <c r="AH241" s="1008"/>
      <c r="AI241" s="1226"/>
      <c r="AJ241" s="1229"/>
      <c r="AK241" s="1241"/>
      <c r="AL241" s="1241"/>
      <c r="AM241" s="1241"/>
      <c r="AN241" s="1241"/>
      <c r="AP241" s="839" t="s">
        <v>4206</v>
      </c>
      <c r="AQ241" s="845" t="s">
        <v>4205</v>
      </c>
      <c r="AR241" s="1678"/>
    </row>
    <row r="242" spans="2:44" s="6" customFormat="1" ht="231.95" customHeight="1" x14ac:dyDescent="0.45">
      <c r="B242" s="1608"/>
      <c r="C242" s="1243"/>
      <c r="D242" s="1246"/>
      <c r="E242" s="1249"/>
      <c r="F242" s="462" t="s">
        <v>3225</v>
      </c>
      <c r="G242" s="463" t="s">
        <v>3226</v>
      </c>
      <c r="H242" s="445">
        <v>0.15</v>
      </c>
      <c r="I242" s="464">
        <v>44562</v>
      </c>
      <c r="J242" s="464">
        <v>44925</v>
      </c>
      <c r="K242" s="357">
        <v>0.25</v>
      </c>
      <c r="L242" s="530">
        <v>0.5</v>
      </c>
      <c r="M242" s="445">
        <v>0.75</v>
      </c>
      <c r="N242" s="445">
        <v>1</v>
      </c>
      <c r="O242" s="1252"/>
      <c r="P242" s="919"/>
      <c r="Q242" s="14"/>
      <c r="R242" s="901"/>
      <c r="S242" s="1110"/>
      <c r="T242" s="550">
        <v>0.5</v>
      </c>
      <c r="U242" s="580" t="s">
        <v>3227</v>
      </c>
      <c r="V242" s="585" t="s">
        <v>3228</v>
      </c>
      <c r="W242" s="618" t="str">
        <f t="shared" si="17"/>
        <v>En gestión</v>
      </c>
      <c r="X242" s="618" t="str">
        <f t="shared" si="16"/>
        <v>En gestión</v>
      </c>
      <c r="Y242" s="1257"/>
      <c r="Z242" s="1234"/>
      <c r="AA242" s="1016"/>
      <c r="AB242" s="1236"/>
      <c r="AC242" s="995"/>
      <c r="AD242" s="642"/>
      <c r="AE242" s="1008"/>
      <c r="AF242" s="1260"/>
      <c r="AG242" s="1222"/>
      <c r="AH242" s="1008"/>
      <c r="AI242" s="1226"/>
      <c r="AJ242" s="1229"/>
      <c r="AK242" s="1241"/>
      <c r="AL242" s="1241"/>
      <c r="AM242" s="1241"/>
      <c r="AN242" s="1241"/>
      <c r="AP242" s="839" t="s">
        <v>4206</v>
      </c>
      <c r="AQ242" s="845" t="s">
        <v>4205</v>
      </c>
      <c r="AR242" s="1678"/>
    </row>
    <row r="243" spans="2:44" s="6" customFormat="1" ht="231.95" customHeight="1" x14ac:dyDescent="0.45">
      <c r="B243" s="1608"/>
      <c r="C243" s="1243"/>
      <c r="D243" s="1246"/>
      <c r="E243" s="1249"/>
      <c r="F243" s="462" t="s">
        <v>3229</v>
      </c>
      <c r="G243" s="463" t="s">
        <v>3230</v>
      </c>
      <c r="H243" s="445">
        <v>0.3</v>
      </c>
      <c r="I243" s="464">
        <v>44562</v>
      </c>
      <c r="J243" s="464">
        <v>44925</v>
      </c>
      <c r="K243" s="357">
        <v>0.25</v>
      </c>
      <c r="L243" s="530">
        <v>0.5</v>
      </c>
      <c r="M243" s="445">
        <v>0.75</v>
      </c>
      <c r="N243" s="445">
        <v>1</v>
      </c>
      <c r="O243" s="1252"/>
      <c r="P243" s="919"/>
      <c r="Q243" s="14"/>
      <c r="R243" s="901"/>
      <c r="S243" s="1110"/>
      <c r="T243" s="550">
        <v>0.5</v>
      </c>
      <c r="U243" s="580" t="s">
        <v>3231</v>
      </c>
      <c r="V243" s="585" t="s">
        <v>3232</v>
      </c>
      <c r="W243" s="618" t="str">
        <f t="shared" si="17"/>
        <v>En gestión</v>
      </c>
      <c r="X243" s="618" t="str">
        <f t="shared" si="16"/>
        <v>En gestión</v>
      </c>
      <c r="Y243" s="1257"/>
      <c r="Z243" s="1234"/>
      <c r="AA243" s="1016"/>
      <c r="AB243" s="1236"/>
      <c r="AC243" s="995"/>
      <c r="AD243" s="642"/>
      <c r="AE243" s="1008"/>
      <c r="AF243" s="1260"/>
      <c r="AG243" s="1222"/>
      <c r="AH243" s="1008"/>
      <c r="AI243" s="1226"/>
      <c r="AJ243" s="1229"/>
      <c r="AK243" s="1241"/>
      <c r="AL243" s="1241"/>
      <c r="AM243" s="1241"/>
      <c r="AN243" s="1241"/>
      <c r="AP243" s="839" t="s">
        <v>4206</v>
      </c>
      <c r="AQ243" s="845" t="s">
        <v>4205</v>
      </c>
      <c r="AR243" s="1678"/>
    </row>
    <row r="244" spans="2:44" s="6" customFormat="1" ht="231.95" customHeight="1" x14ac:dyDescent="0.45">
      <c r="B244" s="1608"/>
      <c r="C244" s="1244"/>
      <c r="D244" s="1247"/>
      <c r="E244" s="1250"/>
      <c r="F244" s="462" t="s">
        <v>3233</v>
      </c>
      <c r="G244" s="463" t="s">
        <v>3234</v>
      </c>
      <c r="H244" s="445">
        <v>0.1</v>
      </c>
      <c r="I244" s="464">
        <v>44593</v>
      </c>
      <c r="J244" s="464">
        <v>44925</v>
      </c>
      <c r="K244" s="357">
        <v>0.1</v>
      </c>
      <c r="L244" s="530">
        <v>0.5</v>
      </c>
      <c r="M244" s="445">
        <v>0.75</v>
      </c>
      <c r="N244" s="445">
        <v>1</v>
      </c>
      <c r="O244" s="1259"/>
      <c r="P244" s="919"/>
      <c r="Q244" s="14"/>
      <c r="R244" s="901"/>
      <c r="S244" s="1232"/>
      <c r="T244" s="550">
        <v>0.5</v>
      </c>
      <c r="U244" s="580" t="s">
        <v>3235</v>
      </c>
      <c r="V244" s="585" t="s">
        <v>3236</v>
      </c>
      <c r="W244" s="618" t="str">
        <f t="shared" si="17"/>
        <v>En gestión</v>
      </c>
      <c r="X244" s="618" t="str">
        <f t="shared" si="16"/>
        <v>En gestión</v>
      </c>
      <c r="Y244" s="1258"/>
      <c r="Z244" s="1235"/>
      <c r="AA244" s="906"/>
      <c r="AB244" s="908"/>
      <c r="AC244" s="938"/>
      <c r="AD244" s="642"/>
      <c r="AE244" s="1224"/>
      <c r="AF244" s="1255"/>
      <c r="AG244" s="1102"/>
      <c r="AH244" s="1224"/>
      <c r="AI244" s="1227"/>
      <c r="AJ244" s="1230"/>
      <c r="AK244" s="1240"/>
      <c r="AL244" s="1240"/>
      <c r="AM244" s="1240"/>
      <c r="AN244" s="1240"/>
      <c r="AP244" s="839" t="s">
        <v>4206</v>
      </c>
      <c r="AQ244" s="845" t="s">
        <v>4205</v>
      </c>
      <c r="AR244" s="1677"/>
    </row>
    <row r="245" spans="2:44" s="6" customFormat="1" ht="231.95" customHeight="1" x14ac:dyDescent="0.45">
      <c r="B245" s="1608"/>
      <c r="C245" s="1242" t="s">
        <v>3237</v>
      </c>
      <c r="D245" s="1245" t="s">
        <v>3238</v>
      </c>
      <c r="E245" s="1248" t="s">
        <v>3214</v>
      </c>
      <c r="F245" s="465" t="s">
        <v>3239</v>
      </c>
      <c r="G245" s="472" t="s">
        <v>3240</v>
      </c>
      <c r="H245" s="386">
        <v>0.3</v>
      </c>
      <c r="I245" s="471">
        <v>44562</v>
      </c>
      <c r="J245" s="471">
        <v>44925</v>
      </c>
      <c r="K245" s="357">
        <v>0.1</v>
      </c>
      <c r="L245" s="530">
        <v>0.5</v>
      </c>
      <c r="M245" s="386">
        <v>0.75</v>
      </c>
      <c r="N245" s="386">
        <v>1</v>
      </c>
      <c r="O245" s="1251">
        <v>250903200</v>
      </c>
      <c r="P245" s="919">
        <v>212530000</v>
      </c>
      <c r="Q245" s="14"/>
      <c r="R245" s="901" t="s">
        <v>307</v>
      </c>
      <c r="S245" s="1231" t="s">
        <v>3241</v>
      </c>
      <c r="T245" s="550">
        <v>0.5</v>
      </c>
      <c r="U245" s="580" t="s">
        <v>3242</v>
      </c>
      <c r="V245" s="585" t="s">
        <v>3243</v>
      </c>
      <c r="W245" s="618" t="str">
        <f t="shared" si="17"/>
        <v>En gestión</v>
      </c>
      <c r="X245" s="618" t="str">
        <f t="shared" si="16"/>
        <v>En gestión</v>
      </c>
      <c r="Y245" s="1256" t="s">
        <v>3244</v>
      </c>
      <c r="Z245" s="1233">
        <f>SUMPRODUCT(T245:T246,H245:H246)</f>
        <v>0.5</v>
      </c>
      <c r="AA245" s="905">
        <f>SUMPRODUCT(H245:H246,L245:L246)</f>
        <v>0.5</v>
      </c>
      <c r="AB245" s="907" t="str">
        <f>IF(AA245&lt;1%,"Sin iniciar",IF(AA245=100%,"Terminado","En gestión"))</f>
        <v>En gestión</v>
      </c>
      <c r="AC245" s="937" t="str">
        <f>IF(Z245&lt;1%,"Sin iniciar",IF(Z245=100%,"Terminado","En gestión"))</f>
        <v>En gestión</v>
      </c>
      <c r="AD245" s="642"/>
      <c r="AE245" s="1223">
        <v>212530000</v>
      </c>
      <c r="AF245" s="1254">
        <v>212530000</v>
      </c>
      <c r="AG245" s="1135">
        <v>106265000</v>
      </c>
      <c r="AH245" s="1223">
        <v>250903200</v>
      </c>
      <c r="AI245" s="1225">
        <v>250903200</v>
      </c>
      <c r="AJ245" s="1228">
        <v>82029600</v>
      </c>
      <c r="AK245" s="1239" t="s">
        <v>1397</v>
      </c>
      <c r="AL245" s="1239" t="s">
        <v>3192</v>
      </c>
      <c r="AM245" s="1239" t="s">
        <v>3193</v>
      </c>
      <c r="AN245" s="1239" t="s">
        <v>3245</v>
      </c>
      <c r="AP245" s="839" t="s">
        <v>4206</v>
      </c>
      <c r="AQ245" s="845" t="s">
        <v>4205</v>
      </c>
      <c r="AR245" s="1676" t="s">
        <v>4207</v>
      </c>
    </row>
    <row r="246" spans="2:44" s="6" customFormat="1" ht="231.95" customHeight="1" x14ac:dyDescent="0.45">
      <c r="B246" s="1608"/>
      <c r="C246" s="1244"/>
      <c r="D246" s="1247"/>
      <c r="E246" s="1250"/>
      <c r="F246" s="462" t="s">
        <v>3246</v>
      </c>
      <c r="G246" s="473" t="s">
        <v>3247</v>
      </c>
      <c r="H246" s="445">
        <v>0.7</v>
      </c>
      <c r="I246" s="464">
        <v>44562</v>
      </c>
      <c r="J246" s="464">
        <v>44925</v>
      </c>
      <c r="K246" s="357">
        <v>0.1</v>
      </c>
      <c r="L246" s="530">
        <v>0.5</v>
      </c>
      <c r="M246" s="445">
        <v>0.75</v>
      </c>
      <c r="N246" s="445">
        <v>1</v>
      </c>
      <c r="O246" s="1259"/>
      <c r="P246" s="919"/>
      <c r="Q246" s="14"/>
      <c r="R246" s="901"/>
      <c r="S246" s="1232"/>
      <c r="T246" s="550">
        <v>0.5</v>
      </c>
      <c r="U246" s="580" t="s">
        <v>3248</v>
      </c>
      <c r="V246" s="585" t="s">
        <v>3249</v>
      </c>
      <c r="W246" s="618" t="str">
        <f t="shared" si="17"/>
        <v>En gestión</v>
      </c>
      <c r="X246" s="618" t="str">
        <f t="shared" si="16"/>
        <v>En gestión</v>
      </c>
      <c r="Y246" s="1258"/>
      <c r="Z246" s="1235"/>
      <c r="AA246" s="906"/>
      <c r="AB246" s="908"/>
      <c r="AC246" s="938"/>
      <c r="AD246" s="642"/>
      <c r="AE246" s="1224"/>
      <c r="AF246" s="1255"/>
      <c r="AG246" s="1102"/>
      <c r="AH246" s="1224"/>
      <c r="AI246" s="1227"/>
      <c r="AJ246" s="1230"/>
      <c r="AK246" s="1240"/>
      <c r="AL246" s="1240"/>
      <c r="AM246" s="1240"/>
      <c r="AN246" s="1240"/>
      <c r="AP246" s="839" t="s">
        <v>4206</v>
      </c>
      <c r="AQ246" s="845" t="s">
        <v>4205</v>
      </c>
      <c r="AR246" s="1677"/>
    </row>
    <row r="247" spans="2:44" s="6" customFormat="1" ht="231.95" customHeight="1" x14ac:dyDescent="0.45">
      <c r="B247" s="1608"/>
      <c r="C247" s="1242" t="s">
        <v>3250</v>
      </c>
      <c r="D247" s="1245" t="s">
        <v>3251</v>
      </c>
      <c r="E247" s="1248" t="s">
        <v>3252</v>
      </c>
      <c r="F247" s="465" t="s">
        <v>3253</v>
      </c>
      <c r="G247" s="466" t="s">
        <v>3254</v>
      </c>
      <c r="H247" s="467">
        <v>0.3</v>
      </c>
      <c r="I247" s="468">
        <v>44593</v>
      </c>
      <c r="J247" s="468">
        <v>44925</v>
      </c>
      <c r="K247" s="357">
        <v>0.25</v>
      </c>
      <c r="L247" s="530">
        <v>0.5</v>
      </c>
      <c r="M247" s="467">
        <v>0.75</v>
      </c>
      <c r="N247" s="467">
        <v>1</v>
      </c>
      <c r="O247" s="1251">
        <v>41191500</v>
      </c>
      <c r="P247" s="919">
        <v>54855000</v>
      </c>
      <c r="Q247" s="14"/>
      <c r="R247" s="901" t="s">
        <v>307</v>
      </c>
      <c r="S247" s="1231" t="s">
        <v>3255</v>
      </c>
      <c r="T247" s="550">
        <v>0.5</v>
      </c>
      <c r="U247" s="580" t="s">
        <v>3256</v>
      </c>
      <c r="V247" s="585" t="s">
        <v>3257</v>
      </c>
      <c r="W247" s="618" t="str">
        <f t="shared" si="17"/>
        <v>En gestión</v>
      </c>
      <c r="X247" s="618" t="str">
        <f t="shared" si="16"/>
        <v>En gestión</v>
      </c>
      <c r="Y247" s="1256" t="s">
        <v>3258</v>
      </c>
      <c r="Z247" s="1233">
        <f>SUMPRODUCT(T247:T248,H247:H248)</f>
        <v>0.5</v>
      </c>
      <c r="AA247" s="905">
        <f>SUMPRODUCT(H247:H248,L247:L248)</f>
        <v>0.5</v>
      </c>
      <c r="AB247" s="907" t="str">
        <f>IF(AA247&lt;1%,"Sin iniciar",IF(AA247=100%,"Terminado","En gestión"))</f>
        <v>En gestión</v>
      </c>
      <c r="AC247" s="937" t="str">
        <f>IF(Z247&lt;1%,"Sin iniciar",IF(Z247=100%,"Terminado","En gestión"))</f>
        <v>En gestión</v>
      </c>
      <c r="AD247" s="642"/>
      <c r="AE247" s="1223">
        <v>54855000</v>
      </c>
      <c r="AF247" s="1254">
        <v>54855000</v>
      </c>
      <c r="AG247" s="1135">
        <v>27427500</v>
      </c>
      <c r="AH247" s="1223">
        <v>41191500</v>
      </c>
      <c r="AI247" s="1225">
        <v>41191500</v>
      </c>
      <c r="AJ247" s="1228">
        <v>11769000</v>
      </c>
      <c r="AK247" s="1239" t="s">
        <v>3259</v>
      </c>
      <c r="AL247" s="1239" t="s">
        <v>3260</v>
      </c>
      <c r="AM247" s="1239" t="s">
        <v>1399</v>
      </c>
      <c r="AN247" s="1239" t="s">
        <v>1400</v>
      </c>
      <c r="AP247" s="839" t="s">
        <v>4206</v>
      </c>
      <c r="AQ247" s="845" t="s">
        <v>4205</v>
      </c>
      <c r="AR247" s="1676" t="s">
        <v>4207</v>
      </c>
    </row>
    <row r="248" spans="2:44" s="6" customFormat="1" ht="231.95" customHeight="1" x14ac:dyDescent="0.45">
      <c r="B248" s="1608"/>
      <c r="C248" s="1244"/>
      <c r="D248" s="1247"/>
      <c r="E248" s="1250"/>
      <c r="F248" s="462" t="s">
        <v>3261</v>
      </c>
      <c r="G248" s="463" t="s">
        <v>3262</v>
      </c>
      <c r="H248" s="469">
        <v>0.7</v>
      </c>
      <c r="I248" s="470">
        <v>44593</v>
      </c>
      <c r="J248" s="470">
        <v>44925</v>
      </c>
      <c r="K248" s="357">
        <v>0.2</v>
      </c>
      <c r="L248" s="530">
        <v>0.5</v>
      </c>
      <c r="M248" s="469">
        <v>0.8</v>
      </c>
      <c r="N248" s="469">
        <v>1</v>
      </c>
      <c r="O248" s="1259"/>
      <c r="P248" s="919"/>
      <c r="Q248" s="14"/>
      <c r="R248" s="901"/>
      <c r="S248" s="1232"/>
      <c r="T248" s="550">
        <v>0.5</v>
      </c>
      <c r="U248" s="580" t="s">
        <v>3263</v>
      </c>
      <c r="V248" s="585" t="s">
        <v>3264</v>
      </c>
      <c r="W248" s="618" t="str">
        <f t="shared" si="17"/>
        <v>En gestión</v>
      </c>
      <c r="X248" s="618" t="str">
        <f t="shared" si="16"/>
        <v>En gestión</v>
      </c>
      <c r="Y248" s="1258"/>
      <c r="Z248" s="1235"/>
      <c r="AA248" s="906"/>
      <c r="AB248" s="908"/>
      <c r="AC248" s="938"/>
      <c r="AD248" s="642"/>
      <c r="AE248" s="1224"/>
      <c r="AF248" s="1255"/>
      <c r="AG248" s="1102"/>
      <c r="AH248" s="1224"/>
      <c r="AI248" s="1227"/>
      <c r="AJ248" s="1230"/>
      <c r="AK248" s="1240"/>
      <c r="AL248" s="1240"/>
      <c r="AM248" s="1240"/>
      <c r="AN248" s="1240"/>
      <c r="AP248" s="839" t="s">
        <v>4206</v>
      </c>
      <c r="AQ248" s="845" t="s">
        <v>4205</v>
      </c>
      <c r="AR248" s="1677"/>
    </row>
    <row r="249" spans="2:44" s="6" customFormat="1" ht="231.95" customHeight="1" x14ac:dyDescent="0.45">
      <c r="B249" s="1608"/>
      <c r="C249" s="1242" t="s">
        <v>3265</v>
      </c>
      <c r="D249" s="1245" t="s">
        <v>3266</v>
      </c>
      <c r="E249" s="1248" t="s">
        <v>3200</v>
      </c>
      <c r="F249" s="465" t="s">
        <v>3267</v>
      </c>
      <c r="G249" s="466" t="s">
        <v>3268</v>
      </c>
      <c r="H249" s="467">
        <v>0.5</v>
      </c>
      <c r="I249" s="468">
        <v>44593</v>
      </c>
      <c r="J249" s="468">
        <v>44895</v>
      </c>
      <c r="K249" s="357">
        <v>0.2</v>
      </c>
      <c r="L249" s="530">
        <v>0.5</v>
      </c>
      <c r="M249" s="467">
        <v>0.8</v>
      </c>
      <c r="N249" s="467">
        <v>1</v>
      </c>
      <c r="O249" s="1251">
        <v>224503000</v>
      </c>
      <c r="P249" s="919">
        <v>54855000</v>
      </c>
      <c r="Q249" s="14"/>
      <c r="R249" s="901" t="s">
        <v>307</v>
      </c>
      <c r="S249" s="1231" t="s">
        <v>3269</v>
      </c>
      <c r="T249" s="550">
        <v>0.5</v>
      </c>
      <c r="U249" s="580" t="s">
        <v>3270</v>
      </c>
      <c r="V249" s="585" t="s">
        <v>3271</v>
      </c>
      <c r="W249" s="618" t="str">
        <f t="shared" si="17"/>
        <v>En gestión</v>
      </c>
      <c r="X249" s="618" t="str">
        <f t="shared" si="16"/>
        <v>En gestión</v>
      </c>
      <c r="Y249" s="1256" t="s">
        <v>3272</v>
      </c>
      <c r="Z249" s="1233">
        <f>SUMPRODUCT(T249:T250,H249:H250)</f>
        <v>0.5</v>
      </c>
      <c r="AA249" s="905">
        <f>SUMPRODUCT(H249:H250,L249:L250)</f>
        <v>0.5</v>
      </c>
      <c r="AB249" s="907" t="str">
        <f>IF(AA249&lt;1%,"Sin iniciar",IF(AA249=100%,"Terminado","En gestión"))</f>
        <v>En gestión</v>
      </c>
      <c r="AC249" s="937" t="str">
        <f>IF(Z249&lt;1%,"Sin iniciar",IF(Z249=100%,"Terminado","En gestión"))</f>
        <v>En gestión</v>
      </c>
      <c r="AD249" s="642"/>
      <c r="AE249" s="1223">
        <v>54855000</v>
      </c>
      <c r="AF249" s="1254">
        <v>54855000</v>
      </c>
      <c r="AG249" s="1135">
        <v>27427500</v>
      </c>
      <c r="AH249" s="1223">
        <v>224503000</v>
      </c>
      <c r="AI249" s="1225">
        <v>224503000</v>
      </c>
      <c r="AJ249" s="1228">
        <v>66220508</v>
      </c>
      <c r="AK249" s="1239" t="s">
        <v>1397</v>
      </c>
      <c r="AL249" s="1239" t="s">
        <v>3260</v>
      </c>
      <c r="AM249" s="1239" t="s">
        <v>1399</v>
      </c>
      <c r="AN249" s="1239" t="s">
        <v>1400</v>
      </c>
      <c r="AP249" s="839" t="s">
        <v>4206</v>
      </c>
      <c r="AQ249" s="845" t="s">
        <v>4205</v>
      </c>
      <c r="AR249" s="1676" t="s">
        <v>4207</v>
      </c>
    </row>
    <row r="250" spans="2:44" s="6" customFormat="1" ht="231.95" customHeight="1" x14ac:dyDescent="0.45">
      <c r="B250" s="1608"/>
      <c r="C250" s="1244"/>
      <c r="D250" s="1247"/>
      <c r="E250" s="1250"/>
      <c r="F250" s="462" t="s">
        <v>3273</v>
      </c>
      <c r="G250" s="463" t="s">
        <v>3274</v>
      </c>
      <c r="H250" s="469">
        <v>0.5</v>
      </c>
      <c r="I250" s="470">
        <v>44593</v>
      </c>
      <c r="J250" s="470">
        <v>44895</v>
      </c>
      <c r="K250" s="357">
        <v>0.2</v>
      </c>
      <c r="L250" s="530">
        <v>0.5</v>
      </c>
      <c r="M250" s="469">
        <v>0.8</v>
      </c>
      <c r="N250" s="469">
        <v>1</v>
      </c>
      <c r="O250" s="1259"/>
      <c r="P250" s="919"/>
      <c r="Q250" s="14"/>
      <c r="R250" s="901"/>
      <c r="S250" s="1232"/>
      <c r="T250" s="550">
        <v>0.5</v>
      </c>
      <c r="U250" s="580" t="s">
        <v>3275</v>
      </c>
      <c r="V250" s="585" t="s">
        <v>3276</v>
      </c>
      <c r="W250" s="618" t="str">
        <f t="shared" si="17"/>
        <v>En gestión</v>
      </c>
      <c r="X250" s="618" t="str">
        <f t="shared" si="16"/>
        <v>En gestión</v>
      </c>
      <c r="Y250" s="1258"/>
      <c r="Z250" s="1235"/>
      <c r="AA250" s="906"/>
      <c r="AB250" s="908"/>
      <c r="AC250" s="938"/>
      <c r="AD250" s="642"/>
      <c r="AE250" s="1224"/>
      <c r="AF250" s="1255"/>
      <c r="AG250" s="1102"/>
      <c r="AH250" s="1224"/>
      <c r="AI250" s="1227"/>
      <c r="AJ250" s="1230"/>
      <c r="AK250" s="1240"/>
      <c r="AL250" s="1240"/>
      <c r="AM250" s="1240"/>
      <c r="AN250" s="1240"/>
      <c r="AP250" s="839" t="s">
        <v>4206</v>
      </c>
      <c r="AQ250" s="845" t="s">
        <v>4205</v>
      </c>
      <c r="AR250" s="1677"/>
    </row>
    <row r="251" spans="2:44" s="6" customFormat="1" ht="231.95" customHeight="1" x14ac:dyDescent="0.45">
      <c r="B251" s="1608"/>
      <c r="C251" s="1242" t="s">
        <v>3277</v>
      </c>
      <c r="D251" s="1245" t="s">
        <v>3278</v>
      </c>
      <c r="E251" s="1248" t="s">
        <v>3185</v>
      </c>
      <c r="F251" s="465" t="s">
        <v>3279</v>
      </c>
      <c r="G251" s="466" t="s">
        <v>3280</v>
      </c>
      <c r="H251" s="467">
        <v>0.5</v>
      </c>
      <c r="I251" s="468">
        <v>44593</v>
      </c>
      <c r="J251" s="468">
        <v>44925</v>
      </c>
      <c r="K251" s="357">
        <v>0.1</v>
      </c>
      <c r="L251" s="530">
        <v>0.4</v>
      </c>
      <c r="M251" s="467">
        <v>0.7</v>
      </c>
      <c r="N251" s="467">
        <v>1</v>
      </c>
      <c r="O251" s="1251">
        <v>506516000</v>
      </c>
      <c r="P251" s="919">
        <v>100567500</v>
      </c>
      <c r="Q251" s="14"/>
      <c r="R251" s="901" t="s">
        <v>3281</v>
      </c>
      <c r="S251" s="1231" t="s">
        <v>3282</v>
      </c>
      <c r="T251" s="550">
        <v>0.4</v>
      </c>
      <c r="U251" s="580" t="s">
        <v>3283</v>
      </c>
      <c r="V251" s="585" t="s">
        <v>3284</v>
      </c>
      <c r="W251" s="618" t="str">
        <f t="shared" si="17"/>
        <v>En gestión</v>
      </c>
      <c r="X251" s="618" t="str">
        <f t="shared" si="16"/>
        <v>En gestión</v>
      </c>
      <c r="Y251" s="1256" t="s">
        <v>3285</v>
      </c>
      <c r="Z251" s="1233">
        <f>SUMPRODUCT(T251:T253,H251:H253)</f>
        <v>0.4</v>
      </c>
      <c r="AA251" s="905">
        <f>SUMPRODUCT(H251:H252:H253,L251:L252:L253)</f>
        <v>0.4</v>
      </c>
      <c r="AB251" s="907" t="str">
        <f>IF(AA251&lt;1%,"Sin iniciar",IF(AA251=100%,"Terminado","En gestión"))</f>
        <v>En gestión</v>
      </c>
      <c r="AC251" s="937" t="str">
        <f>IF(Z251&lt;1%,"Sin iniciar",IF(Z251=100%,"Terminado","En gestión"))</f>
        <v>En gestión</v>
      </c>
      <c r="AD251" s="642"/>
      <c r="AE251" s="1223">
        <v>100567500</v>
      </c>
      <c r="AF251" s="1254">
        <v>100567500</v>
      </c>
      <c r="AG251" s="1135">
        <v>50283750</v>
      </c>
      <c r="AH251" s="1223">
        <v>506516000</v>
      </c>
      <c r="AI251" s="1225">
        <v>526348850</v>
      </c>
      <c r="AJ251" s="1228">
        <v>119040000</v>
      </c>
      <c r="AK251" s="1239" t="s">
        <v>1397</v>
      </c>
      <c r="AL251" s="1239" t="s">
        <v>3260</v>
      </c>
      <c r="AM251" s="1239" t="s">
        <v>1399</v>
      </c>
      <c r="AN251" s="1239" t="s">
        <v>3286</v>
      </c>
      <c r="AP251" s="839" t="s">
        <v>4206</v>
      </c>
      <c r="AQ251" s="845" t="s">
        <v>4205</v>
      </c>
      <c r="AR251" s="1676" t="s">
        <v>4207</v>
      </c>
    </row>
    <row r="252" spans="2:44" s="6" customFormat="1" ht="231.95" customHeight="1" x14ac:dyDescent="0.45">
      <c r="B252" s="1608"/>
      <c r="C252" s="1243"/>
      <c r="D252" s="1246"/>
      <c r="E252" s="1249"/>
      <c r="F252" s="462" t="s">
        <v>3287</v>
      </c>
      <c r="G252" s="463" t="s">
        <v>3288</v>
      </c>
      <c r="H252" s="469">
        <v>0.4</v>
      </c>
      <c r="I252" s="470">
        <v>44593</v>
      </c>
      <c r="J252" s="470">
        <v>44925</v>
      </c>
      <c r="K252" s="357">
        <v>0.1</v>
      </c>
      <c r="L252" s="530">
        <v>0.4</v>
      </c>
      <c r="M252" s="469">
        <v>0.7</v>
      </c>
      <c r="N252" s="469">
        <v>1</v>
      </c>
      <c r="O252" s="1252"/>
      <c r="P252" s="919"/>
      <c r="Q252" s="14"/>
      <c r="R252" s="901"/>
      <c r="S252" s="1110"/>
      <c r="T252" s="550">
        <v>0.4</v>
      </c>
      <c r="U252" s="580" t="s">
        <v>3289</v>
      </c>
      <c r="V252" s="585" t="s">
        <v>3290</v>
      </c>
      <c r="W252" s="618" t="str">
        <f t="shared" si="17"/>
        <v>En gestión</v>
      </c>
      <c r="X252" s="618" t="str">
        <f t="shared" si="16"/>
        <v>En gestión</v>
      </c>
      <c r="Y252" s="1257"/>
      <c r="Z252" s="1234"/>
      <c r="AA252" s="1016"/>
      <c r="AB252" s="1236"/>
      <c r="AC252" s="995"/>
      <c r="AD252" s="642"/>
      <c r="AE252" s="1008"/>
      <c r="AF252" s="1260"/>
      <c r="AG252" s="1222"/>
      <c r="AH252" s="1008"/>
      <c r="AI252" s="1226"/>
      <c r="AJ252" s="1229"/>
      <c r="AK252" s="1241"/>
      <c r="AL252" s="1241"/>
      <c r="AM252" s="1241"/>
      <c r="AN252" s="1241"/>
      <c r="AP252" s="839" t="s">
        <v>4206</v>
      </c>
      <c r="AQ252" s="845" t="s">
        <v>4205</v>
      </c>
      <c r="AR252" s="1678"/>
    </row>
    <row r="253" spans="2:44" s="6" customFormat="1" ht="231.95" customHeight="1" x14ac:dyDescent="0.45">
      <c r="B253" s="1608"/>
      <c r="C253" s="1244"/>
      <c r="D253" s="1247"/>
      <c r="E253" s="1250"/>
      <c r="F253" s="462" t="s">
        <v>3291</v>
      </c>
      <c r="G253" s="463" t="s">
        <v>3292</v>
      </c>
      <c r="H253" s="469">
        <v>0.1</v>
      </c>
      <c r="I253" s="470">
        <v>44593</v>
      </c>
      <c r="J253" s="470">
        <v>44925</v>
      </c>
      <c r="K253" s="357">
        <v>0.1</v>
      </c>
      <c r="L253" s="530">
        <v>0.4</v>
      </c>
      <c r="M253" s="469">
        <v>0.7</v>
      </c>
      <c r="N253" s="469">
        <v>1</v>
      </c>
      <c r="O253" s="1253"/>
      <c r="P253" s="919"/>
      <c r="Q253" s="14"/>
      <c r="R253" s="901"/>
      <c r="S253" s="1232"/>
      <c r="T253" s="550">
        <v>0.4</v>
      </c>
      <c r="U253" s="580" t="s">
        <v>3293</v>
      </c>
      <c r="V253" s="585" t="s">
        <v>3294</v>
      </c>
      <c r="W253" s="618" t="str">
        <f t="shared" si="17"/>
        <v>En gestión</v>
      </c>
      <c r="X253" s="618" t="str">
        <f t="shared" si="16"/>
        <v>En gestión</v>
      </c>
      <c r="Y253" s="1258"/>
      <c r="Z253" s="1235"/>
      <c r="AA253" s="906"/>
      <c r="AB253" s="1237"/>
      <c r="AC253" s="1118"/>
      <c r="AD253" s="642"/>
      <c r="AE253" s="1224"/>
      <c r="AF253" s="1255"/>
      <c r="AG253" s="1102"/>
      <c r="AH253" s="1224"/>
      <c r="AI253" s="1227"/>
      <c r="AJ253" s="1230"/>
      <c r="AK253" s="1240"/>
      <c r="AL253" s="1240"/>
      <c r="AM253" s="1240"/>
      <c r="AN253" s="1240"/>
      <c r="AP253" s="839" t="s">
        <v>4206</v>
      </c>
      <c r="AQ253" s="845" t="s">
        <v>4205</v>
      </c>
      <c r="AR253" s="1677"/>
    </row>
    <row r="254" spans="2:44" s="6" customFormat="1" ht="231.95" customHeight="1" x14ac:dyDescent="0.45">
      <c r="B254" s="1609"/>
      <c r="C254" s="474" t="s">
        <v>3295</v>
      </c>
      <c r="D254" s="475" t="s">
        <v>3296</v>
      </c>
      <c r="E254" s="476" t="s">
        <v>3252</v>
      </c>
      <c r="F254" s="465" t="s">
        <v>3297</v>
      </c>
      <c r="G254" s="466" t="s">
        <v>3298</v>
      </c>
      <c r="H254" s="467">
        <v>1</v>
      </c>
      <c r="I254" s="468">
        <v>44593</v>
      </c>
      <c r="J254" s="468">
        <v>44925</v>
      </c>
      <c r="K254" s="357">
        <v>0.25</v>
      </c>
      <c r="L254" s="530">
        <v>0.5</v>
      </c>
      <c r="M254" s="467">
        <v>0.75</v>
      </c>
      <c r="N254" s="467">
        <v>1</v>
      </c>
      <c r="O254" s="667">
        <v>105600000</v>
      </c>
      <c r="P254" s="676">
        <v>100567500</v>
      </c>
      <c r="Q254" s="14"/>
      <c r="R254" s="813" t="s">
        <v>307</v>
      </c>
      <c r="S254" s="544" t="s">
        <v>3299</v>
      </c>
      <c r="T254" s="550">
        <v>0.5</v>
      </c>
      <c r="U254" s="580" t="s">
        <v>3300</v>
      </c>
      <c r="V254" s="570" t="s">
        <v>3301</v>
      </c>
      <c r="W254" s="618" t="str">
        <f t="shared" si="17"/>
        <v>En gestión</v>
      </c>
      <c r="X254" s="618" t="str">
        <f t="shared" si="16"/>
        <v>En gestión</v>
      </c>
      <c r="Y254" s="604" t="s">
        <v>3302</v>
      </c>
      <c r="Z254" s="778">
        <f>SUMPRODUCT(T254,H254)</f>
        <v>0.5</v>
      </c>
      <c r="AA254" s="784">
        <f>SUMPRODUCT(H254,L254)</f>
        <v>0.5</v>
      </c>
      <c r="AB254" s="628" t="str">
        <f>IF(AA254&lt;1%,"Sin iniciar",IF(AA254=100%,"Terminado","En gestión"))</f>
        <v>En gestión</v>
      </c>
      <c r="AC254" s="628" t="str">
        <f>IF(Z254&lt;1%,"Sin iniciar",IF(Z254=100%,"Terminado","En gestión"))</f>
        <v>En gestión</v>
      </c>
      <c r="AD254" s="658"/>
      <c r="AE254" s="598">
        <v>100567500</v>
      </c>
      <c r="AF254" s="793">
        <v>100567500</v>
      </c>
      <c r="AG254" s="793">
        <v>50283750</v>
      </c>
      <c r="AH254" s="643">
        <v>105600000</v>
      </c>
      <c r="AI254" s="797">
        <v>28080000</v>
      </c>
      <c r="AJ254" s="798">
        <v>8424000</v>
      </c>
      <c r="AK254" s="659" t="s">
        <v>1397</v>
      </c>
      <c r="AL254" s="659" t="s">
        <v>3260</v>
      </c>
      <c r="AM254" s="659" t="s">
        <v>1399</v>
      </c>
      <c r="AN254" s="659" t="s">
        <v>3286</v>
      </c>
      <c r="AP254" s="839" t="s">
        <v>4206</v>
      </c>
      <c r="AQ254" s="845" t="s">
        <v>4205</v>
      </c>
      <c r="AR254" s="846" t="s">
        <v>4207</v>
      </c>
    </row>
    <row r="255" spans="2:44" s="6" customFormat="1" ht="231.95" customHeight="1" x14ac:dyDescent="0.25">
      <c r="B255" s="1472" t="s">
        <v>40</v>
      </c>
      <c r="C255" s="1220" t="s">
        <v>3303</v>
      </c>
      <c r="D255" s="951" t="s">
        <v>3304</v>
      </c>
      <c r="E255" s="951" t="s">
        <v>3305</v>
      </c>
      <c r="F255" s="435" t="s">
        <v>3306</v>
      </c>
      <c r="G255" s="440" t="s">
        <v>3307</v>
      </c>
      <c r="H255" s="392">
        <v>0.25</v>
      </c>
      <c r="I255" s="437">
        <v>44576</v>
      </c>
      <c r="J255" s="437">
        <v>44926</v>
      </c>
      <c r="K255" s="391">
        <v>0.05</v>
      </c>
      <c r="L255" s="529">
        <v>0.1</v>
      </c>
      <c r="M255" s="392">
        <v>0.5</v>
      </c>
      <c r="N255" s="744">
        <v>1</v>
      </c>
      <c r="O255" s="1210">
        <v>194417000</v>
      </c>
      <c r="P255" s="894">
        <v>312818564</v>
      </c>
      <c r="Q255" s="14"/>
      <c r="R255" s="1148">
        <v>0.15</v>
      </c>
      <c r="S255" s="1150" t="s">
        <v>3308</v>
      </c>
      <c r="T255" s="551">
        <v>0.1</v>
      </c>
      <c r="U255" s="725" t="s">
        <v>3309</v>
      </c>
      <c r="V255" s="725" t="s">
        <v>3310</v>
      </c>
      <c r="W255" s="620" t="str">
        <f t="shared" si="17"/>
        <v>En gestión</v>
      </c>
      <c r="X255" s="620" t="str">
        <f t="shared" si="16"/>
        <v>En gestión</v>
      </c>
      <c r="Y255" s="1238" t="s">
        <v>3311</v>
      </c>
      <c r="Z255" s="1218">
        <f>SUMPRODUCT(T255:T259,H255:H259)</f>
        <v>0.15000000000000002</v>
      </c>
      <c r="AA255" s="935">
        <f>SUMPRODUCT(H255:H259,L255:L259)</f>
        <v>0.17500000000000002</v>
      </c>
      <c r="AB255" s="1219" t="str">
        <f t="shared" ref="AB255:AB300" si="18">IF(AA255&lt;1%,"Sin iniciar",IF(AA255=100%,"Terminado","En gestión"))</f>
        <v>En gestión</v>
      </c>
      <c r="AC255" s="939" t="str">
        <f>IF(Z255&lt;1%,"Sin iniciar",IF(Z255=100%,"Terminado","En gestión"))</f>
        <v>En gestión</v>
      </c>
      <c r="AD255" s="488" t="s">
        <v>3312</v>
      </c>
      <c r="AE255" s="864">
        <v>312818564</v>
      </c>
      <c r="AF255" s="868">
        <v>312818564</v>
      </c>
      <c r="AG255" s="868">
        <v>156409282</v>
      </c>
      <c r="AH255" s="864">
        <v>194417000</v>
      </c>
      <c r="AI255" s="1044">
        <v>194417000</v>
      </c>
      <c r="AJ255" s="1044">
        <v>63509500</v>
      </c>
      <c r="AK255" s="1060" t="s">
        <v>3313</v>
      </c>
      <c r="AL255" s="1060" t="s">
        <v>3314</v>
      </c>
      <c r="AM255" s="1060" t="s">
        <v>3315</v>
      </c>
      <c r="AN255" s="1060" t="s">
        <v>3316</v>
      </c>
      <c r="AP255" s="839" t="s">
        <v>4495</v>
      </c>
      <c r="AQ255" s="845" t="s">
        <v>4205</v>
      </c>
      <c r="AR255" s="1676" t="s">
        <v>4259</v>
      </c>
    </row>
    <row r="256" spans="2:44" s="6" customFormat="1" ht="231.95" customHeight="1" x14ac:dyDescent="0.25">
      <c r="B256" s="1473"/>
      <c r="C256" s="1220"/>
      <c r="D256" s="951"/>
      <c r="E256" s="951"/>
      <c r="F256" s="435" t="s">
        <v>3317</v>
      </c>
      <c r="G256" s="440" t="s">
        <v>3318</v>
      </c>
      <c r="H256" s="392">
        <v>0.15</v>
      </c>
      <c r="I256" s="437">
        <v>44576</v>
      </c>
      <c r="J256" s="437">
        <v>44926</v>
      </c>
      <c r="K256" s="393">
        <v>0</v>
      </c>
      <c r="L256" s="530">
        <v>0</v>
      </c>
      <c r="M256" s="392">
        <v>0.5</v>
      </c>
      <c r="N256" s="744">
        <v>1</v>
      </c>
      <c r="O256" s="1170"/>
      <c r="P256" s="894"/>
      <c r="Q256" s="14"/>
      <c r="R256" s="1149"/>
      <c r="S256" s="1150"/>
      <c r="T256" s="551">
        <v>0.2</v>
      </c>
      <c r="U256" s="725" t="s">
        <v>3319</v>
      </c>
      <c r="V256" s="725" t="s">
        <v>3320</v>
      </c>
      <c r="W256" s="618" t="str">
        <f t="shared" si="17"/>
        <v>Sin iniciar</v>
      </c>
      <c r="X256" s="618" t="str">
        <f t="shared" si="16"/>
        <v>En gestión</v>
      </c>
      <c r="Y256" s="1208"/>
      <c r="Z256" s="1197"/>
      <c r="AA256" s="994"/>
      <c r="AB256" s="1204"/>
      <c r="AC256" s="884"/>
      <c r="AD256" s="488"/>
      <c r="AE256" s="864"/>
      <c r="AF256" s="868"/>
      <c r="AG256" s="868"/>
      <c r="AH256" s="864"/>
      <c r="AI256" s="1010"/>
      <c r="AJ256" s="1010"/>
      <c r="AK256" s="1160"/>
      <c r="AL256" s="1161"/>
      <c r="AM256" s="1161"/>
      <c r="AN256" s="1161"/>
      <c r="AP256" s="839" t="s">
        <v>4495</v>
      </c>
      <c r="AQ256" s="845" t="s">
        <v>4205</v>
      </c>
      <c r="AR256" s="1678"/>
    </row>
    <row r="257" spans="2:44" s="6" customFormat="1" ht="231.95" customHeight="1" x14ac:dyDescent="0.25">
      <c r="B257" s="1473"/>
      <c r="C257" s="1220"/>
      <c r="D257" s="951"/>
      <c r="E257" s="951"/>
      <c r="F257" s="435" t="s">
        <v>3321</v>
      </c>
      <c r="G257" s="440" t="s">
        <v>3322</v>
      </c>
      <c r="H257" s="392">
        <v>0.1</v>
      </c>
      <c r="I257" s="437">
        <v>44576</v>
      </c>
      <c r="J257" s="437">
        <v>44772</v>
      </c>
      <c r="K257" s="393">
        <v>0.05</v>
      </c>
      <c r="L257" s="530">
        <v>1</v>
      </c>
      <c r="M257" s="392">
        <v>1</v>
      </c>
      <c r="N257" s="744">
        <v>1</v>
      </c>
      <c r="O257" s="1170"/>
      <c r="P257" s="894"/>
      <c r="Q257" s="14"/>
      <c r="R257" s="1149"/>
      <c r="S257" s="1150"/>
      <c r="T257" s="551">
        <v>0.05</v>
      </c>
      <c r="U257" s="725" t="s">
        <v>3323</v>
      </c>
      <c r="V257" s="725" t="s">
        <v>3324</v>
      </c>
      <c r="W257" s="618" t="str">
        <f t="shared" si="17"/>
        <v>Terminado</v>
      </c>
      <c r="X257" s="618" t="str">
        <f t="shared" si="16"/>
        <v>En gestión</v>
      </c>
      <c r="Y257" s="1208"/>
      <c r="Z257" s="1197"/>
      <c r="AA257" s="994"/>
      <c r="AB257" s="1204"/>
      <c r="AC257" s="884"/>
      <c r="AD257" s="488"/>
      <c r="AE257" s="864"/>
      <c r="AF257" s="868"/>
      <c r="AG257" s="868"/>
      <c r="AH257" s="864"/>
      <c r="AI257" s="1010"/>
      <c r="AJ257" s="1010"/>
      <c r="AK257" s="1160"/>
      <c r="AL257" s="1161"/>
      <c r="AM257" s="1161"/>
      <c r="AN257" s="1161"/>
      <c r="AP257" s="839" t="s">
        <v>4495</v>
      </c>
      <c r="AQ257" s="846" t="s">
        <v>4260</v>
      </c>
      <c r="AR257" s="1678"/>
    </row>
    <row r="258" spans="2:44" s="6" customFormat="1" ht="231.95" customHeight="1" x14ac:dyDescent="0.25">
      <c r="B258" s="1473"/>
      <c r="C258" s="1220"/>
      <c r="D258" s="951"/>
      <c r="E258" s="951"/>
      <c r="F258" s="435" t="s">
        <v>3325</v>
      </c>
      <c r="G258" s="440" t="s">
        <v>3326</v>
      </c>
      <c r="H258" s="392">
        <v>0.1</v>
      </c>
      <c r="I258" s="437">
        <v>44576</v>
      </c>
      <c r="J258" s="437">
        <v>44926</v>
      </c>
      <c r="K258" s="393">
        <v>0.05</v>
      </c>
      <c r="L258" s="530">
        <v>0.1</v>
      </c>
      <c r="M258" s="392">
        <v>0.5</v>
      </c>
      <c r="N258" s="744">
        <v>1</v>
      </c>
      <c r="O258" s="1170"/>
      <c r="P258" s="894"/>
      <c r="Q258" s="14"/>
      <c r="R258" s="1149"/>
      <c r="S258" s="1150"/>
      <c r="T258" s="551">
        <v>0.1</v>
      </c>
      <c r="U258" s="725" t="s">
        <v>3327</v>
      </c>
      <c r="V258" s="725" t="s">
        <v>3328</v>
      </c>
      <c r="W258" s="618" t="str">
        <f t="shared" si="17"/>
        <v>En gestión</v>
      </c>
      <c r="X258" s="618" t="str">
        <f t="shared" si="16"/>
        <v>En gestión</v>
      </c>
      <c r="Y258" s="1208"/>
      <c r="Z258" s="1197"/>
      <c r="AA258" s="994"/>
      <c r="AB258" s="1204"/>
      <c r="AC258" s="884"/>
      <c r="AD258" s="488"/>
      <c r="AE258" s="864"/>
      <c r="AF258" s="868"/>
      <c r="AG258" s="868"/>
      <c r="AH258" s="864"/>
      <c r="AI258" s="1010"/>
      <c r="AJ258" s="1010"/>
      <c r="AK258" s="1160"/>
      <c r="AL258" s="1161"/>
      <c r="AM258" s="1161"/>
      <c r="AN258" s="1161"/>
      <c r="AP258" s="839" t="s">
        <v>4495</v>
      </c>
      <c r="AQ258" s="845" t="s">
        <v>4205</v>
      </c>
      <c r="AR258" s="1678"/>
    </row>
    <row r="259" spans="2:44" s="6" customFormat="1" ht="231.95" customHeight="1" x14ac:dyDescent="0.25">
      <c r="B259" s="1473"/>
      <c r="C259" s="1221"/>
      <c r="D259" s="1006"/>
      <c r="E259" s="1006"/>
      <c r="F259" s="435" t="s">
        <v>3329</v>
      </c>
      <c r="G259" s="440" t="s">
        <v>3330</v>
      </c>
      <c r="H259" s="392">
        <v>0.4</v>
      </c>
      <c r="I259" s="437">
        <v>44576</v>
      </c>
      <c r="J259" s="437">
        <v>44926</v>
      </c>
      <c r="K259" s="393">
        <v>0.05</v>
      </c>
      <c r="L259" s="530">
        <v>0.1</v>
      </c>
      <c r="M259" s="392">
        <v>0.5</v>
      </c>
      <c r="N259" s="744">
        <v>1</v>
      </c>
      <c r="O259" s="893"/>
      <c r="P259" s="894"/>
      <c r="Q259" s="14"/>
      <c r="R259" s="1149"/>
      <c r="S259" s="1151"/>
      <c r="T259" s="551">
        <v>0.2</v>
      </c>
      <c r="U259" s="725" t="s">
        <v>3331</v>
      </c>
      <c r="V259" s="725" t="s">
        <v>3332</v>
      </c>
      <c r="W259" s="618" t="str">
        <f t="shared" si="17"/>
        <v>En gestión</v>
      </c>
      <c r="X259" s="618" t="str">
        <f t="shared" si="16"/>
        <v>En gestión</v>
      </c>
      <c r="Y259" s="1209"/>
      <c r="Z259" s="1203"/>
      <c r="AA259" s="936"/>
      <c r="AB259" s="1199"/>
      <c r="AC259" s="940"/>
      <c r="AD259" s="488"/>
      <c r="AE259" s="865"/>
      <c r="AF259" s="869"/>
      <c r="AG259" s="869"/>
      <c r="AH259" s="865"/>
      <c r="AI259" s="1010"/>
      <c r="AJ259" s="1010"/>
      <c r="AK259" s="1160"/>
      <c r="AL259" s="1161"/>
      <c r="AM259" s="1161"/>
      <c r="AN259" s="1161"/>
      <c r="AP259" s="839" t="s">
        <v>4495</v>
      </c>
      <c r="AQ259" s="845" t="s">
        <v>4205</v>
      </c>
      <c r="AR259" s="1677"/>
    </row>
    <row r="260" spans="2:44" s="6" customFormat="1" ht="231.95" customHeight="1" x14ac:dyDescent="0.25">
      <c r="B260" s="1473"/>
      <c r="C260" s="1216" t="s">
        <v>3333</v>
      </c>
      <c r="D260" s="1001" t="s">
        <v>3334</v>
      </c>
      <c r="E260" s="1001" t="s">
        <v>3335</v>
      </c>
      <c r="F260" s="432" t="s">
        <v>3336</v>
      </c>
      <c r="G260" s="399" t="s">
        <v>3337</v>
      </c>
      <c r="H260" s="399">
        <v>0.1</v>
      </c>
      <c r="I260" s="434">
        <v>44743</v>
      </c>
      <c r="J260" s="434">
        <v>44918</v>
      </c>
      <c r="K260" s="393">
        <v>0</v>
      </c>
      <c r="L260" s="530">
        <v>0</v>
      </c>
      <c r="M260" s="399">
        <v>0.3</v>
      </c>
      <c r="N260" s="745">
        <v>1</v>
      </c>
      <c r="O260" s="1210">
        <v>410347755</v>
      </c>
      <c r="P260" s="894">
        <v>408716393</v>
      </c>
      <c r="Q260" s="14"/>
      <c r="R260" s="1148">
        <v>0</v>
      </c>
      <c r="S260" s="1150" t="s">
        <v>3338</v>
      </c>
      <c r="T260" s="551">
        <v>0</v>
      </c>
      <c r="U260" s="725" t="s">
        <v>4157</v>
      </c>
      <c r="V260" s="725" t="s">
        <v>729</v>
      </c>
      <c r="W260" s="618" t="str">
        <f t="shared" si="17"/>
        <v>Sin iniciar</v>
      </c>
      <c r="X260" s="618" t="str">
        <f t="shared" ref="X260:X323" si="19">IF(T260&lt;1%,"Sin iniciar",IF(T260=100%,"Terminado","En gestión"))</f>
        <v>Sin iniciar</v>
      </c>
      <c r="Y260" s="1213" t="s">
        <v>4161</v>
      </c>
      <c r="Z260" s="1196">
        <f>SUMPRODUCT(T260:T265,H260:H265)</f>
        <v>0.14000000000000001</v>
      </c>
      <c r="AA260" s="990">
        <f>SUMPRODUCT(H260:H265,L260:L265)</f>
        <v>0.14000000000000001</v>
      </c>
      <c r="AB260" s="1198" t="str">
        <f t="shared" si="18"/>
        <v>En gestión</v>
      </c>
      <c r="AC260" s="1186" t="str">
        <f>IF(Z260&lt;1%,"Sin iniciar",IF(Z260=100%,"Terminado","En gestión"))</f>
        <v>En gestión</v>
      </c>
      <c r="AD260" s="747"/>
      <c r="AE260" s="1214">
        <v>408716393</v>
      </c>
      <c r="AF260" s="1215">
        <v>408716393</v>
      </c>
      <c r="AG260" s="1215">
        <v>204358196.5</v>
      </c>
      <c r="AH260" s="1214">
        <v>410347755</v>
      </c>
      <c r="AI260" s="1010">
        <v>406495892.25</v>
      </c>
      <c r="AJ260" s="1010">
        <v>109485376.5</v>
      </c>
      <c r="AK260" s="1062" t="s">
        <v>3313</v>
      </c>
      <c r="AL260" s="1160" t="s">
        <v>116</v>
      </c>
      <c r="AM260" s="1161" t="s">
        <v>117</v>
      </c>
      <c r="AN260" s="1161" t="s">
        <v>118</v>
      </c>
      <c r="AP260" s="839" t="s">
        <v>4495</v>
      </c>
      <c r="AQ260" s="845" t="s">
        <v>4205</v>
      </c>
      <c r="AR260" s="1676" t="s">
        <v>4261</v>
      </c>
    </row>
    <row r="261" spans="2:44" s="6" customFormat="1" ht="231.95" customHeight="1" x14ac:dyDescent="0.25">
      <c r="B261" s="1473"/>
      <c r="C261" s="1164"/>
      <c r="D261" s="951"/>
      <c r="E261" s="951"/>
      <c r="F261" s="435" t="s">
        <v>3340</v>
      </c>
      <c r="G261" s="392" t="s">
        <v>3341</v>
      </c>
      <c r="H261" s="392">
        <v>0.2</v>
      </c>
      <c r="I261" s="437">
        <v>44743</v>
      </c>
      <c r="J261" s="437">
        <v>44918</v>
      </c>
      <c r="K261" s="393">
        <v>0</v>
      </c>
      <c r="L261" s="530">
        <v>0</v>
      </c>
      <c r="M261" s="392">
        <v>0.3</v>
      </c>
      <c r="N261" s="744">
        <v>1</v>
      </c>
      <c r="O261" s="1170"/>
      <c r="P261" s="894"/>
      <c r="Q261" s="14"/>
      <c r="R261" s="1149"/>
      <c r="S261" s="1150"/>
      <c r="T261" s="551">
        <v>0</v>
      </c>
      <c r="U261" s="725" t="s">
        <v>4157</v>
      </c>
      <c r="V261" s="725" t="s">
        <v>729</v>
      </c>
      <c r="W261" s="618" t="str">
        <f t="shared" ref="W261:W324" si="20">IF(L261&lt;1%,"Sin iniciar",IF(L261=100%,"Terminado","En gestión"))</f>
        <v>Sin iniciar</v>
      </c>
      <c r="X261" s="618" t="str">
        <f t="shared" si="19"/>
        <v>Sin iniciar</v>
      </c>
      <c r="Y261" s="1208"/>
      <c r="Z261" s="1197"/>
      <c r="AA261" s="994"/>
      <c r="AB261" s="1204"/>
      <c r="AC261" s="1187"/>
      <c r="AD261" s="747"/>
      <c r="AE261" s="864"/>
      <c r="AF261" s="868"/>
      <c r="AG261" s="868"/>
      <c r="AH261" s="864"/>
      <c r="AI261" s="1010"/>
      <c r="AJ261" s="1010"/>
      <c r="AK261" s="1059"/>
      <c r="AL261" s="1160"/>
      <c r="AM261" s="1161"/>
      <c r="AN261" s="1161"/>
      <c r="AP261" s="839" t="s">
        <v>4495</v>
      </c>
      <c r="AQ261" s="845" t="s">
        <v>4205</v>
      </c>
      <c r="AR261" s="1678"/>
    </row>
    <row r="262" spans="2:44" s="6" customFormat="1" ht="231.95" customHeight="1" x14ac:dyDescent="0.25">
      <c r="B262" s="1473"/>
      <c r="C262" s="1164"/>
      <c r="D262" s="951"/>
      <c r="E262" s="951"/>
      <c r="F262" s="435" t="s">
        <v>3342</v>
      </c>
      <c r="G262" s="392" t="s">
        <v>3343</v>
      </c>
      <c r="H262" s="392">
        <v>0.1</v>
      </c>
      <c r="I262" s="437">
        <v>44562</v>
      </c>
      <c r="J262" s="437">
        <v>44742</v>
      </c>
      <c r="K262" s="393">
        <v>0.3</v>
      </c>
      <c r="L262" s="530">
        <v>1</v>
      </c>
      <c r="M262" s="392">
        <v>1</v>
      </c>
      <c r="N262" s="744">
        <v>1</v>
      </c>
      <c r="O262" s="1170"/>
      <c r="P262" s="894"/>
      <c r="Q262" s="14"/>
      <c r="R262" s="1149"/>
      <c r="S262" s="1150"/>
      <c r="T262" s="551">
        <v>1</v>
      </c>
      <c r="U262" s="725" t="s">
        <v>3344</v>
      </c>
      <c r="V262" s="725" t="s">
        <v>3345</v>
      </c>
      <c r="W262" s="618" t="str">
        <f t="shared" si="20"/>
        <v>Terminado</v>
      </c>
      <c r="X262" s="618" t="str">
        <f t="shared" si="19"/>
        <v>Terminado</v>
      </c>
      <c r="Y262" s="1208"/>
      <c r="Z262" s="1197"/>
      <c r="AA262" s="994"/>
      <c r="AB262" s="1204"/>
      <c r="AC262" s="1187"/>
      <c r="AD262" s="747"/>
      <c r="AE262" s="864"/>
      <c r="AF262" s="868"/>
      <c r="AG262" s="868"/>
      <c r="AH262" s="864"/>
      <c r="AI262" s="1010"/>
      <c r="AJ262" s="1010"/>
      <c r="AK262" s="1059"/>
      <c r="AL262" s="1160"/>
      <c r="AM262" s="1161"/>
      <c r="AN262" s="1161"/>
      <c r="AP262" s="839" t="s">
        <v>4495</v>
      </c>
      <c r="AQ262" s="846" t="s">
        <v>4262</v>
      </c>
      <c r="AR262" s="1678"/>
    </row>
    <row r="263" spans="2:44" s="6" customFormat="1" ht="231.95" customHeight="1" x14ac:dyDescent="0.25">
      <c r="B263" s="1473"/>
      <c r="C263" s="1164"/>
      <c r="D263" s="951"/>
      <c r="E263" s="951"/>
      <c r="F263" s="435" t="s">
        <v>3346</v>
      </c>
      <c r="G263" s="392" t="s">
        <v>3347</v>
      </c>
      <c r="H263" s="392">
        <v>0.2</v>
      </c>
      <c r="I263" s="437">
        <v>44774</v>
      </c>
      <c r="J263" s="437">
        <v>44918</v>
      </c>
      <c r="K263" s="393">
        <v>0</v>
      </c>
      <c r="L263" s="530">
        <v>0</v>
      </c>
      <c r="M263" s="392">
        <v>0.3</v>
      </c>
      <c r="N263" s="744">
        <v>1</v>
      </c>
      <c r="O263" s="1170"/>
      <c r="P263" s="894"/>
      <c r="Q263" s="14"/>
      <c r="R263" s="1149"/>
      <c r="S263" s="1150"/>
      <c r="T263" s="551">
        <v>0</v>
      </c>
      <c r="U263" s="725" t="s">
        <v>4157</v>
      </c>
      <c r="V263" s="725" t="s">
        <v>729</v>
      </c>
      <c r="W263" s="618" t="str">
        <f t="shared" si="20"/>
        <v>Sin iniciar</v>
      </c>
      <c r="X263" s="618" t="str">
        <f t="shared" si="19"/>
        <v>Sin iniciar</v>
      </c>
      <c r="Y263" s="1208"/>
      <c r="Z263" s="1197"/>
      <c r="AA263" s="994"/>
      <c r="AB263" s="1204"/>
      <c r="AC263" s="1187"/>
      <c r="AD263" s="747"/>
      <c r="AE263" s="864"/>
      <c r="AF263" s="868"/>
      <c r="AG263" s="868"/>
      <c r="AH263" s="864"/>
      <c r="AI263" s="1010"/>
      <c r="AJ263" s="1010"/>
      <c r="AK263" s="1059"/>
      <c r="AL263" s="1160"/>
      <c r="AM263" s="1161"/>
      <c r="AN263" s="1161"/>
      <c r="AP263" s="839" t="s">
        <v>4495</v>
      </c>
      <c r="AQ263" s="845" t="s">
        <v>4205</v>
      </c>
      <c r="AR263" s="1678"/>
    </row>
    <row r="264" spans="2:44" s="6" customFormat="1" ht="231.95" customHeight="1" x14ac:dyDescent="0.25">
      <c r="B264" s="1473"/>
      <c r="C264" s="1164"/>
      <c r="D264" s="951"/>
      <c r="E264" s="951"/>
      <c r="F264" s="435" t="s">
        <v>3348</v>
      </c>
      <c r="G264" s="392" t="s">
        <v>3349</v>
      </c>
      <c r="H264" s="392">
        <v>0.3</v>
      </c>
      <c r="I264" s="437">
        <v>44805</v>
      </c>
      <c r="J264" s="437">
        <v>44918</v>
      </c>
      <c r="K264" s="393">
        <v>0</v>
      </c>
      <c r="L264" s="530">
        <v>0</v>
      </c>
      <c r="M264" s="392">
        <v>0.1</v>
      </c>
      <c r="N264" s="744">
        <v>1</v>
      </c>
      <c r="O264" s="1170"/>
      <c r="P264" s="894"/>
      <c r="Q264" s="14"/>
      <c r="R264" s="1149"/>
      <c r="S264" s="1150"/>
      <c r="T264" s="551">
        <v>0</v>
      </c>
      <c r="U264" s="725" t="s">
        <v>4157</v>
      </c>
      <c r="V264" s="725" t="s">
        <v>729</v>
      </c>
      <c r="W264" s="618" t="str">
        <f t="shared" si="20"/>
        <v>Sin iniciar</v>
      </c>
      <c r="X264" s="618" t="str">
        <f t="shared" si="19"/>
        <v>Sin iniciar</v>
      </c>
      <c r="Y264" s="1208"/>
      <c r="Z264" s="1197"/>
      <c r="AA264" s="994"/>
      <c r="AB264" s="1204"/>
      <c r="AC264" s="1187"/>
      <c r="AD264" s="747"/>
      <c r="AE264" s="864"/>
      <c r="AF264" s="868"/>
      <c r="AG264" s="868"/>
      <c r="AH264" s="864"/>
      <c r="AI264" s="1010"/>
      <c r="AJ264" s="1010"/>
      <c r="AK264" s="1059"/>
      <c r="AL264" s="1160"/>
      <c r="AM264" s="1161"/>
      <c r="AN264" s="1161"/>
      <c r="AP264" s="839" t="s">
        <v>4495</v>
      </c>
      <c r="AQ264" s="845" t="s">
        <v>4205</v>
      </c>
      <c r="AR264" s="1678"/>
    </row>
    <row r="265" spans="2:44" s="6" customFormat="1" ht="231.95" customHeight="1" x14ac:dyDescent="0.25">
      <c r="B265" s="1473"/>
      <c r="C265" s="1217"/>
      <c r="D265" s="1006"/>
      <c r="E265" s="1006"/>
      <c r="F265" s="435" t="s">
        <v>3350</v>
      </c>
      <c r="G265" s="392" t="s">
        <v>3351</v>
      </c>
      <c r="H265" s="392">
        <v>0.1</v>
      </c>
      <c r="I265" s="437">
        <v>44593</v>
      </c>
      <c r="J265" s="437">
        <v>44772</v>
      </c>
      <c r="K265" s="393">
        <v>0.1</v>
      </c>
      <c r="L265" s="530">
        <v>0.4</v>
      </c>
      <c r="M265" s="392">
        <v>1</v>
      </c>
      <c r="N265" s="744">
        <v>1</v>
      </c>
      <c r="O265" s="893"/>
      <c r="P265" s="894"/>
      <c r="Q265" s="14"/>
      <c r="R265" s="1149"/>
      <c r="S265" s="1151"/>
      <c r="T265" s="551">
        <v>0.4</v>
      </c>
      <c r="U265" s="725" t="s">
        <v>3352</v>
      </c>
      <c r="V265" s="725" t="s">
        <v>3353</v>
      </c>
      <c r="W265" s="618" t="str">
        <f t="shared" si="20"/>
        <v>En gestión</v>
      </c>
      <c r="X265" s="618" t="str">
        <f t="shared" si="19"/>
        <v>En gestión</v>
      </c>
      <c r="Y265" s="1209"/>
      <c r="Z265" s="1203"/>
      <c r="AA265" s="936"/>
      <c r="AB265" s="1199"/>
      <c r="AC265" s="1188"/>
      <c r="AD265" s="747" t="s">
        <v>144</v>
      </c>
      <c r="AE265" s="865"/>
      <c r="AF265" s="869"/>
      <c r="AG265" s="869"/>
      <c r="AH265" s="865"/>
      <c r="AI265" s="1010"/>
      <c r="AJ265" s="1010"/>
      <c r="AK265" s="1060"/>
      <c r="AL265" s="1160"/>
      <c r="AM265" s="1161"/>
      <c r="AN265" s="1161"/>
      <c r="AP265" s="839" t="s">
        <v>4495</v>
      </c>
      <c r="AQ265" s="845" t="s">
        <v>4205</v>
      </c>
      <c r="AR265" s="1677"/>
    </row>
    <row r="266" spans="2:44" s="6" customFormat="1" ht="231.95" customHeight="1" x14ac:dyDescent="0.25">
      <c r="B266" s="1473"/>
      <c r="C266" s="1216" t="s">
        <v>3354</v>
      </c>
      <c r="D266" s="1001" t="s">
        <v>3355</v>
      </c>
      <c r="E266" s="1001" t="s">
        <v>3356</v>
      </c>
      <c r="F266" s="432" t="s">
        <v>3357</v>
      </c>
      <c r="G266" s="398" t="s">
        <v>3358</v>
      </c>
      <c r="H266" s="399">
        <v>0.15</v>
      </c>
      <c r="I266" s="434">
        <v>44576</v>
      </c>
      <c r="J266" s="434">
        <v>44773</v>
      </c>
      <c r="K266" s="393">
        <v>0.2</v>
      </c>
      <c r="L266" s="530">
        <v>1</v>
      </c>
      <c r="M266" s="399">
        <v>1</v>
      </c>
      <c r="N266" s="399">
        <v>1</v>
      </c>
      <c r="O266" s="1210">
        <v>18231000</v>
      </c>
      <c r="P266" s="894">
        <v>120475003</v>
      </c>
      <c r="Q266" s="14"/>
      <c r="R266" s="1148">
        <v>0.4</v>
      </c>
      <c r="S266" s="1072" t="s">
        <v>3359</v>
      </c>
      <c r="T266" s="551">
        <v>0.95</v>
      </c>
      <c r="U266" s="725" t="s">
        <v>3360</v>
      </c>
      <c r="V266" s="725" t="s">
        <v>3361</v>
      </c>
      <c r="W266" s="618" t="str">
        <f t="shared" si="20"/>
        <v>Terminado</v>
      </c>
      <c r="X266" s="618" t="str">
        <f t="shared" si="19"/>
        <v>En gestión</v>
      </c>
      <c r="Y266" s="1213" t="s">
        <v>3362</v>
      </c>
      <c r="Z266" s="1196">
        <f>SUMPRODUCT(T266:T270,H266:H270)</f>
        <v>0.42249999999999999</v>
      </c>
      <c r="AA266" s="990">
        <f>SUMPRODUCT(H266:H270,L266:L270)</f>
        <v>0.26500000000000001</v>
      </c>
      <c r="AB266" s="1198" t="str">
        <f t="shared" si="18"/>
        <v>En gestión</v>
      </c>
      <c r="AC266" s="1186" t="str">
        <f>IF(Z266&lt;1%,"Sin iniciar",IF(Z266=100%,"Terminado","En gestión"))</f>
        <v>En gestión</v>
      </c>
      <c r="AD266" s="748" t="s">
        <v>3363</v>
      </c>
      <c r="AE266" s="1214">
        <v>120475003</v>
      </c>
      <c r="AF266" s="1215">
        <v>120475003</v>
      </c>
      <c r="AG266" s="1215">
        <v>60237501.5</v>
      </c>
      <c r="AH266" s="1214">
        <v>18231000</v>
      </c>
      <c r="AI266" s="1215">
        <v>18231000</v>
      </c>
      <c r="AJ266" s="1215">
        <v>3090000</v>
      </c>
      <c r="AK266" s="1062" t="s">
        <v>3313</v>
      </c>
      <c r="AL266" s="1160" t="s">
        <v>116</v>
      </c>
      <c r="AM266" s="1161" t="s">
        <v>117</v>
      </c>
      <c r="AN266" s="1161" t="s">
        <v>118</v>
      </c>
      <c r="AP266" s="839" t="s">
        <v>4495</v>
      </c>
      <c r="AQ266" s="846" t="s">
        <v>4263</v>
      </c>
      <c r="AR266" s="1676" t="s">
        <v>4264</v>
      </c>
    </row>
    <row r="267" spans="2:44" s="6" customFormat="1" ht="231.95" customHeight="1" x14ac:dyDescent="0.25">
      <c r="B267" s="1473"/>
      <c r="C267" s="1164"/>
      <c r="D267" s="951"/>
      <c r="E267" s="951"/>
      <c r="F267" s="435" t="s">
        <v>3364</v>
      </c>
      <c r="G267" s="401" t="s">
        <v>3365</v>
      </c>
      <c r="H267" s="392">
        <v>0.15</v>
      </c>
      <c r="I267" s="437">
        <v>44743</v>
      </c>
      <c r="J267" s="437">
        <v>44895</v>
      </c>
      <c r="K267" s="393">
        <v>0</v>
      </c>
      <c r="L267" s="530">
        <v>0</v>
      </c>
      <c r="M267" s="392">
        <v>0.3</v>
      </c>
      <c r="N267" s="744">
        <v>1</v>
      </c>
      <c r="O267" s="1170"/>
      <c r="P267" s="894"/>
      <c r="Q267" s="14"/>
      <c r="R267" s="1149"/>
      <c r="S267" s="1150"/>
      <c r="T267" s="551">
        <v>0</v>
      </c>
      <c r="U267" s="725" t="s">
        <v>4157</v>
      </c>
      <c r="V267" s="725" t="s">
        <v>729</v>
      </c>
      <c r="W267" s="618" t="str">
        <f t="shared" si="20"/>
        <v>Sin iniciar</v>
      </c>
      <c r="X267" s="618" t="str">
        <f t="shared" si="19"/>
        <v>Sin iniciar</v>
      </c>
      <c r="Y267" s="1208"/>
      <c r="Z267" s="1197"/>
      <c r="AA267" s="994"/>
      <c r="AB267" s="1204"/>
      <c r="AC267" s="1187"/>
      <c r="AD267" s="747"/>
      <c r="AE267" s="864"/>
      <c r="AF267" s="868"/>
      <c r="AG267" s="868"/>
      <c r="AH267" s="864"/>
      <c r="AI267" s="868"/>
      <c r="AJ267" s="868"/>
      <c r="AK267" s="1059"/>
      <c r="AL267" s="1160"/>
      <c r="AM267" s="1161"/>
      <c r="AN267" s="1161"/>
      <c r="AP267" s="839" t="s">
        <v>4495</v>
      </c>
      <c r="AQ267" s="845" t="s">
        <v>4205</v>
      </c>
      <c r="AR267" s="1678"/>
    </row>
    <row r="268" spans="2:44" s="6" customFormat="1" ht="231.95" customHeight="1" x14ac:dyDescent="0.25">
      <c r="B268" s="1473"/>
      <c r="C268" s="1164"/>
      <c r="D268" s="951"/>
      <c r="E268" s="951"/>
      <c r="F268" s="435" t="s">
        <v>3366</v>
      </c>
      <c r="G268" s="401" t="s">
        <v>3367</v>
      </c>
      <c r="H268" s="392">
        <v>0.2</v>
      </c>
      <c r="I268" s="437">
        <v>44576</v>
      </c>
      <c r="J268" s="437">
        <v>44834</v>
      </c>
      <c r="K268" s="393">
        <v>0.1</v>
      </c>
      <c r="L268" s="530">
        <v>0.3</v>
      </c>
      <c r="M268" s="392">
        <v>1</v>
      </c>
      <c r="N268" s="392">
        <v>1</v>
      </c>
      <c r="O268" s="1170"/>
      <c r="P268" s="894"/>
      <c r="Q268" s="14"/>
      <c r="R268" s="1149"/>
      <c r="S268" s="1150"/>
      <c r="T268" s="551">
        <v>0.3</v>
      </c>
      <c r="U268" s="725" t="s">
        <v>3368</v>
      </c>
      <c r="V268" s="749" t="s">
        <v>3369</v>
      </c>
      <c r="W268" s="618" t="str">
        <f t="shared" si="20"/>
        <v>En gestión</v>
      </c>
      <c r="X268" s="618" t="str">
        <f t="shared" si="19"/>
        <v>En gestión</v>
      </c>
      <c r="Y268" s="1208"/>
      <c r="Z268" s="1197"/>
      <c r="AA268" s="994"/>
      <c r="AB268" s="1204"/>
      <c r="AC268" s="1187"/>
      <c r="AD268" s="747" t="s">
        <v>144</v>
      </c>
      <c r="AE268" s="864"/>
      <c r="AF268" s="868"/>
      <c r="AG268" s="868"/>
      <c r="AH268" s="864"/>
      <c r="AI268" s="868"/>
      <c r="AJ268" s="868"/>
      <c r="AK268" s="1059"/>
      <c r="AL268" s="1160"/>
      <c r="AM268" s="1161"/>
      <c r="AN268" s="1161"/>
      <c r="AP268" s="839" t="s">
        <v>4495</v>
      </c>
      <c r="AQ268" s="845" t="s">
        <v>4205</v>
      </c>
      <c r="AR268" s="1678"/>
    </row>
    <row r="269" spans="2:44" s="6" customFormat="1" ht="231.95" customHeight="1" x14ac:dyDescent="0.25">
      <c r="B269" s="1473"/>
      <c r="C269" s="1164"/>
      <c r="D269" s="951"/>
      <c r="E269" s="951"/>
      <c r="F269" s="435" t="s">
        <v>3370</v>
      </c>
      <c r="G269" s="401" t="s">
        <v>3371</v>
      </c>
      <c r="H269" s="392">
        <v>0.3</v>
      </c>
      <c r="I269" s="437">
        <v>44682</v>
      </c>
      <c r="J269" s="437">
        <v>44895</v>
      </c>
      <c r="K269" s="393">
        <v>0</v>
      </c>
      <c r="L269" s="530">
        <v>0.05</v>
      </c>
      <c r="M269" s="392">
        <v>0.2</v>
      </c>
      <c r="N269" s="744">
        <v>1</v>
      </c>
      <c r="O269" s="1170"/>
      <c r="P269" s="894"/>
      <c r="Q269" s="14"/>
      <c r="R269" s="1149"/>
      <c r="S269" s="1150"/>
      <c r="T269" s="551">
        <v>0.4</v>
      </c>
      <c r="U269" s="725" t="s">
        <v>3372</v>
      </c>
      <c r="V269" s="725" t="s">
        <v>3373</v>
      </c>
      <c r="W269" s="618" t="str">
        <f t="shared" si="20"/>
        <v>En gestión</v>
      </c>
      <c r="X269" s="618" t="str">
        <f t="shared" si="19"/>
        <v>En gestión</v>
      </c>
      <c r="Y269" s="1208"/>
      <c r="Z269" s="1197"/>
      <c r="AA269" s="994"/>
      <c r="AB269" s="1204"/>
      <c r="AC269" s="1187"/>
      <c r="AD269" s="747" t="s">
        <v>144</v>
      </c>
      <c r="AE269" s="864"/>
      <c r="AF269" s="868"/>
      <c r="AG269" s="868"/>
      <c r="AH269" s="864"/>
      <c r="AI269" s="868"/>
      <c r="AJ269" s="868"/>
      <c r="AK269" s="1059"/>
      <c r="AL269" s="1160"/>
      <c r="AM269" s="1161"/>
      <c r="AN269" s="1161"/>
      <c r="AP269" s="839" t="s">
        <v>4495</v>
      </c>
      <c r="AQ269" s="845" t="s">
        <v>4205</v>
      </c>
      <c r="AR269" s="1678"/>
    </row>
    <row r="270" spans="2:44" s="6" customFormat="1" ht="231.95" customHeight="1" x14ac:dyDescent="0.25">
      <c r="B270" s="1473"/>
      <c r="C270" s="1165"/>
      <c r="D270" s="970"/>
      <c r="E270" s="970"/>
      <c r="F270" s="435" t="s">
        <v>3374</v>
      </c>
      <c r="G270" s="401" t="s">
        <v>3375</v>
      </c>
      <c r="H270" s="392">
        <v>0.2</v>
      </c>
      <c r="I270" s="437">
        <v>44593</v>
      </c>
      <c r="J270" s="437">
        <v>44895</v>
      </c>
      <c r="K270" s="393">
        <v>0.1</v>
      </c>
      <c r="L270" s="530">
        <v>0.2</v>
      </c>
      <c r="M270" s="392">
        <v>0.6</v>
      </c>
      <c r="N270" s="744">
        <v>1</v>
      </c>
      <c r="O270" s="1171"/>
      <c r="P270" s="894"/>
      <c r="Q270" s="14"/>
      <c r="R270" s="1149"/>
      <c r="S270" s="1151"/>
      <c r="T270" s="551">
        <v>0.5</v>
      </c>
      <c r="U270" s="725" t="s">
        <v>3376</v>
      </c>
      <c r="V270" s="725" t="s">
        <v>3377</v>
      </c>
      <c r="W270" s="618" t="str">
        <f t="shared" si="20"/>
        <v>En gestión</v>
      </c>
      <c r="X270" s="618" t="str">
        <f t="shared" si="19"/>
        <v>En gestión</v>
      </c>
      <c r="Y270" s="1209"/>
      <c r="Z270" s="1203"/>
      <c r="AA270" s="936"/>
      <c r="AB270" s="1199"/>
      <c r="AC270" s="1188"/>
      <c r="AD270" s="747" t="s">
        <v>144</v>
      </c>
      <c r="AE270" s="1173"/>
      <c r="AF270" s="1175"/>
      <c r="AG270" s="1175"/>
      <c r="AH270" s="1173"/>
      <c r="AI270" s="1175"/>
      <c r="AJ270" s="1175"/>
      <c r="AK270" s="1060"/>
      <c r="AL270" s="1160"/>
      <c r="AM270" s="1161"/>
      <c r="AN270" s="1161"/>
      <c r="AP270" s="839" t="s">
        <v>4495</v>
      </c>
      <c r="AQ270" s="845" t="s">
        <v>4205</v>
      </c>
      <c r="AR270" s="1677"/>
    </row>
    <row r="271" spans="2:44" s="6" customFormat="1" ht="231.95" customHeight="1" x14ac:dyDescent="0.25">
      <c r="B271" s="1473"/>
      <c r="C271" s="1163" t="s">
        <v>3378</v>
      </c>
      <c r="D271" s="950" t="s">
        <v>3379</v>
      </c>
      <c r="E271" s="950" t="s">
        <v>3380</v>
      </c>
      <c r="F271" s="432" t="s">
        <v>3381</v>
      </c>
      <c r="G271" s="398" t="s">
        <v>3382</v>
      </c>
      <c r="H271" s="399">
        <v>0.5</v>
      </c>
      <c r="I271" s="434">
        <v>44593</v>
      </c>
      <c r="J271" s="434">
        <v>44804</v>
      </c>
      <c r="K271" s="393">
        <v>0.1</v>
      </c>
      <c r="L271" s="530">
        <v>0.3</v>
      </c>
      <c r="M271" s="399">
        <v>1</v>
      </c>
      <c r="N271" s="399">
        <v>1</v>
      </c>
      <c r="O271" s="1169">
        <v>22806681</v>
      </c>
      <c r="P271" s="894">
        <v>23441535</v>
      </c>
      <c r="Q271" s="14"/>
      <c r="R271" s="1148">
        <v>0.4</v>
      </c>
      <c r="S271" s="1176" t="s">
        <v>3383</v>
      </c>
      <c r="T271" s="551">
        <v>0.3</v>
      </c>
      <c r="U271" s="725" t="s">
        <v>3384</v>
      </c>
      <c r="V271" s="725" t="s">
        <v>3385</v>
      </c>
      <c r="W271" s="618" t="str">
        <f t="shared" si="20"/>
        <v>En gestión</v>
      </c>
      <c r="X271" s="618" t="str">
        <f t="shared" si="19"/>
        <v>En gestión</v>
      </c>
      <c r="Y271" s="1213" t="s">
        <v>3384</v>
      </c>
      <c r="Z271" s="1196">
        <f>SUMPRODUCT(T271:T272,H271:H272)</f>
        <v>0.15</v>
      </c>
      <c r="AA271" s="990">
        <f>SUMPRODUCT(H271:H272,L271:L272)</f>
        <v>0.15</v>
      </c>
      <c r="AB271" s="1198" t="str">
        <f t="shared" si="18"/>
        <v>En gestión</v>
      </c>
      <c r="AC271" s="883" t="str">
        <f>IF(Z271&lt;1%,"Sin iniciar",IF(Z271=100%,"Terminado","En gestión"))</f>
        <v>En gestión</v>
      </c>
      <c r="AD271" s="747" t="s">
        <v>144</v>
      </c>
      <c r="AE271" s="1172">
        <v>23441535</v>
      </c>
      <c r="AF271" s="1174">
        <v>23441535</v>
      </c>
      <c r="AG271" s="1174">
        <v>11720767.5</v>
      </c>
      <c r="AH271" s="1172">
        <v>22806681</v>
      </c>
      <c r="AI271" s="1174">
        <v>22806681</v>
      </c>
      <c r="AJ271" s="1174">
        <v>8703336</v>
      </c>
      <c r="AK271" s="1160" t="s">
        <v>3313</v>
      </c>
      <c r="AL271" s="1160" t="s">
        <v>52</v>
      </c>
      <c r="AM271" s="1161" t="s">
        <v>53</v>
      </c>
      <c r="AN271" s="1161" t="s">
        <v>2071</v>
      </c>
      <c r="AP271" s="839" t="s">
        <v>4206</v>
      </c>
      <c r="AQ271" s="845" t="s">
        <v>4205</v>
      </c>
      <c r="AR271" s="1676" t="s">
        <v>4207</v>
      </c>
    </row>
    <row r="272" spans="2:44" s="6" customFormat="1" ht="231.95" customHeight="1" x14ac:dyDescent="0.25">
      <c r="B272" s="1473"/>
      <c r="C272" s="1165"/>
      <c r="D272" s="970"/>
      <c r="E272" s="970"/>
      <c r="F272" s="435" t="s">
        <v>3386</v>
      </c>
      <c r="G272" s="401" t="s">
        <v>3387</v>
      </c>
      <c r="H272" s="392">
        <v>0.5</v>
      </c>
      <c r="I272" s="437">
        <v>44774</v>
      </c>
      <c r="J272" s="437">
        <v>44926</v>
      </c>
      <c r="K272" s="393">
        <v>0</v>
      </c>
      <c r="L272" s="530">
        <v>0</v>
      </c>
      <c r="M272" s="392">
        <v>0.2</v>
      </c>
      <c r="N272" s="744">
        <v>1</v>
      </c>
      <c r="O272" s="1171"/>
      <c r="P272" s="894"/>
      <c r="Q272" s="14"/>
      <c r="R272" s="1149"/>
      <c r="S272" s="1151"/>
      <c r="T272" s="551">
        <v>0</v>
      </c>
      <c r="U272" s="725" t="s">
        <v>4157</v>
      </c>
      <c r="V272" s="725" t="s">
        <v>729</v>
      </c>
      <c r="W272" s="618" t="str">
        <f t="shared" si="20"/>
        <v>Sin iniciar</v>
      </c>
      <c r="X272" s="618" t="str">
        <f t="shared" si="19"/>
        <v>Sin iniciar</v>
      </c>
      <c r="Y272" s="1209"/>
      <c r="Z272" s="1203"/>
      <c r="AA272" s="936"/>
      <c r="AB272" s="1199"/>
      <c r="AC272" s="940"/>
      <c r="AD272" s="750"/>
      <c r="AE272" s="1173"/>
      <c r="AF272" s="1175"/>
      <c r="AG272" s="1175"/>
      <c r="AH272" s="1173"/>
      <c r="AI272" s="1175"/>
      <c r="AJ272" s="1175"/>
      <c r="AK272" s="1160"/>
      <c r="AL272" s="1160"/>
      <c r="AM272" s="1161"/>
      <c r="AN272" s="1161"/>
      <c r="AP272" s="839" t="s">
        <v>4206</v>
      </c>
      <c r="AQ272" s="845" t="s">
        <v>4205</v>
      </c>
      <c r="AR272" s="1677"/>
    </row>
    <row r="273" spans="2:44" s="6" customFormat="1" ht="231.95" customHeight="1" x14ac:dyDescent="0.25">
      <c r="B273" s="1473"/>
      <c r="C273" s="1163" t="s">
        <v>3388</v>
      </c>
      <c r="D273" s="950" t="s">
        <v>3389</v>
      </c>
      <c r="E273" s="950" t="s">
        <v>137</v>
      </c>
      <c r="F273" s="432" t="s">
        <v>3390</v>
      </c>
      <c r="G273" s="398" t="s">
        <v>3391</v>
      </c>
      <c r="H273" s="399">
        <v>0.4</v>
      </c>
      <c r="I273" s="434">
        <v>44606</v>
      </c>
      <c r="J273" s="434">
        <v>44925</v>
      </c>
      <c r="K273" s="393">
        <v>0.1</v>
      </c>
      <c r="L273" s="530">
        <v>0.4</v>
      </c>
      <c r="M273" s="399">
        <v>0.65</v>
      </c>
      <c r="N273" s="399">
        <v>1</v>
      </c>
      <c r="O273" s="1169">
        <v>303146564</v>
      </c>
      <c r="P273" s="894">
        <v>330468059</v>
      </c>
      <c r="Q273" s="14"/>
      <c r="R273" s="1148">
        <v>0.23</v>
      </c>
      <c r="S273" s="1150" t="s">
        <v>3392</v>
      </c>
      <c r="T273" s="550">
        <v>0.4</v>
      </c>
      <c r="U273" s="695" t="s">
        <v>3393</v>
      </c>
      <c r="V273" s="685" t="s">
        <v>3394</v>
      </c>
      <c r="W273" s="618" t="str">
        <f t="shared" si="20"/>
        <v>En gestión</v>
      </c>
      <c r="X273" s="618" t="str">
        <f t="shared" si="19"/>
        <v>En gestión</v>
      </c>
      <c r="Y273" s="999" t="s">
        <v>3395</v>
      </c>
      <c r="Z273" s="1003">
        <f>SUMPRODUCT(T273:T277,H273:H277)</f>
        <v>0.23250000000000004</v>
      </c>
      <c r="AA273" s="990">
        <f>SUMPRODUCT(H273:H277,L273:L277)</f>
        <v>0.41000000000000003</v>
      </c>
      <c r="AB273" s="1198" t="str">
        <f t="shared" si="18"/>
        <v>En gestión</v>
      </c>
      <c r="AC273" s="1186" t="str">
        <f>IF(Z273&lt;1%,"Sin iniciar",IF(Z273=100%,"Terminado","En gestión"))</f>
        <v>En gestión</v>
      </c>
      <c r="AD273" s="747"/>
      <c r="AE273" s="1172">
        <v>330468059</v>
      </c>
      <c r="AF273" s="1174">
        <v>330468059</v>
      </c>
      <c r="AG273" s="1174">
        <v>165234029.5</v>
      </c>
      <c r="AH273" s="1172">
        <v>303146564</v>
      </c>
      <c r="AI273" s="1010">
        <v>281516564.39999998</v>
      </c>
      <c r="AJ273" s="1010">
        <v>54100082.399999999</v>
      </c>
      <c r="AK273" s="1062" t="s">
        <v>3313</v>
      </c>
      <c r="AL273" s="1160" t="s">
        <v>3396</v>
      </c>
      <c r="AM273" s="1160" t="s">
        <v>3397</v>
      </c>
      <c r="AN273" s="1160" t="s">
        <v>3398</v>
      </c>
      <c r="AP273" s="839" t="s">
        <v>4206</v>
      </c>
      <c r="AQ273" s="845" t="s">
        <v>4205</v>
      </c>
      <c r="AR273" s="1676" t="s">
        <v>4207</v>
      </c>
    </row>
    <row r="274" spans="2:44" s="6" customFormat="1" ht="231.95" customHeight="1" x14ac:dyDescent="0.25">
      <c r="B274" s="1473"/>
      <c r="C274" s="1164"/>
      <c r="D274" s="951"/>
      <c r="E274" s="951"/>
      <c r="F274" s="435" t="s">
        <v>3399</v>
      </c>
      <c r="G274" s="401" t="s">
        <v>3400</v>
      </c>
      <c r="H274" s="392">
        <v>0.05</v>
      </c>
      <c r="I274" s="437">
        <v>44743</v>
      </c>
      <c r="J274" s="437">
        <v>44771</v>
      </c>
      <c r="K274" s="393">
        <v>0</v>
      </c>
      <c r="L274" s="530">
        <v>0</v>
      </c>
      <c r="M274" s="392">
        <v>1</v>
      </c>
      <c r="N274" s="392">
        <v>1</v>
      </c>
      <c r="O274" s="1170"/>
      <c r="P274" s="894"/>
      <c r="Q274" s="14"/>
      <c r="R274" s="1149"/>
      <c r="S274" s="1150"/>
      <c r="T274" s="550">
        <v>0</v>
      </c>
      <c r="U274" s="725" t="s">
        <v>4157</v>
      </c>
      <c r="V274" s="725" t="s">
        <v>729</v>
      </c>
      <c r="W274" s="618" t="str">
        <f t="shared" si="20"/>
        <v>Sin iniciar</v>
      </c>
      <c r="X274" s="618" t="str">
        <f t="shared" si="19"/>
        <v>Sin iniciar</v>
      </c>
      <c r="Y274" s="1211"/>
      <c r="Z274" s="1206"/>
      <c r="AA274" s="994"/>
      <c r="AB274" s="1204"/>
      <c r="AC274" s="1187"/>
      <c r="AD274" s="747" t="s">
        <v>144</v>
      </c>
      <c r="AE274" s="864"/>
      <c r="AF274" s="868"/>
      <c r="AG274" s="868"/>
      <c r="AH274" s="864"/>
      <c r="AI274" s="1010"/>
      <c r="AJ274" s="1010"/>
      <c r="AK274" s="1059"/>
      <c r="AL274" s="1161"/>
      <c r="AM274" s="1161"/>
      <c r="AN274" s="1161"/>
      <c r="AP274" s="839" t="s">
        <v>4206</v>
      </c>
      <c r="AQ274" s="845" t="s">
        <v>4205</v>
      </c>
      <c r="AR274" s="1678"/>
    </row>
    <row r="275" spans="2:44" s="6" customFormat="1" ht="231.95" customHeight="1" x14ac:dyDescent="0.25">
      <c r="B275" s="1473"/>
      <c r="C275" s="1164"/>
      <c r="D275" s="951"/>
      <c r="E275" s="951"/>
      <c r="F275" s="435" t="s">
        <v>3401</v>
      </c>
      <c r="G275" s="401" t="s">
        <v>3402</v>
      </c>
      <c r="H275" s="392">
        <v>0.15</v>
      </c>
      <c r="I275" s="437">
        <v>44742</v>
      </c>
      <c r="J275" s="437">
        <v>44925</v>
      </c>
      <c r="K275" s="393">
        <v>0</v>
      </c>
      <c r="L275" s="530">
        <v>0.5</v>
      </c>
      <c r="M275" s="392">
        <v>0</v>
      </c>
      <c r="N275" s="744">
        <v>1</v>
      </c>
      <c r="O275" s="1170"/>
      <c r="P275" s="894"/>
      <c r="Q275" s="14"/>
      <c r="R275" s="1149"/>
      <c r="S275" s="1150"/>
      <c r="T275" s="550">
        <v>0.25</v>
      </c>
      <c r="U275" s="695" t="s">
        <v>3403</v>
      </c>
      <c r="V275" s="685" t="s">
        <v>3404</v>
      </c>
      <c r="W275" s="618" t="str">
        <f t="shared" si="20"/>
        <v>En gestión</v>
      </c>
      <c r="X275" s="618" t="str">
        <f t="shared" si="19"/>
        <v>En gestión</v>
      </c>
      <c r="Y275" s="1211"/>
      <c r="Z275" s="1206"/>
      <c r="AA275" s="994"/>
      <c r="AB275" s="1204"/>
      <c r="AC275" s="1187"/>
      <c r="AD275" s="748" t="s">
        <v>3405</v>
      </c>
      <c r="AE275" s="864"/>
      <c r="AF275" s="868"/>
      <c r="AG275" s="868"/>
      <c r="AH275" s="864"/>
      <c r="AI275" s="1010"/>
      <c r="AJ275" s="1010"/>
      <c r="AK275" s="1059"/>
      <c r="AL275" s="1161"/>
      <c r="AM275" s="1161"/>
      <c r="AN275" s="1161"/>
      <c r="AP275" s="839" t="s">
        <v>4206</v>
      </c>
      <c r="AQ275" s="845" t="s">
        <v>4205</v>
      </c>
      <c r="AR275" s="1678"/>
    </row>
    <row r="276" spans="2:44" s="6" customFormat="1" ht="231.95" customHeight="1" x14ac:dyDescent="0.25">
      <c r="B276" s="1473"/>
      <c r="C276" s="1164"/>
      <c r="D276" s="951"/>
      <c r="E276" s="951"/>
      <c r="F276" s="435" t="s">
        <v>3406</v>
      </c>
      <c r="G276" s="401" t="s">
        <v>3407</v>
      </c>
      <c r="H276" s="392">
        <v>0.35</v>
      </c>
      <c r="I276" s="437">
        <v>44572</v>
      </c>
      <c r="J276" s="437">
        <v>44925</v>
      </c>
      <c r="K276" s="393">
        <v>0.25</v>
      </c>
      <c r="L276" s="530">
        <v>0.5</v>
      </c>
      <c r="M276" s="392">
        <v>0.75</v>
      </c>
      <c r="N276" s="744">
        <v>1</v>
      </c>
      <c r="O276" s="1170"/>
      <c r="P276" s="894"/>
      <c r="Q276" s="14" t="s">
        <v>4194</v>
      </c>
      <c r="R276" s="1149"/>
      <c r="S276" s="1150"/>
      <c r="T276" s="550">
        <v>0.1</v>
      </c>
      <c r="U276" s="724" t="s">
        <v>3408</v>
      </c>
      <c r="V276" s="725" t="s">
        <v>4195</v>
      </c>
      <c r="W276" s="618" t="str">
        <f t="shared" si="20"/>
        <v>En gestión</v>
      </c>
      <c r="X276" s="618" t="str">
        <f t="shared" si="19"/>
        <v>En gestión</v>
      </c>
      <c r="Y276" s="1211"/>
      <c r="Z276" s="1206"/>
      <c r="AA276" s="994"/>
      <c r="AB276" s="1204"/>
      <c r="AC276" s="1187"/>
      <c r="AD276" s="748" t="s">
        <v>3409</v>
      </c>
      <c r="AE276" s="864"/>
      <c r="AF276" s="868"/>
      <c r="AG276" s="868"/>
      <c r="AH276" s="864"/>
      <c r="AI276" s="1010"/>
      <c r="AJ276" s="1010"/>
      <c r="AK276" s="1059"/>
      <c r="AL276" s="1161"/>
      <c r="AM276" s="1161"/>
      <c r="AN276" s="1161"/>
      <c r="AP276" s="839" t="s">
        <v>4206</v>
      </c>
      <c r="AQ276" s="845" t="s">
        <v>4205</v>
      </c>
      <c r="AR276" s="1678"/>
    </row>
    <row r="277" spans="2:44" s="6" customFormat="1" ht="231.95" customHeight="1" x14ac:dyDescent="0.25">
      <c r="B277" s="1473"/>
      <c r="C277" s="1165"/>
      <c r="D277" s="970"/>
      <c r="E277" s="970"/>
      <c r="F277" s="435" t="s">
        <v>3410</v>
      </c>
      <c r="G277" s="401" t="s">
        <v>3411</v>
      </c>
      <c r="H277" s="392">
        <v>0.05</v>
      </c>
      <c r="I277" s="437">
        <v>44743</v>
      </c>
      <c r="J277" s="437">
        <v>44771</v>
      </c>
      <c r="K277" s="393">
        <v>0</v>
      </c>
      <c r="L277" s="530">
        <v>0</v>
      </c>
      <c r="M277" s="392">
        <v>1</v>
      </c>
      <c r="N277" s="392">
        <v>1</v>
      </c>
      <c r="O277" s="1171"/>
      <c r="P277" s="894"/>
      <c r="Q277" s="14"/>
      <c r="R277" s="1149"/>
      <c r="S277" s="1151"/>
      <c r="T277" s="550">
        <v>0</v>
      </c>
      <c r="U277" s="725" t="s">
        <v>4157</v>
      </c>
      <c r="V277" s="725" t="s">
        <v>729</v>
      </c>
      <c r="W277" s="618" t="str">
        <f t="shared" si="20"/>
        <v>Sin iniciar</v>
      </c>
      <c r="X277" s="618" t="str">
        <f t="shared" si="19"/>
        <v>Sin iniciar</v>
      </c>
      <c r="Y277" s="1212"/>
      <c r="Z277" s="1004"/>
      <c r="AA277" s="936"/>
      <c r="AB277" s="1199"/>
      <c r="AC277" s="1188"/>
      <c r="AD277" s="747"/>
      <c r="AE277" s="1173"/>
      <c r="AF277" s="1175"/>
      <c r="AG277" s="1175"/>
      <c r="AH277" s="1173"/>
      <c r="AI277" s="1010"/>
      <c r="AJ277" s="1010"/>
      <c r="AK277" s="1060"/>
      <c r="AL277" s="1161"/>
      <c r="AM277" s="1161"/>
      <c r="AN277" s="1161"/>
      <c r="AP277" s="839" t="s">
        <v>4206</v>
      </c>
      <c r="AQ277" s="845" t="s">
        <v>4205</v>
      </c>
      <c r="AR277" s="1678"/>
    </row>
    <row r="278" spans="2:44" s="6" customFormat="1" ht="231.95" customHeight="1" x14ac:dyDescent="0.25">
      <c r="B278" s="1473"/>
      <c r="C278" s="1163" t="s">
        <v>3412</v>
      </c>
      <c r="D278" s="950" t="s">
        <v>3413</v>
      </c>
      <c r="E278" s="950" t="s">
        <v>3414</v>
      </c>
      <c r="F278" s="432" t="s">
        <v>3415</v>
      </c>
      <c r="G278" s="398" t="s">
        <v>3416</v>
      </c>
      <c r="H278" s="399">
        <v>0.3</v>
      </c>
      <c r="I278" s="434">
        <v>44565</v>
      </c>
      <c r="J278" s="434">
        <v>44910</v>
      </c>
      <c r="K278" s="393">
        <v>0.25</v>
      </c>
      <c r="L278" s="530">
        <v>0.5</v>
      </c>
      <c r="M278" s="399">
        <v>0.75</v>
      </c>
      <c r="N278" s="399">
        <v>1</v>
      </c>
      <c r="O278" s="1169">
        <v>141612712</v>
      </c>
      <c r="P278" s="894">
        <v>55663341</v>
      </c>
      <c r="Q278" s="14"/>
      <c r="R278" s="1148">
        <v>0.3</v>
      </c>
      <c r="S278" s="1150" t="s">
        <v>3417</v>
      </c>
      <c r="T278" s="555">
        <v>0.5</v>
      </c>
      <c r="U278" s="725" t="s">
        <v>3418</v>
      </c>
      <c r="V278" s="725" t="s">
        <v>3419</v>
      </c>
      <c r="W278" s="618" t="str">
        <f t="shared" si="20"/>
        <v>En gestión</v>
      </c>
      <c r="X278" s="618" t="str">
        <f t="shared" si="19"/>
        <v>En gestión</v>
      </c>
      <c r="Y278" s="1207" t="s">
        <v>3420</v>
      </c>
      <c r="Z278" s="1196">
        <f>SUMPRODUCT(T278:T281,H278:H281)</f>
        <v>0.3</v>
      </c>
      <c r="AA278" s="990">
        <f>SUMPRODUCT(H278:H281,L278:L281)</f>
        <v>0.44999999999999996</v>
      </c>
      <c r="AB278" s="1198" t="str">
        <f t="shared" si="18"/>
        <v>En gestión</v>
      </c>
      <c r="AC278" s="1186" t="str">
        <f>IF(Z278&lt;1%,"Sin iniciar",IF(Z278=100%,"Terminado","En gestión"))</f>
        <v>En gestión</v>
      </c>
      <c r="AD278" s="747"/>
      <c r="AE278" s="1172">
        <v>55663341</v>
      </c>
      <c r="AF278" s="1174">
        <v>55663341</v>
      </c>
      <c r="AG278" s="1174">
        <v>27831670.5</v>
      </c>
      <c r="AH278" s="1172">
        <v>141612712</v>
      </c>
      <c r="AI278" s="1010">
        <v>141612712</v>
      </c>
      <c r="AJ278" s="1010">
        <v>46877000.600000001</v>
      </c>
      <c r="AK278" s="1160" t="s">
        <v>3313</v>
      </c>
      <c r="AL278" s="1160" t="s">
        <v>3421</v>
      </c>
      <c r="AM278" s="1160" t="s">
        <v>3422</v>
      </c>
      <c r="AN278" s="1160" t="s">
        <v>3423</v>
      </c>
      <c r="AP278" s="839" t="s">
        <v>4206</v>
      </c>
      <c r="AQ278" s="845" t="s">
        <v>4205</v>
      </c>
      <c r="AR278" s="1678" t="s">
        <v>4207</v>
      </c>
    </row>
    <row r="279" spans="2:44" s="6" customFormat="1" ht="231.95" customHeight="1" x14ac:dyDescent="0.25">
      <c r="B279" s="1473"/>
      <c r="C279" s="1164"/>
      <c r="D279" s="951"/>
      <c r="E279" s="951"/>
      <c r="F279" s="435" t="s">
        <v>3424</v>
      </c>
      <c r="G279" s="401" t="s">
        <v>3425</v>
      </c>
      <c r="H279" s="392">
        <v>0.3</v>
      </c>
      <c r="I279" s="437">
        <v>44593</v>
      </c>
      <c r="J279" s="437">
        <v>44925</v>
      </c>
      <c r="K279" s="393">
        <v>0.25</v>
      </c>
      <c r="L279" s="530">
        <v>0.5</v>
      </c>
      <c r="M279" s="392">
        <v>0.75</v>
      </c>
      <c r="N279" s="392">
        <v>1</v>
      </c>
      <c r="O279" s="1170"/>
      <c r="P279" s="894"/>
      <c r="Q279" s="14"/>
      <c r="R279" s="1149"/>
      <c r="S279" s="1150"/>
      <c r="T279" s="555">
        <v>0</v>
      </c>
      <c r="U279" s="725" t="s">
        <v>3426</v>
      </c>
      <c r="V279" s="725" t="s">
        <v>3427</v>
      </c>
      <c r="W279" s="618" t="str">
        <f t="shared" si="20"/>
        <v>En gestión</v>
      </c>
      <c r="X279" s="618" t="str">
        <f t="shared" si="19"/>
        <v>Sin iniciar</v>
      </c>
      <c r="Y279" s="1208"/>
      <c r="Z279" s="1197"/>
      <c r="AA279" s="994"/>
      <c r="AB279" s="1204"/>
      <c r="AC279" s="1187"/>
      <c r="AD279" s="748" t="s">
        <v>3428</v>
      </c>
      <c r="AE279" s="864"/>
      <c r="AF279" s="868"/>
      <c r="AG279" s="868"/>
      <c r="AH279" s="864"/>
      <c r="AI279" s="1010"/>
      <c r="AJ279" s="1010"/>
      <c r="AK279" s="1160"/>
      <c r="AL279" s="1161"/>
      <c r="AM279" s="1161"/>
      <c r="AN279" s="1161"/>
      <c r="AP279" s="839" t="s">
        <v>4206</v>
      </c>
      <c r="AQ279" s="845" t="s">
        <v>4205</v>
      </c>
      <c r="AR279" s="1678"/>
    </row>
    <row r="280" spans="2:44" s="6" customFormat="1" ht="231.95" customHeight="1" x14ac:dyDescent="0.25">
      <c r="B280" s="1473"/>
      <c r="C280" s="1164"/>
      <c r="D280" s="951"/>
      <c r="E280" s="951"/>
      <c r="F280" s="435" t="s">
        <v>3429</v>
      </c>
      <c r="G280" s="401" t="s">
        <v>3430</v>
      </c>
      <c r="H280" s="392">
        <v>0.3</v>
      </c>
      <c r="I280" s="437">
        <v>44593</v>
      </c>
      <c r="J280" s="437">
        <v>44925</v>
      </c>
      <c r="K280" s="393">
        <v>0.25</v>
      </c>
      <c r="L280" s="530">
        <v>0.5</v>
      </c>
      <c r="M280" s="392">
        <v>0.75</v>
      </c>
      <c r="N280" s="392">
        <v>1</v>
      </c>
      <c r="O280" s="1170"/>
      <c r="P280" s="894"/>
      <c r="Q280" s="14"/>
      <c r="R280" s="1149"/>
      <c r="S280" s="1150"/>
      <c r="T280" s="555">
        <v>0.5</v>
      </c>
      <c r="U280" s="725" t="s">
        <v>3431</v>
      </c>
      <c r="V280" s="725" t="s">
        <v>3432</v>
      </c>
      <c r="W280" s="618" t="str">
        <f t="shared" si="20"/>
        <v>En gestión</v>
      </c>
      <c r="X280" s="618" t="str">
        <f t="shared" si="19"/>
        <v>En gestión</v>
      </c>
      <c r="Y280" s="1208"/>
      <c r="Z280" s="1197"/>
      <c r="AA280" s="994"/>
      <c r="AB280" s="1204"/>
      <c r="AC280" s="1187"/>
      <c r="AD280" s="747"/>
      <c r="AE280" s="864"/>
      <c r="AF280" s="868"/>
      <c r="AG280" s="868"/>
      <c r="AH280" s="864"/>
      <c r="AI280" s="1010"/>
      <c r="AJ280" s="1010"/>
      <c r="AK280" s="1160"/>
      <c r="AL280" s="1161"/>
      <c r="AM280" s="1161"/>
      <c r="AN280" s="1161"/>
      <c r="AP280" s="839" t="s">
        <v>4206</v>
      </c>
      <c r="AQ280" s="845" t="s">
        <v>4205</v>
      </c>
      <c r="AR280" s="1678"/>
    </row>
    <row r="281" spans="2:44" s="6" customFormat="1" ht="231.95" customHeight="1" x14ac:dyDescent="0.25">
      <c r="B281" s="1473"/>
      <c r="C281" s="1165"/>
      <c r="D281" s="970"/>
      <c r="E281" s="970"/>
      <c r="F281" s="435" t="s">
        <v>3433</v>
      </c>
      <c r="G281" s="401" t="s">
        <v>3434</v>
      </c>
      <c r="H281" s="392">
        <v>0.1</v>
      </c>
      <c r="I281" s="437">
        <v>44743</v>
      </c>
      <c r="J281" s="437">
        <v>44772</v>
      </c>
      <c r="K281" s="393">
        <v>0</v>
      </c>
      <c r="L281" s="530">
        <v>0</v>
      </c>
      <c r="M281" s="746">
        <v>1</v>
      </c>
      <c r="N281" s="392">
        <v>1</v>
      </c>
      <c r="O281" s="1171"/>
      <c r="P281" s="894"/>
      <c r="Q281" s="14"/>
      <c r="R281" s="1149"/>
      <c r="S281" s="1151"/>
      <c r="T281" s="555">
        <v>0</v>
      </c>
      <c r="U281" s="725" t="s">
        <v>4157</v>
      </c>
      <c r="V281" s="725" t="s">
        <v>729</v>
      </c>
      <c r="W281" s="618" t="str">
        <f t="shared" si="20"/>
        <v>Sin iniciar</v>
      </c>
      <c r="X281" s="618" t="str">
        <f t="shared" si="19"/>
        <v>Sin iniciar</v>
      </c>
      <c r="Y281" s="1209"/>
      <c r="Z281" s="1203"/>
      <c r="AA281" s="936"/>
      <c r="AB281" s="1199"/>
      <c r="AC281" s="1188"/>
      <c r="AD281" s="747"/>
      <c r="AE281" s="1173"/>
      <c r="AF281" s="1175"/>
      <c r="AG281" s="1175"/>
      <c r="AH281" s="1173"/>
      <c r="AI281" s="1010"/>
      <c r="AJ281" s="1010"/>
      <c r="AK281" s="1160"/>
      <c r="AL281" s="1161"/>
      <c r="AM281" s="1161"/>
      <c r="AN281" s="1161"/>
      <c r="AP281" s="839" t="s">
        <v>4206</v>
      </c>
      <c r="AQ281" s="845" t="s">
        <v>4205</v>
      </c>
      <c r="AR281" s="1677"/>
    </row>
    <row r="282" spans="2:44" s="6" customFormat="1" ht="231.95" customHeight="1" x14ac:dyDescent="0.25">
      <c r="B282" s="1473"/>
      <c r="C282" s="1163" t="s">
        <v>3435</v>
      </c>
      <c r="D282" s="950" t="s">
        <v>3436</v>
      </c>
      <c r="E282" s="950" t="s">
        <v>3437</v>
      </c>
      <c r="F282" s="432" t="s">
        <v>3438</v>
      </c>
      <c r="G282" s="398" t="s">
        <v>3439</v>
      </c>
      <c r="H282" s="399">
        <v>0.2</v>
      </c>
      <c r="I282" s="434">
        <v>44576</v>
      </c>
      <c r="J282" s="434">
        <v>44651</v>
      </c>
      <c r="K282" s="393">
        <v>1</v>
      </c>
      <c r="L282" s="530">
        <v>1</v>
      </c>
      <c r="M282" s="399">
        <v>1</v>
      </c>
      <c r="N282" s="399">
        <v>1</v>
      </c>
      <c r="O282" s="1169">
        <v>141404405</v>
      </c>
      <c r="P282" s="894">
        <v>17180629</v>
      </c>
      <c r="Q282" s="14"/>
      <c r="R282" s="1200">
        <v>0.72</v>
      </c>
      <c r="S282" s="987" t="s">
        <v>3440</v>
      </c>
      <c r="T282" s="550">
        <v>0.95</v>
      </c>
      <c r="U282" s="695" t="s">
        <v>3441</v>
      </c>
      <c r="V282" s="685" t="s">
        <v>3442</v>
      </c>
      <c r="W282" s="618" t="str">
        <f t="shared" si="20"/>
        <v>Terminado</v>
      </c>
      <c r="X282" s="618" t="str">
        <f t="shared" si="19"/>
        <v>En gestión</v>
      </c>
      <c r="Y282" s="695" t="s">
        <v>3441</v>
      </c>
      <c r="Z282" s="1196">
        <f>SUMPRODUCT(T282:T285,H282:H285)</f>
        <v>0.72</v>
      </c>
      <c r="AA282" s="990">
        <f>SUMPRODUCT(H282:H285,L282:L285)</f>
        <v>0.73</v>
      </c>
      <c r="AB282" s="1198" t="str">
        <f t="shared" si="18"/>
        <v>En gestión</v>
      </c>
      <c r="AC282" s="937" t="str">
        <f>IF(Z282&lt;1%,"Sin iniciar",IF(Z282=100%,"Terminado","En gestión"))</f>
        <v>En gestión</v>
      </c>
      <c r="AD282" s="751" t="s">
        <v>3443</v>
      </c>
      <c r="AE282" s="1172">
        <v>17180629</v>
      </c>
      <c r="AF282" s="1174">
        <v>17180629</v>
      </c>
      <c r="AG282" s="1174">
        <v>8590314.5</v>
      </c>
      <c r="AH282" s="1172">
        <v>141404405</v>
      </c>
      <c r="AI282" s="1010">
        <v>141404405</v>
      </c>
      <c r="AJ282" s="1010">
        <v>49894745</v>
      </c>
      <c r="AK282" s="1160" t="s">
        <v>3313</v>
      </c>
      <c r="AL282" s="1160" t="s">
        <v>52</v>
      </c>
      <c r="AM282" s="1161" t="s">
        <v>53</v>
      </c>
      <c r="AN282" s="1161" t="s">
        <v>2071</v>
      </c>
      <c r="AP282" s="839" t="s">
        <v>4495</v>
      </c>
      <c r="AQ282" s="846" t="s">
        <v>4265</v>
      </c>
      <c r="AR282" s="1676" t="s">
        <v>4266</v>
      </c>
    </row>
    <row r="283" spans="2:44" s="6" customFormat="1" ht="231.95" customHeight="1" x14ac:dyDescent="0.25">
      <c r="B283" s="1473"/>
      <c r="C283" s="1164"/>
      <c r="D283" s="951"/>
      <c r="E283" s="951"/>
      <c r="F283" s="435" t="s">
        <v>3444</v>
      </c>
      <c r="G283" s="401" t="s">
        <v>3445</v>
      </c>
      <c r="H283" s="392">
        <v>0.3</v>
      </c>
      <c r="I283" s="437">
        <v>44576</v>
      </c>
      <c r="J283" s="437">
        <v>44926</v>
      </c>
      <c r="K283" s="393">
        <v>0.25</v>
      </c>
      <c r="L283" s="530">
        <v>0.5</v>
      </c>
      <c r="M283" s="392">
        <v>0.75</v>
      </c>
      <c r="N283" s="744">
        <v>1</v>
      </c>
      <c r="O283" s="1170"/>
      <c r="P283" s="894"/>
      <c r="Q283" s="14"/>
      <c r="R283" s="1201"/>
      <c r="S283" s="991"/>
      <c r="T283" s="550">
        <v>0.5</v>
      </c>
      <c r="U283" s="724" t="s">
        <v>3446</v>
      </c>
      <c r="V283" s="685" t="s">
        <v>3447</v>
      </c>
      <c r="W283" s="618" t="str">
        <f t="shared" si="20"/>
        <v>En gestión</v>
      </c>
      <c r="X283" s="618" t="str">
        <f t="shared" si="19"/>
        <v>En gestión</v>
      </c>
      <c r="Y283" s="724" t="s">
        <v>3446</v>
      </c>
      <c r="Z283" s="1197"/>
      <c r="AA283" s="994"/>
      <c r="AB283" s="1204"/>
      <c r="AC283" s="995"/>
      <c r="AD283" s="687"/>
      <c r="AE283" s="864"/>
      <c r="AF283" s="868"/>
      <c r="AG283" s="868"/>
      <c r="AH283" s="864"/>
      <c r="AI283" s="1010"/>
      <c r="AJ283" s="1010"/>
      <c r="AK283" s="1160"/>
      <c r="AL283" s="1160"/>
      <c r="AM283" s="1161"/>
      <c r="AN283" s="1161"/>
      <c r="AP283" s="839" t="s">
        <v>4495</v>
      </c>
      <c r="AQ283" s="845" t="s">
        <v>4205</v>
      </c>
      <c r="AR283" s="1678"/>
    </row>
    <row r="284" spans="2:44" s="6" customFormat="1" ht="231.95" customHeight="1" x14ac:dyDescent="0.25">
      <c r="B284" s="1473"/>
      <c r="C284" s="1164"/>
      <c r="D284" s="951"/>
      <c r="E284" s="951"/>
      <c r="F284" s="435" t="s">
        <v>3448</v>
      </c>
      <c r="G284" s="401" t="s">
        <v>3449</v>
      </c>
      <c r="H284" s="392">
        <v>0.3</v>
      </c>
      <c r="I284" s="437">
        <v>44576</v>
      </c>
      <c r="J284" s="437">
        <v>44926</v>
      </c>
      <c r="K284" s="393">
        <v>0.3</v>
      </c>
      <c r="L284" s="530">
        <v>0.6</v>
      </c>
      <c r="M284" s="392">
        <v>0.9</v>
      </c>
      <c r="N284" s="744">
        <v>1</v>
      </c>
      <c r="O284" s="1170"/>
      <c r="P284" s="894"/>
      <c r="Q284" s="14"/>
      <c r="R284" s="1201"/>
      <c r="S284" s="991"/>
      <c r="T284" s="550">
        <v>0.6</v>
      </c>
      <c r="U284" s="695" t="s">
        <v>3450</v>
      </c>
      <c r="V284" s="687" t="s">
        <v>3451</v>
      </c>
      <c r="W284" s="618" t="str">
        <f t="shared" si="20"/>
        <v>En gestión</v>
      </c>
      <c r="X284" s="618" t="str">
        <f t="shared" si="19"/>
        <v>En gestión</v>
      </c>
      <c r="Y284" s="695" t="s">
        <v>3450</v>
      </c>
      <c r="Z284" s="1197"/>
      <c r="AA284" s="994"/>
      <c r="AB284" s="1204"/>
      <c r="AC284" s="995"/>
      <c r="AD284" s="687"/>
      <c r="AE284" s="864"/>
      <c r="AF284" s="868"/>
      <c r="AG284" s="868"/>
      <c r="AH284" s="864"/>
      <c r="AI284" s="1010"/>
      <c r="AJ284" s="1010"/>
      <c r="AK284" s="1160"/>
      <c r="AL284" s="1160"/>
      <c r="AM284" s="1161"/>
      <c r="AN284" s="1161"/>
      <c r="AP284" s="839" t="s">
        <v>4495</v>
      </c>
      <c r="AQ284" s="845" t="s">
        <v>4205</v>
      </c>
      <c r="AR284" s="1678"/>
    </row>
    <row r="285" spans="2:44" s="6" customFormat="1" ht="231.95" customHeight="1" x14ac:dyDescent="0.45">
      <c r="B285" s="1473"/>
      <c r="C285" s="1165"/>
      <c r="D285" s="970"/>
      <c r="E285" s="970"/>
      <c r="F285" s="435" t="s">
        <v>3452</v>
      </c>
      <c r="G285" s="401" t="s">
        <v>3453</v>
      </c>
      <c r="H285" s="392">
        <v>0.2</v>
      </c>
      <c r="I285" s="437">
        <v>44576</v>
      </c>
      <c r="J285" s="437" t="s">
        <v>3454</v>
      </c>
      <c r="K285" s="393">
        <v>0.5</v>
      </c>
      <c r="L285" s="530">
        <v>1</v>
      </c>
      <c r="M285" s="392">
        <v>1</v>
      </c>
      <c r="N285" s="392">
        <v>1</v>
      </c>
      <c r="O285" s="1171"/>
      <c r="P285" s="894"/>
      <c r="Q285" s="14"/>
      <c r="R285" s="1202"/>
      <c r="S285" s="988"/>
      <c r="T285" s="550">
        <v>1</v>
      </c>
      <c r="U285" s="695" t="s">
        <v>3455</v>
      </c>
      <c r="V285" s="819" t="s">
        <v>4199</v>
      </c>
      <c r="W285" s="618" t="str">
        <f t="shared" si="20"/>
        <v>Terminado</v>
      </c>
      <c r="X285" s="618" t="str">
        <f t="shared" si="19"/>
        <v>Terminado</v>
      </c>
      <c r="Y285" s="695" t="s">
        <v>3455</v>
      </c>
      <c r="Z285" s="1203"/>
      <c r="AA285" s="936"/>
      <c r="AB285" s="1199"/>
      <c r="AC285" s="938"/>
      <c r="AD285" s="686"/>
      <c r="AE285" s="1173"/>
      <c r="AF285" s="1175"/>
      <c r="AG285" s="1175"/>
      <c r="AH285" s="1173"/>
      <c r="AI285" s="1010"/>
      <c r="AJ285" s="1010"/>
      <c r="AK285" s="1160"/>
      <c r="AL285" s="1160"/>
      <c r="AM285" s="1161"/>
      <c r="AN285" s="1161"/>
      <c r="AP285" s="839" t="s">
        <v>4495</v>
      </c>
      <c r="AQ285" s="846" t="s">
        <v>4267</v>
      </c>
      <c r="AR285" s="1677"/>
    </row>
    <row r="286" spans="2:44" s="6" customFormat="1" ht="231.95" customHeight="1" x14ac:dyDescent="0.25">
      <c r="B286" s="1473"/>
      <c r="C286" s="1163" t="s">
        <v>3456</v>
      </c>
      <c r="D286" s="1166" t="s">
        <v>3457</v>
      </c>
      <c r="E286" s="1166" t="s">
        <v>3458</v>
      </c>
      <c r="F286" s="432" t="s">
        <v>3459</v>
      </c>
      <c r="G286" s="398" t="s">
        <v>3460</v>
      </c>
      <c r="H286" s="399">
        <v>0.2</v>
      </c>
      <c r="I286" s="434">
        <v>44576</v>
      </c>
      <c r="J286" s="434">
        <v>44926</v>
      </c>
      <c r="K286" s="393">
        <v>0.3</v>
      </c>
      <c r="L286" s="530">
        <v>0.7</v>
      </c>
      <c r="M286" s="399">
        <v>0.8</v>
      </c>
      <c r="N286" s="745">
        <v>1</v>
      </c>
      <c r="O286" s="1169">
        <v>109204405</v>
      </c>
      <c r="P286" s="894">
        <v>17180629</v>
      </c>
      <c r="Q286" s="14"/>
      <c r="R286" s="1002">
        <v>0.42</v>
      </c>
      <c r="S286" s="1194" t="s">
        <v>3461</v>
      </c>
      <c r="T286" s="550">
        <v>0.7</v>
      </c>
      <c r="U286" s="724" t="s">
        <v>3462</v>
      </c>
      <c r="V286" s="687" t="s">
        <v>3463</v>
      </c>
      <c r="W286" s="618" t="str">
        <f t="shared" si="20"/>
        <v>En gestión</v>
      </c>
      <c r="X286" s="618" t="str">
        <f t="shared" si="19"/>
        <v>En gestión</v>
      </c>
      <c r="Y286" s="724" t="s">
        <v>3462</v>
      </c>
      <c r="Z286" s="1196">
        <f>SUMPRODUCT(T286:T289,H286:H289)</f>
        <v>0.41999999999999993</v>
      </c>
      <c r="AA286" s="990">
        <f>SUMPRODUCT(H286:H289,L286:L289)</f>
        <v>0.41999999999999993</v>
      </c>
      <c r="AB286" s="1198" t="str">
        <f t="shared" si="18"/>
        <v>En gestión</v>
      </c>
      <c r="AC286" s="1186" t="str">
        <f>IF(Z286&lt;1%,"Sin iniciar",IF(Z286=100%,"Terminado","En gestión"))</f>
        <v>En gestión</v>
      </c>
      <c r="AD286" s="747" t="s">
        <v>144</v>
      </c>
      <c r="AE286" s="1172">
        <v>17180629</v>
      </c>
      <c r="AF286" s="1174">
        <v>17180629</v>
      </c>
      <c r="AG286" s="1174">
        <v>8590314.5</v>
      </c>
      <c r="AH286" s="1172">
        <v>109204405</v>
      </c>
      <c r="AI286" s="1011">
        <v>109204405</v>
      </c>
      <c r="AJ286" s="1010">
        <v>34894745</v>
      </c>
      <c r="AK286" s="1062" t="s">
        <v>3313</v>
      </c>
      <c r="AL286" s="1160" t="s">
        <v>52</v>
      </c>
      <c r="AM286" s="1161" t="s">
        <v>53</v>
      </c>
      <c r="AN286" s="1192" t="s">
        <v>2071</v>
      </c>
      <c r="AP286" s="839" t="s">
        <v>4206</v>
      </c>
      <c r="AQ286" s="845" t="s">
        <v>4205</v>
      </c>
      <c r="AR286" s="1676" t="s">
        <v>4207</v>
      </c>
    </row>
    <row r="287" spans="2:44" s="6" customFormat="1" ht="231.95" customHeight="1" x14ac:dyDescent="0.25">
      <c r="B287" s="1473"/>
      <c r="C287" s="1164"/>
      <c r="D287" s="1167"/>
      <c r="E287" s="1167"/>
      <c r="F287" s="435" t="s">
        <v>3464</v>
      </c>
      <c r="G287" s="401" t="s">
        <v>3465</v>
      </c>
      <c r="H287" s="392">
        <v>0.2</v>
      </c>
      <c r="I287" s="437">
        <v>44576</v>
      </c>
      <c r="J287" s="437">
        <v>44926</v>
      </c>
      <c r="K287" s="393">
        <v>0.1</v>
      </c>
      <c r="L287" s="530">
        <v>0.2</v>
      </c>
      <c r="M287" s="392">
        <v>0.6</v>
      </c>
      <c r="N287" s="392">
        <v>1</v>
      </c>
      <c r="O287" s="1170"/>
      <c r="P287" s="894"/>
      <c r="Q287" s="14"/>
      <c r="R287" s="1193"/>
      <c r="S287" s="1205"/>
      <c r="T287" s="550">
        <v>0.2</v>
      </c>
      <c r="U287" s="695" t="s">
        <v>3466</v>
      </c>
      <c r="V287" s="685" t="s">
        <v>3467</v>
      </c>
      <c r="W287" s="618" t="str">
        <f t="shared" si="20"/>
        <v>En gestión</v>
      </c>
      <c r="X287" s="618" t="str">
        <f t="shared" si="19"/>
        <v>En gestión</v>
      </c>
      <c r="Y287" s="695" t="s">
        <v>3466</v>
      </c>
      <c r="Z287" s="1197"/>
      <c r="AA287" s="994"/>
      <c r="AB287" s="1204"/>
      <c r="AC287" s="1187"/>
      <c r="AD287" s="747" t="s">
        <v>144</v>
      </c>
      <c r="AE287" s="864"/>
      <c r="AF287" s="868"/>
      <c r="AG287" s="868"/>
      <c r="AH287" s="864"/>
      <c r="AI287" s="1011"/>
      <c r="AJ287" s="1010"/>
      <c r="AK287" s="1059"/>
      <c r="AL287" s="1160"/>
      <c r="AM287" s="1161"/>
      <c r="AN287" s="1192"/>
      <c r="AP287" s="839" t="s">
        <v>4206</v>
      </c>
      <c r="AQ287" s="845" t="s">
        <v>4205</v>
      </c>
      <c r="AR287" s="1678"/>
    </row>
    <row r="288" spans="2:44" s="6" customFormat="1" ht="231.95" customHeight="1" x14ac:dyDescent="0.25">
      <c r="B288" s="1473"/>
      <c r="C288" s="1164"/>
      <c r="D288" s="1167"/>
      <c r="E288" s="1167"/>
      <c r="F288" s="435" t="s">
        <v>3468</v>
      </c>
      <c r="G288" s="401" t="s">
        <v>3469</v>
      </c>
      <c r="H288" s="392">
        <v>0.4</v>
      </c>
      <c r="I288" s="437">
        <v>44576</v>
      </c>
      <c r="J288" s="437">
        <v>44926</v>
      </c>
      <c r="K288" s="393">
        <v>0.25</v>
      </c>
      <c r="L288" s="530">
        <v>0.35</v>
      </c>
      <c r="M288" s="392">
        <v>0.67</v>
      </c>
      <c r="N288" s="744">
        <v>1</v>
      </c>
      <c r="O288" s="1170"/>
      <c r="P288" s="894"/>
      <c r="Q288" s="14"/>
      <c r="R288" s="1193"/>
      <c r="S288" s="1205"/>
      <c r="T288" s="550">
        <v>0.35</v>
      </c>
      <c r="U288" s="724" t="s">
        <v>3462</v>
      </c>
      <c r="V288" s="687" t="s">
        <v>3470</v>
      </c>
      <c r="W288" s="618" t="str">
        <f t="shared" si="20"/>
        <v>En gestión</v>
      </c>
      <c r="X288" s="618" t="str">
        <f t="shared" si="19"/>
        <v>En gestión</v>
      </c>
      <c r="Y288" s="724" t="s">
        <v>3462</v>
      </c>
      <c r="Z288" s="1197"/>
      <c r="AA288" s="994"/>
      <c r="AB288" s="1204"/>
      <c r="AC288" s="1187"/>
      <c r="AD288" s="747" t="s">
        <v>144</v>
      </c>
      <c r="AE288" s="864"/>
      <c r="AF288" s="868"/>
      <c r="AG288" s="868"/>
      <c r="AH288" s="864"/>
      <c r="AI288" s="1011"/>
      <c r="AJ288" s="1010"/>
      <c r="AK288" s="1059"/>
      <c r="AL288" s="1160"/>
      <c r="AM288" s="1161"/>
      <c r="AN288" s="1192"/>
      <c r="AP288" s="839" t="s">
        <v>4206</v>
      </c>
      <c r="AQ288" s="845" t="s">
        <v>4205</v>
      </c>
      <c r="AR288" s="1678"/>
    </row>
    <row r="289" spans="2:44" s="6" customFormat="1" ht="231.95" customHeight="1" x14ac:dyDescent="0.25">
      <c r="B289" s="1473"/>
      <c r="C289" s="1165"/>
      <c r="D289" s="1168"/>
      <c r="E289" s="1168"/>
      <c r="F289" s="435" t="s">
        <v>3471</v>
      </c>
      <c r="G289" s="401" t="s">
        <v>3472</v>
      </c>
      <c r="H289" s="392">
        <v>0.2</v>
      </c>
      <c r="I289" s="437">
        <v>44576</v>
      </c>
      <c r="J289" s="437">
        <v>44926</v>
      </c>
      <c r="K289" s="393">
        <v>0.25</v>
      </c>
      <c r="L289" s="530">
        <v>0.5</v>
      </c>
      <c r="M289" s="392">
        <v>0.75</v>
      </c>
      <c r="N289" s="392">
        <v>1</v>
      </c>
      <c r="O289" s="1171"/>
      <c r="P289" s="894"/>
      <c r="Q289" s="14"/>
      <c r="R289" s="1193"/>
      <c r="S289" s="1195"/>
      <c r="T289" s="550">
        <v>0.5</v>
      </c>
      <c r="U289" s="724" t="s">
        <v>3473</v>
      </c>
      <c r="V289" s="685" t="s">
        <v>3474</v>
      </c>
      <c r="W289" s="618" t="str">
        <f t="shared" si="20"/>
        <v>En gestión</v>
      </c>
      <c r="X289" s="618" t="str">
        <f t="shared" si="19"/>
        <v>En gestión</v>
      </c>
      <c r="Y289" s="724" t="s">
        <v>3473</v>
      </c>
      <c r="Z289" s="1203"/>
      <c r="AA289" s="936"/>
      <c r="AB289" s="1199"/>
      <c r="AC289" s="1188"/>
      <c r="AD289" s="747" t="s">
        <v>144</v>
      </c>
      <c r="AE289" s="1173"/>
      <c r="AF289" s="1175"/>
      <c r="AG289" s="1175"/>
      <c r="AH289" s="1173"/>
      <c r="AI289" s="1011"/>
      <c r="AJ289" s="1010"/>
      <c r="AK289" s="1060"/>
      <c r="AL289" s="1160"/>
      <c r="AM289" s="1161"/>
      <c r="AN289" s="1192"/>
      <c r="AP289" s="839" t="s">
        <v>4206</v>
      </c>
      <c r="AQ289" s="845" t="s">
        <v>4205</v>
      </c>
      <c r="AR289" s="1677"/>
    </row>
    <row r="290" spans="2:44" s="6" customFormat="1" ht="231.95" customHeight="1" x14ac:dyDescent="0.25">
      <c r="B290" s="1473"/>
      <c r="C290" s="1163" t="s">
        <v>3475</v>
      </c>
      <c r="D290" s="1166" t="s">
        <v>3476</v>
      </c>
      <c r="E290" s="1166" t="s">
        <v>3477</v>
      </c>
      <c r="F290" s="432" t="s">
        <v>3478</v>
      </c>
      <c r="G290" s="398" t="s">
        <v>3479</v>
      </c>
      <c r="H290" s="399">
        <v>0.45</v>
      </c>
      <c r="I290" s="434">
        <v>44562</v>
      </c>
      <c r="J290" s="434" t="s">
        <v>1029</v>
      </c>
      <c r="K290" s="393">
        <v>0.2</v>
      </c>
      <c r="L290" s="530">
        <v>0.4</v>
      </c>
      <c r="M290" s="399">
        <v>0.8</v>
      </c>
      <c r="N290" s="745">
        <v>1</v>
      </c>
      <c r="O290" s="1169">
        <v>15400000</v>
      </c>
      <c r="P290" s="894">
        <v>52708756</v>
      </c>
      <c r="Q290" s="14"/>
      <c r="R290" s="1002">
        <v>0.57999999999999996</v>
      </c>
      <c r="S290" s="1194" t="s">
        <v>3480</v>
      </c>
      <c r="T290" s="550">
        <v>0.4</v>
      </c>
      <c r="U290" s="752" t="s">
        <v>3481</v>
      </c>
      <c r="V290" s="685" t="s">
        <v>3482</v>
      </c>
      <c r="W290" s="618" t="str">
        <f t="shared" si="20"/>
        <v>En gestión</v>
      </c>
      <c r="X290" s="618" t="str">
        <f t="shared" si="19"/>
        <v>En gestión</v>
      </c>
      <c r="Y290" s="752" t="s">
        <v>3481</v>
      </c>
      <c r="Z290" s="1196">
        <f>SUMPRODUCT(T290:T291,H290:H291)</f>
        <v>0.58000000000000007</v>
      </c>
      <c r="AA290" s="1112">
        <f>SUMPRODUCT(H290:H291,L290:L291)</f>
        <v>0.58000000000000007</v>
      </c>
      <c r="AB290" s="1198" t="str">
        <f t="shared" si="18"/>
        <v>En gestión</v>
      </c>
      <c r="AC290" s="1186" t="str">
        <f>IF(Z290&lt;1%,"Sin iniciar",IF(Z290=100%,"Terminado","En gestión"))</f>
        <v>En gestión</v>
      </c>
      <c r="AD290" s="747" t="s">
        <v>144</v>
      </c>
      <c r="AE290" s="1172">
        <v>52708756</v>
      </c>
      <c r="AF290" s="1174">
        <v>52708756</v>
      </c>
      <c r="AG290" s="1174">
        <v>26354378</v>
      </c>
      <c r="AH290" s="1172">
        <v>15400000</v>
      </c>
      <c r="AI290" s="1011">
        <v>15400000</v>
      </c>
      <c r="AJ290" s="1011">
        <v>6600000</v>
      </c>
      <c r="AK290" s="1160" t="s">
        <v>3313</v>
      </c>
      <c r="AL290" s="1160" t="s">
        <v>52</v>
      </c>
      <c r="AM290" s="1161" t="s">
        <v>53</v>
      </c>
      <c r="AN290" s="1160" t="s">
        <v>2071</v>
      </c>
      <c r="AP290" s="839" t="s">
        <v>4495</v>
      </c>
      <c r="AQ290" s="845" t="s">
        <v>4205</v>
      </c>
      <c r="AR290" s="1676" t="s">
        <v>4268</v>
      </c>
    </row>
    <row r="291" spans="2:44" s="6" customFormat="1" ht="231.95" customHeight="1" x14ac:dyDescent="0.25">
      <c r="B291" s="1473"/>
      <c r="C291" s="1165"/>
      <c r="D291" s="1168"/>
      <c r="E291" s="1168"/>
      <c r="F291" s="435" t="s">
        <v>3483</v>
      </c>
      <c r="G291" s="401" t="s">
        <v>3484</v>
      </c>
      <c r="H291" s="392">
        <v>0.4</v>
      </c>
      <c r="I291" s="437">
        <v>44576</v>
      </c>
      <c r="J291" s="437">
        <v>44742</v>
      </c>
      <c r="K291" s="393">
        <v>0.5</v>
      </c>
      <c r="L291" s="530">
        <v>1</v>
      </c>
      <c r="M291" s="392">
        <v>1</v>
      </c>
      <c r="N291" s="392">
        <v>1</v>
      </c>
      <c r="O291" s="1171"/>
      <c r="P291" s="894"/>
      <c r="Q291" s="14"/>
      <c r="R291" s="1193"/>
      <c r="S291" s="1195"/>
      <c r="T291" s="550">
        <v>1</v>
      </c>
      <c r="U291" s="488" t="s">
        <v>3485</v>
      </c>
      <c r="V291" s="695" t="s">
        <v>3486</v>
      </c>
      <c r="W291" s="618" t="str">
        <f t="shared" si="20"/>
        <v>Terminado</v>
      </c>
      <c r="X291" s="618" t="str">
        <f t="shared" si="19"/>
        <v>Terminado</v>
      </c>
      <c r="Y291" s="832"/>
      <c r="Z291" s="1197"/>
      <c r="AA291" s="1117"/>
      <c r="AB291" s="1199"/>
      <c r="AC291" s="1188"/>
      <c r="AD291" s="747" t="s">
        <v>144</v>
      </c>
      <c r="AE291" s="1173"/>
      <c r="AF291" s="1175"/>
      <c r="AG291" s="1175"/>
      <c r="AH291" s="1173"/>
      <c r="AI291" s="1011"/>
      <c r="AJ291" s="1011"/>
      <c r="AK291" s="1160"/>
      <c r="AL291" s="1160"/>
      <c r="AM291" s="1161"/>
      <c r="AN291" s="1160"/>
      <c r="AP291" s="839" t="s">
        <v>4495</v>
      </c>
      <c r="AQ291" s="846" t="s">
        <v>4269</v>
      </c>
      <c r="AR291" s="1677"/>
    </row>
    <row r="292" spans="2:44" s="6" customFormat="1" ht="231.95" customHeight="1" x14ac:dyDescent="0.25">
      <c r="B292" s="1473"/>
      <c r="C292" s="1163" t="s">
        <v>3487</v>
      </c>
      <c r="D292" s="1166" t="s">
        <v>3488</v>
      </c>
      <c r="E292" s="1166" t="s">
        <v>3489</v>
      </c>
      <c r="F292" s="432" t="s">
        <v>3490</v>
      </c>
      <c r="G292" s="398" t="s">
        <v>3491</v>
      </c>
      <c r="H292" s="399">
        <v>0.2</v>
      </c>
      <c r="I292" s="434">
        <v>44562</v>
      </c>
      <c r="J292" s="434">
        <v>44926</v>
      </c>
      <c r="K292" s="393">
        <v>0.2</v>
      </c>
      <c r="L292" s="530">
        <v>0.4</v>
      </c>
      <c r="M292" s="399">
        <v>0.7</v>
      </c>
      <c r="N292" s="745">
        <v>1</v>
      </c>
      <c r="O292" s="1169">
        <v>104732464</v>
      </c>
      <c r="P292" s="894">
        <v>37852290</v>
      </c>
      <c r="Q292" s="14"/>
      <c r="R292" s="1148">
        <v>0.4</v>
      </c>
      <c r="S292" s="1176" t="s">
        <v>3492</v>
      </c>
      <c r="T292" s="551">
        <v>0.4</v>
      </c>
      <c r="U292" s="725" t="s">
        <v>3493</v>
      </c>
      <c r="V292" s="724" t="s">
        <v>3494</v>
      </c>
      <c r="W292" s="618" t="str">
        <f t="shared" si="20"/>
        <v>En gestión</v>
      </c>
      <c r="X292" s="621" t="str">
        <f t="shared" si="19"/>
        <v>En gestión</v>
      </c>
      <c r="Y292" s="1189" t="s">
        <v>4174</v>
      </c>
      <c r="Z292" s="1177">
        <f>SUMPRODUCT(T292:T295,H292:H295)</f>
        <v>0.40000000000000008</v>
      </c>
      <c r="AA292" s="1178">
        <f>SUMPRODUCT(H292:H295,L292:L295)</f>
        <v>0.40000000000000008</v>
      </c>
      <c r="AB292" s="1179" t="str">
        <f t="shared" si="18"/>
        <v>En gestión</v>
      </c>
      <c r="AC292" s="1186" t="str">
        <f>IF(Z292&lt;1%,"Sin iniciar",IF(Z292=100%,"Terminado","En gestión"))</f>
        <v>En gestión</v>
      </c>
      <c r="AD292" s="747" t="s">
        <v>144</v>
      </c>
      <c r="AE292" s="1172">
        <v>37852290</v>
      </c>
      <c r="AF292" s="1174">
        <v>37852290</v>
      </c>
      <c r="AG292" s="1174">
        <v>18926145</v>
      </c>
      <c r="AH292" s="1172">
        <v>104732464</v>
      </c>
      <c r="AI292" s="1011">
        <v>104732464.09999999</v>
      </c>
      <c r="AJ292" s="1011">
        <v>39901268.100000001</v>
      </c>
      <c r="AK292" s="1160" t="s">
        <v>3313</v>
      </c>
      <c r="AL292" s="1160" t="s">
        <v>52</v>
      </c>
      <c r="AM292" s="1160" t="s">
        <v>53</v>
      </c>
      <c r="AN292" s="1161" t="s">
        <v>2071</v>
      </c>
      <c r="AP292" s="839" t="s">
        <v>4206</v>
      </c>
      <c r="AQ292" s="845" t="s">
        <v>4205</v>
      </c>
      <c r="AR292" s="1676" t="s">
        <v>4207</v>
      </c>
    </row>
    <row r="293" spans="2:44" s="6" customFormat="1" ht="231.95" customHeight="1" x14ac:dyDescent="0.25">
      <c r="B293" s="1473"/>
      <c r="C293" s="1164"/>
      <c r="D293" s="1167"/>
      <c r="E293" s="1167"/>
      <c r="F293" s="435" t="s">
        <v>3495</v>
      </c>
      <c r="G293" s="401" t="s">
        <v>3496</v>
      </c>
      <c r="H293" s="392">
        <v>0.2</v>
      </c>
      <c r="I293" s="437">
        <v>44562</v>
      </c>
      <c r="J293" s="437">
        <v>44926</v>
      </c>
      <c r="K293" s="393">
        <v>0.3</v>
      </c>
      <c r="L293" s="530">
        <v>0.5</v>
      </c>
      <c r="M293" s="392">
        <v>0.7</v>
      </c>
      <c r="N293" s="744">
        <v>1</v>
      </c>
      <c r="O293" s="1170"/>
      <c r="P293" s="894"/>
      <c r="Q293" s="14"/>
      <c r="R293" s="1149"/>
      <c r="S293" s="1150"/>
      <c r="T293" s="551">
        <v>0.5</v>
      </c>
      <c r="U293" s="725" t="s">
        <v>3497</v>
      </c>
      <c r="V293" s="749" t="s">
        <v>3498</v>
      </c>
      <c r="W293" s="618" t="str">
        <f t="shared" si="20"/>
        <v>En gestión</v>
      </c>
      <c r="X293" s="621" t="str">
        <f t="shared" si="19"/>
        <v>En gestión</v>
      </c>
      <c r="Y293" s="1190"/>
      <c r="Z293" s="1177"/>
      <c r="AA293" s="1178"/>
      <c r="AB293" s="1180"/>
      <c r="AC293" s="1187"/>
      <c r="AD293" s="747" t="s">
        <v>144</v>
      </c>
      <c r="AE293" s="864"/>
      <c r="AF293" s="868"/>
      <c r="AG293" s="868"/>
      <c r="AH293" s="864"/>
      <c r="AI293" s="1011"/>
      <c r="AJ293" s="1011"/>
      <c r="AK293" s="1160"/>
      <c r="AL293" s="1160"/>
      <c r="AM293" s="1160"/>
      <c r="AN293" s="1161"/>
      <c r="AP293" s="839" t="s">
        <v>4206</v>
      </c>
      <c r="AQ293" s="845" t="s">
        <v>4205</v>
      </c>
      <c r="AR293" s="1678"/>
    </row>
    <row r="294" spans="2:44" s="6" customFormat="1" ht="231.95" customHeight="1" x14ac:dyDescent="0.25">
      <c r="B294" s="1473"/>
      <c r="C294" s="1164"/>
      <c r="D294" s="1167"/>
      <c r="E294" s="1167"/>
      <c r="F294" s="435" t="s">
        <v>3499</v>
      </c>
      <c r="G294" s="401" t="s">
        <v>3500</v>
      </c>
      <c r="H294" s="392">
        <v>0.4</v>
      </c>
      <c r="I294" s="437">
        <v>44607</v>
      </c>
      <c r="J294" s="437">
        <v>44926</v>
      </c>
      <c r="K294" s="393">
        <v>0.2</v>
      </c>
      <c r="L294" s="530">
        <v>0.4</v>
      </c>
      <c r="M294" s="392">
        <v>0.7</v>
      </c>
      <c r="N294" s="744">
        <v>1</v>
      </c>
      <c r="O294" s="1170"/>
      <c r="P294" s="894"/>
      <c r="Q294" s="14"/>
      <c r="R294" s="1149"/>
      <c r="S294" s="1150"/>
      <c r="T294" s="555">
        <v>0.4</v>
      </c>
      <c r="U294" s="725" t="s">
        <v>3501</v>
      </c>
      <c r="V294" s="725" t="s">
        <v>3502</v>
      </c>
      <c r="W294" s="618" t="str">
        <f t="shared" si="20"/>
        <v>En gestión</v>
      </c>
      <c r="X294" s="621" t="str">
        <f t="shared" si="19"/>
        <v>En gestión</v>
      </c>
      <c r="Y294" s="1190"/>
      <c r="Z294" s="1177"/>
      <c r="AA294" s="1178"/>
      <c r="AB294" s="1180"/>
      <c r="AC294" s="1187"/>
      <c r="AD294" s="747" t="s">
        <v>144</v>
      </c>
      <c r="AE294" s="864"/>
      <c r="AF294" s="868"/>
      <c r="AG294" s="868"/>
      <c r="AH294" s="864"/>
      <c r="AI294" s="1011"/>
      <c r="AJ294" s="1011"/>
      <c r="AK294" s="1160"/>
      <c r="AL294" s="1160"/>
      <c r="AM294" s="1160"/>
      <c r="AN294" s="1161"/>
      <c r="AP294" s="839" t="s">
        <v>4206</v>
      </c>
      <c r="AQ294" s="845" t="s">
        <v>4205</v>
      </c>
      <c r="AR294" s="1678"/>
    </row>
    <row r="295" spans="2:44" s="6" customFormat="1" ht="231.95" customHeight="1" x14ac:dyDescent="0.25">
      <c r="B295" s="1473"/>
      <c r="C295" s="1165"/>
      <c r="D295" s="1168"/>
      <c r="E295" s="1168"/>
      <c r="F295" s="435" t="s">
        <v>3503</v>
      </c>
      <c r="G295" s="401" t="s">
        <v>3504</v>
      </c>
      <c r="H295" s="392">
        <v>0.2</v>
      </c>
      <c r="I295" s="437">
        <v>44652</v>
      </c>
      <c r="J295" s="437">
        <v>44926</v>
      </c>
      <c r="K295" s="393">
        <v>0</v>
      </c>
      <c r="L295" s="530">
        <v>0.3</v>
      </c>
      <c r="M295" s="392">
        <v>0.7</v>
      </c>
      <c r="N295" s="744">
        <v>1</v>
      </c>
      <c r="O295" s="1171"/>
      <c r="P295" s="894"/>
      <c r="Q295" s="14"/>
      <c r="R295" s="1149"/>
      <c r="S295" s="1151"/>
      <c r="T295" s="551">
        <v>0.3</v>
      </c>
      <c r="U295" s="725" t="s">
        <v>3505</v>
      </c>
      <c r="V295" s="749" t="s">
        <v>3506</v>
      </c>
      <c r="W295" s="618" t="str">
        <f t="shared" si="20"/>
        <v>En gestión</v>
      </c>
      <c r="X295" s="621" t="str">
        <f t="shared" si="19"/>
        <v>En gestión</v>
      </c>
      <c r="Y295" s="1191"/>
      <c r="Z295" s="1177"/>
      <c r="AA295" s="1178"/>
      <c r="AB295" s="1185"/>
      <c r="AC295" s="1188"/>
      <c r="AD295" s="747" t="s">
        <v>144</v>
      </c>
      <c r="AE295" s="1173"/>
      <c r="AF295" s="1175"/>
      <c r="AG295" s="1175"/>
      <c r="AH295" s="1173"/>
      <c r="AI295" s="1011"/>
      <c r="AJ295" s="1011"/>
      <c r="AK295" s="1160"/>
      <c r="AL295" s="1160"/>
      <c r="AM295" s="1160"/>
      <c r="AN295" s="1161"/>
      <c r="AP295" s="839" t="s">
        <v>4206</v>
      </c>
      <c r="AQ295" s="845" t="s">
        <v>4205</v>
      </c>
      <c r="AR295" s="1677"/>
    </row>
    <row r="296" spans="2:44" s="6" customFormat="1" ht="231.95" customHeight="1" x14ac:dyDescent="0.25">
      <c r="B296" s="1473"/>
      <c r="C296" s="1163" t="s">
        <v>3507</v>
      </c>
      <c r="D296" s="1166" t="s">
        <v>3508</v>
      </c>
      <c r="E296" s="1166" t="s">
        <v>3509</v>
      </c>
      <c r="F296" s="432" t="s">
        <v>3510</v>
      </c>
      <c r="G296" s="398" t="s">
        <v>3511</v>
      </c>
      <c r="H296" s="399">
        <v>0.25</v>
      </c>
      <c r="I296" s="434">
        <v>44635</v>
      </c>
      <c r="J296" s="434" t="s">
        <v>3512</v>
      </c>
      <c r="K296" s="393">
        <v>0.3</v>
      </c>
      <c r="L296" s="530">
        <v>1</v>
      </c>
      <c r="M296" s="399">
        <v>1</v>
      </c>
      <c r="N296" s="399">
        <v>1</v>
      </c>
      <c r="O296" s="1169">
        <v>20412753</v>
      </c>
      <c r="P296" s="894">
        <v>43563668</v>
      </c>
      <c r="Q296" s="14"/>
      <c r="R296" s="1148">
        <v>0.7</v>
      </c>
      <c r="S296" s="1176" t="s">
        <v>3513</v>
      </c>
      <c r="T296" s="551">
        <v>1</v>
      </c>
      <c r="U296" s="753" t="s">
        <v>3514</v>
      </c>
      <c r="V296" s="753" t="s">
        <v>3515</v>
      </c>
      <c r="W296" s="619" t="str">
        <f t="shared" si="20"/>
        <v>Terminado</v>
      </c>
      <c r="X296" s="623" t="str">
        <f t="shared" si="19"/>
        <v>Terminado</v>
      </c>
      <c r="Y296" s="1189" t="s">
        <v>3516</v>
      </c>
      <c r="Z296" s="1177">
        <f>SUMPRODUCT(T296:T299,H296:H299)</f>
        <v>0.75</v>
      </c>
      <c r="AA296" s="1178">
        <f>SUMPRODUCT(H296:H299,L296:L299)</f>
        <v>0.67500000000000004</v>
      </c>
      <c r="AB296" s="1179" t="str">
        <f t="shared" si="18"/>
        <v>En gestión</v>
      </c>
      <c r="AC296" s="883" t="str">
        <f>IF(Z296&lt;1%,"Sin iniciar",IF(Z296=100%,"Terminado","En gestión"))</f>
        <v>En gestión</v>
      </c>
      <c r="AD296" s="754" t="s">
        <v>144</v>
      </c>
      <c r="AE296" s="1172">
        <v>43563668</v>
      </c>
      <c r="AF296" s="1174">
        <v>43563668</v>
      </c>
      <c r="AG296" s="1174">
        <v>21781834</v>
      </c>
      <c r="AH296" s="1172">
        <v>20412753</v>
      </c>
      <c r="AI296" s="1010">
        <v>20412752.5</v>
      </c>
      <c r="AJ296" s="1010">
        <v>8748322.5</v>
      </c>
      <c r="AK296" s="1160" t="s">
        <v>3313</v>
      </c>
      <c r="AL296" s="1160" t="s">
        <v>52</v>
      </c>
      <c r="AM296" s="1161" t="s">
        <v>53</v>
      </c>
      <c r="AN296" s="1160" t="s">
        <v>2071</v>
      </c>
      <c r="AP296" s="839" t="s">
        <v>4495</v>
      </c>
      <c r="AQ296" s="846" t="s">
        <v>4270</v>
      </c>
      <c r="AR296" s="1676" t="s">
        <v>4271</v>
      </c>
    </row>
    <row r="297" spans="2:44" s="6" customFormat="1" ht="231.95" customHeight="1" x14ac:dyDescent="0.25">
      <c r="B297" s="1473"/>
      <c r="C297" s="1164"/>
      <c r="D297" s="1167"/>
      <c r="E297" s="1167"/>
      <c r="F297" s="435" t="s">
        <v>3517</v>
      </c>
      <c r="G297" s="401" t="s">
        <v>3518</v>
      </c>
      <c r="H297" s="392">
        <v>0.25</v>
      </c>
      <c r="I297" s="437">
        <v>44672</v>
      </c>
      <c r="J297" s="437">
        <v>44694</v>
      </c>
      <c r="K297" s="393">
        <v>0</v>
      </c>
      <c r="L297" s="530">
        <v>1</v>
      </c>
      <c r="M297" s="392">
        <v>1</v>
      </c>
      <c r="N297" s="392">
        <v>1</v>
      </c>
      <c r="O297" s="1170"/>
      <c r="P297" s="894"/>
      <c r="Q297" s="14"/>
      <c r="R297" s="1149"/>
      <c r="S297" s="1150"/>
      <c r="T297" s="551">
        <v>1</v>
      </c>
      <c r="U297" s="755" t="s">
        <v>3519</v>
      </c>
      <c r="V297" s="755" t="s">
        <v>3520</v>
      </c>
      <c r="W297" s="619" t="str">
        <f t="shared" si="20"/>
        <v>Terminado</v>
      </c>
      <c r="X297" s="623" t="str">
        <f t="shared" si="19"/>
        <v>Terminado</v>
      </c>
      <c r="Y297" s="1190"/>
      <c r="Z297" s="1177"/>
      <c r="AA297" s="1178"/>
      <c r="AB297" s="1180"/>
      <c r="AC297" s="884"/>
      <c r="AD297" s="699" t="s">
        <v>144</v>
      </c>
      <c r="AE297" s="864"/>
      <c r="AF297" s="868"/>
      <c r="AG297" s="868"/>
      <c r="AH297" s="864"/>
      <c r="AI297" s="1010"/>
      <c r="AJ297" s="1010"/>
      <c r="AK297" s="1160"/>
      <c r="AL297" s="1160"/>
      <c r="AM297" s="1161"/>
      <c r="AN297" s="1160"/>
      <c r="AP297" s="839" t="s">
        <v>4495</v>
      </c>
      <c r="AQ297" s="846" t="s">
        <v>4272</v>
      </c>
      <c r="AR297" s="1678"/>
    </row>
    <row r="298" spans="2:44" s="6" customFormat="1" ht="231.95" customHeight="1" x14ac:dyDescent="0.25">
      <c r="B298" s="1473"/>
      <c r="C298" s="1164"/>
      <c r="D298" s="1167"/>
      <c r="E298" s="1167"/>
      <c r="F298" s="435" t="s">
        <v>3521</v>
      </c>
      <c r="G298" s="401" t="s">
        <v>3522</v>
      </c>
      <c r="H298" s="392">
        <v>0.25</v>
      </c>
      <c r="I298" s="437">
        <v>44697</v>
      </c>
      <c r="J298" s="437" t="s">
        <v>3523</v>
      </c>
      <c r="K298" s="393">
        <v>0</v>
      </c>
      <c r="L298" s="530">
        <v>0.5</v>
      </c>
      <c r="M298" s="392">
        <v>0.8</v>
      </c>
      <c r="N298" s="744">
        <v>1</v>
      </c>
      <c r="O298" s="1170"/>
      <c r="P298" s="894"/>
      <c r="Q298" s="14"/>
      <c r="R298" s="1149"/>
      <c r="S298" s="1150"/>
      <c r="T298" s="551">
        <v>0.6</v>
      </c>
      <c r="U298" s="388" t="s">
        <v>3524</v>
      </c>
      <c r="V298" s="388" t="s">
        <v>3525</v>
      </c>
      <c r="W298" s="619" t="str">
        <f t="shared" si="20"/>
        <v>En gestión</v>
      </c>
      <c r="X298" s="621" t="str">
        <f t="shared" si="19"/>
        <v>En gestión</v>
      </c>
      <c r="Y298" s="1190"/>
      <c r="Z298" s="1177"/>
      <c r="AA298" s="1178"/>
      <c r="AB298" s="1180"/>
      <c r="AC298" s="884"/>
      <c r="AD298" s="756" t="s">
        <v>144</v>
      </c>
      <c r="AE298" s="864"/>
      <c r="AF298" s="868"/>
      <c r="AG298" s="868"/>
      <c r="AH298" s="864"/>
      <c r="AI298" s="1010"/>
      <c r="AJ298" s="1010"/>
      <c r="AK298" s="1160"/>
      <c r="AL298" s="1160"/>
      <c r="AM298" s="1161"/>
      <c r="AN298" s="1160"/>
      <c r="AP298" s="839" t="s">
        <v>4495</v>
      </c>
      <c r="AQ298" s="845" t="s">
        <v>4205</v>
      </c>
      <c r="AR298" s="1678"/>
    </row>
    <row r="299" spans="2:44" s="6" customFormat="1" ht="231.95" customHeight="1" x14ac:dyDescent="0.25">
      <c r="B299" s="1473"/>
      <c r="C299" s="1165"/>
      <c r="D299" s="1168"/>
      <c r="E299" s="1168"/>
      <c r="F299" s="435" t="s">
        <v>3526</v>
      </c>
      <c r="G299" s="401" t="s">
        <v>3527</v>
      </c>
      <c r="H299" s="392">
        <v>0.25</v>
      </c>
      <c r="I299" s="437">
        <v>44669</v>
      </c>
      <c r="J299" s="437">
        <v>44925</v>
      </c>
      <c r="K299" s="393">
        <v>0</v>
      </c>
      <c r="L299" s="530">
        <v>0.2</v>
      </c>
      <c r="M299" s="392">
        <v>0.6</v>
      </c>
      <c r="N299" s="744">
        <v>1</v>
      </c>
      <c r="O299" s="1171"/>
      <c r="P299" s="894"/>
      <c r="Q299" s="14"/>
      <c r="R299" s="1149"/>
      <c r="S299" s="1151"/>
      <c r="T299" s="551">
        <v>0.4</v>
      </c>
      <c r="U299" s="388" t="s">
        <v>3528</v>
      </c>
      <c r="V299" s="388" t="s">
        <v>3529</v>
      </c>
      <c r="W299" s="619" t="str">
        <f t="shared" si="20"/>
        <v>En gestión</v>
      </c>
      <c r="X299" s="621" t="str">
        <f t="shared" si="19"/>
        <v>En gestión</v>
      </c>
      <c r="Y299" s="1191"/>
      <c r="Z299" s="1177"/>
      <c r="AA299" s="1178"/>
      <c r="AB299" s="1181"/>
      <c r="AC299" s="940"/>
      <c r="AD299" s="756" t="s">
        <v>144</v>
      </c>
      <c r="AE299" s="1173"/>
      <c r="AF299" s="1175"/>
      <c r="AG299" s="1175"/>
      <c r="AH299" s="1173"/>
      <c r="AI299" s="1010"/>
      <c r="AJ299" s="1010"/>
      <c r="AK299" s="1160"/>
      <c r="AL299" s="1160"/>
      <c r="AM299" s="1161"/>
      <c r="AN299" s="1160"/>
      <c r="AP299" s="839" t="s">
        <v>4495</v>
      </c>
      <c r="AQ299" s="845" t="s">
        <v>4205</v>
      </c>
      <c r="AR299" s="1677"/>
    </row>
    <row r="300" spans="2:44" s="6" customFormat="1" ht="231.95" customHeight="1" x14ac:dyDescent="0.25">
      <c r="B300" s="1473"/>
      <c r="C300" s="1163" t="s">
        <v>3530</v>
      </c>
      <c r="D300" s="1166" t="s">
        <v>3531</v>
      </c>
      <c r="E300" s="1166" t="s">
        <v>3509</v>
      </c>
      <c r="F300" s="432" t="s">
        <v>3532</v>
      </c>
      <c r="G300" s="398" t="s">
        <v>3533</v>
      </c>
      <c r="H300" s="399">
        <v>0.3</v>
      </c>
      <c r="I300" s="434">
        <v>44774</v>
      </c>
      <c r="J300" s="434">
        <v>44819</v>
      </c>
      <c r="K300" s="393">
        <v>0</v>
      </c>
      <c r="L300" s="530">
        <v>0</v>
      </c>
      <c r="M300" s="399">
        <v>1</v>
      </c>
      <c r="N300" s="399">
        <v>1</v>
      </c>
      <c r="O300" s="1169">
        <v>0</v>
      </c>
      <c r="P300" s="894">
        <v>17804282</v>
      </c>
      <c r="Q300" s="14"/>
      <c r="R300" s="1148">
        <v>0</v>
      </c>
      <c r="S300" s="1150" t="s">
        <v>4157</v>
      </c>
      <c r="T300" s="550">
        <v>0</v>
      </c>
      <c r="U300" s="757" t="s">
        <v>4157</v>
      </c>
      <c r="V300" s="757" t="s">
        <v>729</v>
      </c>
      <c r="W300" s="618" t="str">
        <f t="shared" si="20"/>
        <v>Sin iniciar</v>
      </c>
      <c r="X300" s="618" t="str">
        <f t="shared" si="19"/>
        <v>Sin iniciar</v>
      </c>
      <c r="Y300" s="1182" t="s">
        <v>4157</v>
      </c>
      <c r="Z300" s="1152">
        <f>SUMPRODUCT(T300:T302,H300:H302)</f>
        <v>0</v>
      </c>
      <c r="AA300" s="1154">
        <f>SUMPRODUCT(L300:L302,H300:H302)</f>
        <v>0</v>
      </c>
      <c r="AB300" s="1156" t="str">
        <f t="shared" si="18"/>
        <v>Sin iniciar</v>
      </c>
      <c r="AC300" s="1156" t="str">
        <f>IF(AC297&lt;1%,"Sin iniciar",IF(AC297=100%,"Terminado","En gestión"))</f>
        <v>Sin iniciar</v>
      </c>
      <c r="AD300" s="756" t="s">
        <v>144</v>
      </c>
      <c r="AE300" s="1172">
        <v>17804282</v>
      </c>
      <c r="AF300" s="1174">
        <v>17804282</v>
      </c>
      <c r="AG300" s="1174">
        <v>8902141</v>
      </c>
      <c r="AH300" s="1172"/>
      <c r="AI300" s="1010"/>
      <c r="AJ300" s="1010"/>
      <c r="AK300" s="1162" t="s">
        <v>799</v>
      </c>
      <c r="AL300" s="1162" t="s">
        <v>799</v>
      </c>
      <c r="AM300" s="1162" t="s">
        <v>799</v>
      </c>
      <c r="AN300" s="1162" t="s">
        <v>799</v>
      </c>
      <c r="AP300" s="839" t="s">
        <v>4206</v>
      </c>
      <c r="AQ300" s="845" t="s">
        <v>4205</v>
      </c>
      <c r="AR300" s="1676" t="s">
        <v>4207</v>
      </c>
    </row>
    <row r="301" spans="2:44" s="6" customFormat="1" ht="231.95" customHeight="1" x14ac:dyDescent="0.25">
      <c r="B301" s="1473"/>
      <c r="C301" s="1164"/>
      <c r="D301" s="1167"/>
      <c r="E301" s="1167"/>
      <c r="F301" s="435" t="s">
        <v>3534</v>
      </c>
      <c r="G301" s="401" t="s">
        <v>3535</v>
      </c>
      <c r="H301" s="392">
        <v>0.2</v>
      </c>
      <c r="I301" s="437">
        <v>44820</v>
      </c>
      <c r="J301" s="437">
        <v>44869</v>
      </c>
      <c r="K301" s="393">
        <v>0</v>
      </c>
      <c r="L301" s="530">
        <v>0</v>
      </c>
      <c r="M301" s="392">
        <v>0.2</v>
      </c>
      <c r="N301" s="744">
        <v>1</v>
      </c>
      <c r="O301" s="1170"/>
      <c r="P301" s="894"/>
      <c r="Q301" s="14"/>
      <c r="R301" s="1149"/>
      <c r="S301" s="1150"/>
      <c r="T301" s="550">
        <v>0</v>
      </c>
      <c r="U301" s="757" t="s">
        <v>4157</v>
      </c>
      <c r="V301" s="757" t="s">
        <v>729</v>
      </c>
      <c r="W301" s="618" t="str">
        <f t="shared" si="20"/>
        <v>Sin iniciar</v>
      </c>
      <c r="X301" s="618" t="str">
        <f t="shared" si="19"/>
        <v>Sin iniciar</v>
      </c>
      <c r="Y301" s="1183"/>
      <c r="Z301" s="1152"/>
      <c r="AA301" s="1154"/>
      <c r="AB301" s="1157"/>
      <c r="AC301" s="1157"/>
      <c r="AD301" s="756" t="s">
        <v>144</v>
      </c>
      <c r="AE301" s="864"/>
      <c r="AF301" s="868"/>
      <c r="AG301" s="868"/>
      <c r="AH301" s="864"/>
      <c r="AI301" s="1010"/>
      <c r="AJ301" s="1010"/>
      <c r="AK301" s="1162"/>
      <c r="AL301" s="1162"/>
      <c r="AM301" s="1162"/>
      <c r="AN301" s="1162"/>
      <c r="AP301" s="839" t="s">
        <v>4206</v>
      </c>
      <c r="AQ301" s="845" t="s">
        <v>4205</v>
      </c>
      <c r="AR301" s="1678"/>
    </row>
    <row r="302" spans="2:44" s="6" customFormat="1" ht="231.95" customHeight="1" x14ac:dyDescent="0.25">
      <c r="B302" s="1610"/>
      <c r="C302" s="1165"/>
      <c r="D302" s="1168"/>
      <c r="E302" s="1168"/>
      <c r="F302" s="435" t="s">
        <v>3536</v>
      </c>
      <c r="G302" s="401" t="s">
        <v>3537</v>
      </c>
      <c r="H302" s="392">
        <v>0.5</v>
      </c>
      <c r="I302" s="437">
        <v>44873</v>
      </c>
      <c r="J302" s="437">
        <v>44915</v>
      </c>
      <c r="K302" s="393">
        <v>0</v>
      </c>
      <c r="L302" s="530">
        <v>0</v>
      </c>
      <c r="M302" s="392">
        <v>0</v>
      </c>
      <c r="N302" s="744">
        <v>1</v>
      </c>
      <c r="O302" s="1171"/>
      <c r="P302" s="894"/>
      <c r="Q302" s="14"/>
      <c r="R302" s="1149"/>
      <c r="S302" s="1151"/>
      <c r="T302" s="550">
        <v>0</v>
      </c>
      <c r="U302" s="757" t="s">
        <v>4157</v>
      </c>
      <c r="V302" s="757" t="s">
        <v>729</v>
      </c>
      <c r="W302" s="618" t="str">
        <f t="shared" si="20"/>
        <v>Sin iniciar</v>
      </c>
      <c r="X302" s="618" t="str">
        <f t="shared" si="19"/>
        <v>Sin iniciar</v>
      </c>
      <c r="Y302" s="1184"/>
      <c r="Z302" s="1153"/>
      <c r="AA302" s="1155"/>
      <c r="AB302" s="1158"/>
      <c r="AC302" s="1158"/>
      <c r="AD302" s="756" t="s">
        <v>144</v>
      </c>
      <c r="AE302" s="1173"/>
      <c r="AF302" s="1175"/>
      <c r="AG302" s="1175"/>
      <c r="AH302" s="1173"/>
      <c r="AI302" s="1010"/>
      <c r="AJ302" s="1010"/>
      <c r="AK302" s="1162"/>
      <c r="AL302" s="1162"/>
      <c r="AM302" s="1162"/>
      <c r="AN302" s="1162"/>
      <c r="AP302" s="839" t="s">
        <v>4206</v>
      </c>
      <c r="AQ302" s="845" t="s">
        <v>4205</v>
      </c>
      <c r="AR302" s="1677"/>
    </row>
    <row r="303" spans="2:44" s="6" customFormat="1" ht="231.95" customHeight="1" x14ac:dyDescent="0.45">
      <c r="B303" s="1611" t="s">
        <v>421</v>
      </c>
      <c r="C303" s="1144" t="s">
        <v>3538</v>
      </c>
      <c r="D303" s="1145" t="s">
        <v>3539</v>
      </c>
      <c r="E303" s="1146" t="s">
        <v>3540</v>
      </c>
      <c r="F303" s="477" t="s">
        <v>3541</v>
      </c>
      <c r="G303" s="478" t="s">
        <v>3542</v>
      </c>
      <c r="H303" s="479">
        <v>0.1</v>
      </c>
      <c r="I303" s="480">
        <v>44606</v>
      </c>
      <c r="J303" s="480">
        <v>44620</v>
      </c>
      <c r="K303" s="356">
        <v>1</v>
      </c>
      <c r="L303" s="529">
        <v>1</v>
      </c>
      <c r="M303" s="479">
        <v>1</v>
      </c>
      <c r="N303" s="479">
        <v>1</v>
      </c>
      <c r="O303" s="1147">
        <f>129825393</f>
        <v>129825393</v>
      </c>
      <c r="P303" s="1031">
        <v>39522433.655999988</v>
      </c>
      <c r="Q303" s="10"/>
      <c r="R303" s="1053">
        <v>0.72</v>
      </c>
      <c r="S303" s="1033" t="s">
        <v>3543</v>
      </c>
      <c r="T303" s="551">
        <v>1</v>
      </c>
      <c r="U303" s="580" t="s">
        <v>3544</v>
      </c>
      <c r="V303" s="580" t="s">
        <v>3545</v>
      </c>
      <c r="W303" s="620" t="str">
        <f t="shared" si="20"/>
        <v>Terminado</v>
      </c>
      <c r="X303" s="620" t="str">
        <f t="shared" si="19"/>
        <v>Terminado</v>
      </c>
      <c r="Y303" s="1159" t="s">
        <v>3546</v>
      </c>
      <c r="Z303" s="1142">
        <f>SUMPRODUCT(T303:T305,H303:H305)</f>
        <v>0.72</v>
      </c>
      <c r="AA303" s="1143">
        <f>SUMPRODUCT(H303:H305,L303:L305)</f>
        <v>0.72</v>
      </c>
      <c r="AB303" s="1014" t="str">
        <f>IF(AA303&lt;1%,"Sin iniciar",IF(AA303=100%,"Terminado","En gestión"))</f>
        <v>En gestión</v>
      </c>
      <c r="AC303" s="1014" t="str">
        <f>IF(Z303&lt;1%,"Sin iniciar",IF(Z303=100%,"Terminado","En gestión"))</f>
        <v>En gestión</v>
      </c>
      <c r="AD303" s="638"/>
      <c r="AE303" s="1098">
        <v>39522433.655999988</v>
      </c>
      <c r="AF303" s="1141">
        <v>39119101</v>
      </c>
      <c r="AG303" s="1141">
        <v>19559550.300000001</v>
      </c>
      <c r="AH303" s="1098"/>
      <c r="AI303" s="1102">
        <v>127925081.17</v>
      </c>
      <c r="AJ303" s="1102">
        <v>40413500</v>
      </c>
      <c r="AK303" s="1140" t="s">
        <v>3547</v>
      </c>
      <c r="AL303" s="1140" t="s">
        <v>3548</v>
      </c>
      <c r="AM303" s="1140" t="s">
        <v>3549</v>
      </c>
      <c r="AN303" s="1140" t="s">
        <v>3550</v>
      </c>
      <c r="AP303" s="839" t="s">
        <v>4493</v>
      </c>
      <c r="AQ303" s="846" t="s">
        <v>4368</v>
      </c>
      <c r="AR303" s="1676" t="s">
        <v>4369</v>
      </c>
    </row>
    <row r="304" spans="2:44" s="6" customFormat="1" ht="231.95" customHeight="1" x14ac:dyDescent="0.45">
      <c r="B304" s="1612"/>
      <c r="C304" s="1093"/>
      <c r="D304" s="1094"/>
      <c r="E304" s="1131"/>
      <c r="F304" s="384" t="s">
        <v>3551</v>
      </c>
      <c r="G304" s="410" t="s">
        <v>3552</v>
      </c>
      <c r="H304" s="481">
        <v>0.5</v>
      </c>
      <c r="I304" s="482">
        <v>44621</v>
      </c>
      <c r="J304" s="482">
        <v>44742</v>
      </c>
      <c r="K304" s="357">
        <v>0.25</v>
      </c>
      <c r="L304" s="530">
        <v>1</v>
      </c>
      <c r="M304" s="481">
        <v>1</v>
      </c>
      <c r="N304" s="481">
        <v>1</v>
      </c>
      <c r="O304" s="1122"/>
      <c r="P304" s="1031"/>
      <c r="Q304" s="10"/>
      <c r="R304" s="1054"/>
      <c r="S304" s="1034"/>
      <c r="T304" s="551">
        <v>1</v>
      </c>
      <c r="U304" s="580" t="s">
        <v>3553</v>
      </c>
      <c r="V304" s="595" t="s">
        <v>3554</v>
      </c>
      <c r="W304" s="618" t="str">
        <f t="shared" si="20"/>
        <v>Terminado</v>
      </c>
      <c r="X304" s="618" t="str">
        <f t="shared" si="19"/>
        <v>Terminado</v>
      </c>
      <c r="Y304" s="1134"/>
      <c r="Z304" s="1106"/>
      <c r="AA304" s="1117"/>
      <c r="AB304" s="995"/>
      <c r="AC304" s="995"/>
      <c r="AD304" s="642"/>
      <c r="AE304" s="1099"/>
      <c r="AF304" s="1100"/>
      <c r="AG304" s="1100"/>
      <c r="AH304" s="1099"/>
      <c r="AI304" s="1103"/>
      <c r="AJ304" s="1103"/>
      <c r="AK304" s="1130"/>
      <c r="AL304" s="1130"/>
      <c r="AM304" s="1130"/>
      <c r="AN304" s="1130"/>
      <c r="AP304" s="839" t="s">
        <v>4493</v>
      </c>
      <c r="AQ304" s="846" t="s">
        <v>4370</v>
      </c>
      <c r="AR304" s="1678"/>
    </row>
    <row r="305" spans="2:44" s="6" customFormat="1" ht="231.95" customHeight="1" x14ac:dyDescent="0.45">
      <c r="B305" s="1612"/>
      <c r="C305" s="1093"/>
      <c r="D305" s="1094"/>
      <c r="E305" s="1131"/>
      <c r="F305" s="384" t="s">
        <v>3555</v>
      </c>
      <c r="G305" s="410" t="s">
        <v>3556</v>
      </c>
      <c r="H305" s="481">
        <v>0.4</v>
      </c>
      <c r="I305" s="482">
        <v>44655</v>
      </c>
      <c r="J305" s="483">
        <v>44925</v>
      </c>
      <c r="K305" s="357">
        <v>0</v>
      </c>
      <c r="L305" s="530">
        <v>0.3</v>
      </c>
      <c r="M305" s="481">
        <v>0.65</v>
      </c>
      <c r="N305" s="481">
        <v>1</v>
      </c>
      <c r="O305" s="1123"/>
      <c r="P305" s="1031"/>
      <c r="Q305" s="10"/>
      <c r="R305" s="1054"/>
      <c r="S305" s="1104"/>
      <c r="T305" s="551">
        <v>0.3</v>
      </c>
      <c r="U305" s="580" t="s">
        <v>3557</v>
      </c>
      <c r="V305" s="580" t="s">
        <v>3558</v>
      </c>
      <c r="W305" s="618" t="str">
        <f t="shared" si="20"/>
        <v>En gestión</v>
      </c>
      <c r="X305" s="618" t="str">
        <f t="shared" si="19"/>
        <v>En gestión</v>
      </c>
      <c r="Y305" s="1120"/>
      <c r="Z305" s="1107"/>
      <c r="AA305" s="1113"/>
      <c r="AB305" s="938"/>
      <c r="AC305" s="938"/>
      <c r="AD305" s="642"/>
      <c r="AE305" s="1099"/>
      <c r="AF305" s="1101"/>
      <c r="AG305" s="1101"/>
      <c r="AH305" s="1099"/>
      <c r="AI305" s="1103"/>
      <c r="AJ305" s="1103"/>
      <c r="AK305" s="1130"/>
      <c r="AL305" s="1130"/>
      <c r="AM305" s="1130"/>
      <c r="AN305" s="1130"/>
      <c r="AP305" s="839" t="s">
        <v>4493</v>
      </c>
      <c r="AQ305" s="845" t="s">
        <v>4205</v>
      </c>
      <c r="AR305" s="1677"/>
    </row>
    <row r="306" spans="2:44" s="6" customFormat="1" ht="231.95" customHeight="1" x14ac:dyDescent="0.45">
      <c r="B306" s="1612"/>
      <c r="C306" s="1093" t="s">
        <v>3559</v>
      </c>
      <c r="D306" s="1094" t="s">
        <v>3560</v>
      </c>
      <c r="E306" s="1095" t="s">
        <v>3561</v>
      </c>
      <c r="F306" s="384" t="s">
        <v>3562</v>
      </c>
      <c r="G306" s="410" t="s">
        <v>3563</v>
      </c>
      <c r="H306" s="481">
        <v>0.1</v>
      </c>
      <c r="I306" s="482">
        <v>44606</v>
      </c>
      <c r="J306" s="482">
        <v>44620</v>
      </c>
      <c r="K306" s="357">
        <v>1</v>
      </c>
      <c r="L306" s="530">
        <v>1</v>
      </c>
      <c r="M306" s="481">
        <v>1</v>
      </c>
      <c r="N306" s="481">
        <v>1</v>
      </c>
      <c r="O306" s="1121">
        <v>102368168</v>
      </c>
      <c r="P306" s="1031">
        <v>39522433.655999988</v>
      </c>
      <c r="Q306" s="10"/>
      <c r="R306" s="1053">
        <v>0.72</v>
      </c>
      <c r="S306" s="1034" t="s">
        <v>3564</v>
      </c>
      <c r="T306" s="551">
        <v>1</v>
      </c>
      <c r="U306" s="580" t="s">
        <v>3565</v>
      </c>
      <c r="V306" s="580" t="s">
        <v>3566</v>
      </c>
      <c r="W306" s="618" t="str">
        <f t="shared" si="20"/>
        <v>Terminado</v>
      </c>
      <c r="X306" s="618" t="str">
        <f t="shared" si="19"/>
        <v>Terminado</v>
      </c>
      <c r="Y306" s="1119" t="s">
        <v>3567</v>
      </c>
      <c r="Z306" s="1105">
        <f>SUMPRODUCT(T306:T308,H306:H308)</f>
        <v>0.72</v>
      </c>
      <c r="AA306" s="1112">
        <f>SUMPRODUCT(H306:H308,L306:L308)</f>
        <v>0.72</v>
      </c>
      <c r="AB306" s="937" t="str">
        <f t="shared" ref="AB306:AB342" si="21">IF(AA306&lt;1%,"Sin iniciar",IF(AA306=100%,"Terminado","En gestión"))</f>
        <v>En gestión</v>
      </c>
      <c r="AC306" s="937" t="str">
        <f>IF(Z306&lt;1%,"Sin iniciar",IF(Z306=100%,"Terminado","En gestión"))</f>
        <v>En gestión</v>
      </c>
      <c r="AD306" s="642"/>
      <c r="AE306" s="1099">
        <v>39522433.655999988</v>
      </c>
      <c r="AF306" s="1132">
        <v>39119101</v>
      </c>
      <c r="AG306" s="1132">
        <v>19559550.300000001</v>
      </c>
      <c r="AH306" s="1099"/>
      <c r="AI306" s="1103">
        <v>102368167.5</v>
      </c>
      <c r="AJ306" s="1103">
        <v>29890905</v>
      </c>
      <c r="AK306" s="1130" t="s">
        <v>3547</v>
      </c>
      <c r="AL306" s="1130" t="s">
        <v>3548</v>
      </c>
      <c r="AM306" s="1130" t="s">
        <v>3549</v>
      </c>
      <c r="AN306" s="1130" t="s">
        <v>3550</v>
      </c>
      <c r="AP306" s="839" t="s">
        <v>4493</v>
      </c>
      <c r="AQ306" s="846" t="s">
        <v>4371</v>
      </c>
      <c r="AR306" s="1676" t="s">
        <v>4372</v>
      </c>
    </row>
    <row r="307" spans="2:44" s="6" customFormat="1" ht="231.95" customHeight="1" x14ac:dyDescent="0.45">
      <c r="B307" s="1612"/>
      <c r="C307" s="1093"/>
      <c r="D307" s="1094"/>
      <c r="E307" s="1131"/>
      <c r="F307" s="384" t="s">
        <v>3568</v>
      </c>
      <c r="G307" s="410" t="s">
        <v>3569</v>
      </c>
      <c r="H307" s="481">
        <v>0.5</v>
      </c>
      <c r="I307" s="482">
        <v>44621</v>
      </c>
      <c r="J307" s="482">
        <v>44742</v>
      </c>
      <c r="K307" s="357">
        <v>0.25</v>
      </c>
      <c r="L307" s="530">
        <v>1</v>
      </c>
      <c r="M307" s="481">
        <v>1</v>
      </c>
      <c r="N307" s="481">
        <v>1</v>
      </c>
      <c r="O307" s="1122"/>
      <c r="P307" s="1031"/>
      <c r="Q307" s="10"/>
      <c r="R307" s="1054"/>
      <c r="S307" s="1034"/>
      <c r="T307" s="551">
        <v>1</v>
      </c>
      <c r="U307" s="580" t="s">
        <v>3570</v>
      </c>
      <c r="V307" s="595" t="s">
        <v>3571</v>
      </c>
      <c r="W307" s="618" t="str">
        <f t="shared" si="20"/>
        <v>Terminado</v>
      </c>
      <c r="X307" s="618" t="str">
        <f t="shared" si="19"/>
        <v>Terminado</v>
      </c>
      <c r="Y307" s="1134"/>
      <c r="Z307" s="1106"/>
      <c r="AA307" s="1117"/>
      <c r="AB307" s="995"/>
      <c r="AC307" s="995"/>
      <c r="AD307" s="642"/>
      <c r="AE307" s="1099"/>
      <c r="AF307" s="1100"/>
      <c r="AG307" s="1100"/>
      <c r="AH307" s="1099"/>
      <c r="AI307" s="1103"/>
      <c r="AJ307" s="1103"/>
      <c r="AK307" s="1130"/>
      <c r="AL307" s="1130"/>
      <c r="AM307" s="1130"/>
      <c r="AN307" s="1130"/>
      <c r="AP307" s="839" t="s">
        <v>4493</v>
      </c>
      <c r="AQ307" s="846" t="s">
        <v>4373</v>
      </c>
      <c r="AR307" s="1678"/>
    </row>
    <row r="308" spans="2:44" s="6" customFormat="1" ht="231.95" customHeight="1" x14ac:dyDescent="0.45">
      <c r="B308" s="1612"/>
      <c r="C308" s="1093"/>
      <c r="D308" s="1094"/>
      <c r="E308" s="1131"/>
      <c r="F308" s="384" t="s">
        <v>3572</v>
      </c>
      <c r="G308" s="410" t="s">
        <v>3573</v>
      </c>
      <c r="H308" s="481">
        <v>0.4</v>
      </c>
      <c r="I308" s="482">
        <v>44655</v>
      </c>
      <c r="J308" s="483">
        <v>44925</v>
      </c>
      <c r="K308" s="357">
        <v>0</v>
      </c>
      <c r="L308" s="530">
        <v>0.3</v>
      </c>
      <c r="M308" s="481">
        <v>0.65</v>
      </c>
      <c r="N308" s="481">
        <v>1</v>
      </c>
      <c r="O308" s="1123"/>
      <c r="P308" s="1031"/>
      <c r="Q308" s="10"/>
      <c r="R308" s="1054"/>
      <c r="S308" s="1104"/>
      <c r="T308" s="551">
        <v>0.3</v>
      </c>
      <c r="U308" s="580" t="s">
        <v>3574</v>
      </c>
      <c r="V308" s="580" t="s">
        <v>3575</v>
      </c>
      <c r="W308" s="618" t="str">
        <f t="shared" si="20"/>
        <v>En gestión</v>
      </c>
      <c r="X308" s="618" t="str">
        <f t="shared" si="19"/>
        <v>En gestión</v>
      </c>
      <c r="Y308" s="1120"/>
      <c r="Z308" s="1107"/>
      <c r="AA308" s="1113"/>
      <c r="AB308" s="938"/>
      <c r="AC308" s="938"/>
      <c r="AD308" s="642"/>
      <c r="AE308" s="1099"/>
      <c r="AF308" s="1101"/>
      <c r="AG308" s="1101"/>
      <c r="AH308" s="1099"/>
      <c r="AI308" s="1103"/>
      <c r="AJ308" s="1103"/>
      <c r="AK308" s="1130"/>
      <c r="AL308" s="1130"/>
      <c r="AM308" s="1130"/>
      <c r="AN308" s="1130"/>
      <c r="AP308" s="839" t="s">
        <v>4493</v>
      </c>
      <c r="AQ308" s="845" t="s">
        <v>4205</v>
      </c>
      <c r="AR308" s="1677"/>
    </row>
    <row r="309" spans="2:44" s="6" customFormat="1" ht="231.95" customHeight="1" x14ac:dyDescent="0.45">
      <c r="B309" s="1612"/>
      <c r="C309" s="1093" t="s">
        <v>3576</v>
      </c>
      <c r="D309" s="1094" t="s">
        <v>3577</v>
      </c>
      <c r="E309" s="1095" t="s">
        <v>3578</v>
      </c>
      <c r="F309" s="384" t="s">
        <v>3579</v>
      </c>
      <c r="G309" s="410" t="s">
        <v>3580</v>
      </c>
      <c r="H309" s="481">
        <v>0.3</v>
      </c>
      <c r="I309" s="482">
        <v>44565</v>
      </c>
      <c r="J309" s="482">
        <v>44592</v>
      </c>
      <c r="K309" s="357">
        <v>1</v>
      </c>
      <c r="L309" s="530">
        <v>1</v>
      </c>
      <c r="M309" s="481">
        <v>1</v>
      </c>
      <c r="N309" s="481">
        <v>1</v>
      </c>
      <c r="O309" s="1138" t="s">
        <v>3581</v>
      </c>
      <c r="P309" s="1031">
        <v>18111883.991999999</v>
      </c>
      <c r="Q309" s="10"/>
      <c r="R309" s="1053">
        <v>1</v>
      </c>
      <c r="S309" s="1034" t="s">
        <v>3582</v>
      </c>
      <c r="T309" s="551">
        <v>1</v>
      </c>
      <c r="U309" s="585" t="s">
        <v>144</v>
      </c>
      <c r="V309" s="585" t="s">
        <v>144</v>
      </c>
      <c r="W309" s="618" t="str">
        <f t="shared" si="20"/>
        <v>Terminado</v>
      </c>
      <c r="X309" s="618" t="str">
        <f t="shared" si="19"/>
        <v>Terminado</v>
      </c>
      <c r="Y309" s="1119" t="s">
        <v>3582</v>
      </c>
      <c r="Z309" s="1105">
        <f>SUMPRODUCT(T309:T310,H309:H310)</f>
        <v>1</v>
      </c>
      <c r="AA309" s="1112">
        <f>SUMPRODUCT(H309:H310,L309:L310)</f>
        <v>1</v>
      </c>
      <c r="AB309" s="937" t="str">
        <f t="shared" si="21"/>
        <v>Terminado</v>
      </c>
      <c r="AC309" s="937" t="str">
        <f>IF(Z309&lt;1%,"Sin iniciar",IF(Z309=100%,"Terminado","En gestión"))</f>
        <v>Terminado</v>
      </c>
      <c r="AD309" s="642"/>
      <c r="AE309" s="1099">
        <v>18111883.991999999</v>
      </c>
      <c r="AF309" s="1132">
        <v>17708551</v>
      </c>
      <c r="AG309" s="1132">
        <v>8854275.5</v>
      </c>
      <c r="AH309" s="1099" t="s">
        <v>3581</v>
      </c>
      <c r="AI309" s="1103"/>
      <c r="AJ309" s="1103"/>
      <c r="AK309" s="1129" t="s">
        <v>799</v>
      </c>
      <c r="AL309" s="1129" t="s">
        <v>799</v>
      </c>
      <c r="AM309" s="1129" t="s">
        <v>799</v>
      </c>
      <c r="AN309" s="1129" t="s">
        <v>799</v>
      </c>
      <c r="AP309" s="839" t="s">
        <v>4493</v>
      </c>
      <c r="AQ309" s="846" t="s">
        <v>4374</v>
      </c>
      <c r="AR309" s="1676" t="s">
        <v>4375</v>
      </c>
    </row>
    <row r="310" spans="2:44" s="6" customFormat="1" ht="231.95" customHeight="1" x14ac:dyDescent="0.45">
      <c r="B310" s="1612"/>
      <c r="C310" s="1093"/>
      <c r="D310" s="1094"/>
      <c r="E310" s="1131"/>
      <c r="F310" s="384" t="s">
        <v>3583</v>
      </c>
      <c r="G310" s="410" t="s">
        <v>3584</v>
      </c>
      <c r="H310" s="481">
        <v>0.7</v>
      </c>
      <c r="I310" s="482">
        <v>44593</v>
      </c>
      <c r="J310" s="482">
        <v>44692</v>
      </c>
      <c r="K310" s="357">
        <v>0.5</v>
      </c>
      <c r="L310" s="530">
        <v>1</v>
      </c>
      <c r="M310" s="481">
        <v>1</v>
      </c>
      <c r="N310" s="481">
        <v>1</v>
      </c>
      <c r="O310" s="1139"/>
      <c r="P310" s="1031"/>
      <c r="Q310" s="10"/>
      <c r="R310" s="1054"/>
      <c r="S310" s="1104"/>
      <c r="T310" s="551">
        <v>1</v>
      </c>
      <c r="U310" s="580" t="s">
        <v>3585</v>
      </c>
      <c r="V310" s="585" t="s">
        <v>3586</v>
      </c>
      <c r="W310" s="618" t="str">
        <f t="shared" si="20"/>
        <v>Terminado</v>
      </c>
      <c r="X310" s="618" t="str">
        <f t="shared" si="19"/>
        <v>Terminado</v>
      </c>
      <c r="Y310" s="1120"/>
      <c r="Z310" s="1107"/>
      <c r="AA310" s="1113"/>
      <c r="AB310" s="938"/>
      <c r="AC310" s="938"/>
      <c r="AD310" s="642"/>
      <c r="AE310" s="1099"/>
      <c r="AF310" s="1100"/>
      <c r="AG310" s="1100"/>
      <c r="AH310" s="1133"/>
      <c r="AI310" s="1103"/>
      <c r="AJ310" s="1103"/>
      <c r="AK310" s="1129"/>
      <c r="AL310" s="1129"/>
      <c r="AM310" s="1129"/>
      <c r="AN310" s="1129"/>
      <c r="AP310" s="839" t="s">
        <v>4493</v>
      </c>
      <c r="AQ310" s="846" t="s">
        <v>4376</v>
      </c>
      <c r="AR310" s="1677"/>
    </row>
    <row r="311" spans="2:44" s="6" customFormat="1" ht="231.95" customHeight="1" x14ac:dyDescent="0.45">
      <c r="B311" s="1612"/>
      <c r="C311" s="1093" t="s">
        <v>3587</v>
      </c>
      <c r="D311" s="1094" t="s">
        <v>3588</v>
      </c>
      <c r="E311" s="1095" t="s">
        <v>3589</v>
      </c>
      <c r="F311" s="384" t="s">
        <v>3590</v>
      </c>
      <c r="G311" s="410" t="s">
        <v>3591</v>
      </c>
      <c r="H311" s="481">
        <v>0.3</v>
      </c>
      <c r="I311" s="482">
        <v>44565</v>
      </c>
      <c r="J311" s="482">
        <v>44592</v>
      </c>
      <c r="K311" s="357">
        <v>1</v>
      </c>
      <c r="L311" s="530">
        <v>1</v>
      </c>
      <c r="M311" s="481">
        <v>1</v>
      </c>
      <c r="N311" s="481">
        <v>1</v>
      </c>
      <c r="O311" s="1138" t="s">
        <v>3581</v>
      </c>
      <c r="P311" s="1031">
        <v>38377894.991999999</v>
      </c>
      <c r="Q311" s="10"/>
      <c r="R311" s="1053">
        <v>0.86</v>
      </c>
      <c r="S311" s="1034" t="s">
        <v>3592</v>
      </c>
      <c r="T311" s="551">
        <v>1</v>
      </c>
      <c r="U311" s="585" t="s">
        <v>144</v>
      </c>
      <c r="V311" s="585" t="s">
        <v>144</v>
      </c>
      <c r="W311" s="618" t="str">
        <f t="shared" si="20"/>
        <v>Terminado</v>
      </c>
      <c r="X311" s="618" t="str">
        <f t="shared" si="19"/>
        <v>Terminado</v>
      </c>
      <c r="Y311" s="1119" t="s">
        <v>3593</v>
      </c>
      <c r="Z311" s="1105">
        <f>SUMPRODUCT(T311:T312,H311:H312)</f>
        <v>0.85999999999999988</v>
      </c>
      <c r="AA311" s="1112">
        <f>SUMPRODUCT(H311:H312,L311:L312)</f>
        <v>0.85999999999999988</v>
      </c>
      <c r="AB311" s="937" t="str">
        <f>IF(AA311&lt;1%,"Sin iniciar",IF(AA311=100%,"Terminado","En gestión"))</f>
        <v>En gestión</v>
      </c>
      <c r="AC311" s="937" t="str">
        <f>IF(Z311&lt;1%,"Sin iniciar",IF(Z311=100%,"Terminado","En gestión"))</f>
        <v>En gestión</v>
      </c>
      <c r="AD311" s="642"/>
      <c r="AE311" s="1136">
        <v>38377894.991999999</v>
      </c>
      <c r="AF311" s="1124">
        <v>37974562</v>
      </c>
      <c r="AG311" s="1124">
        <v>18987281</v>
      </c>
      <c r="AH311" s="1041" t="s">
        <v>3581</v>
      </c>
      <c r="AI311" s="1137"/>
      <c r="AJ311" s="1103"/>
      <c r="AK311" s="1129" t="s">
        <v>799</v>
      </c>
      <c r="AL311" s="1129" t="s">
        <v>799</v>
      </c>
      <c r="AM311" s="1129" t="s">
        <v>799</v>
      </c>
      <c r="AN311" s="1129" t="s">
        <v>799</v>
      </c>
      <c r="AP311" s="839" t="s">
        <v>4493</v>
      </c>
      <c r="AQ311" s="846" t="s">
        <v>4377</v>
      </c>
      <c r="AR311" s="1676" t="s">
        <v>4377</v>
      </c>
    </row>
    <row r="312" spans="2:44" s="6" customFormat="1" ht="231.95" customHeight="1" x14ac:dyDescent="0.45">
      <c r="B312" s="1612"/>
      <c r="C312" s="1093"/>
      <c r="D312" s="1094"/>
      <c r="E312" s="1131"/>
      <c r="F312" s="384" t="s">
        <v>3594</v>
      </c>
      <c r="G312" s="410" t="s">
        <v>3595</v>
      </c>
      <c r="H312" s="481">
        <v>0.7</v>
      </c>
      <c r="I312" s="482">
        <v>44593</v>
      </c>
      <c r="J312" s="482">
        <v>44771</v>
      </c>
      <c r="K312" s="357">
        <v>0.3</v>
      </c>
      <c r="L312" s="530">
        <v>0.8</v>
      </c>
      <c r="M312" s="481">
        <v>1</v>
      </c>
      <c r="N312" s="481">
        <v>1</v>
      </c>
      <c r="O312" s="1139"/>
      <c r="P312" s="1031"/>
      <c r="Q312" s="10"/>
      <c r="R312" s="1054"/>
      <c r="S312" s="1104"/>
      <c r="T312" s="551">
        <v>0.8</v>
      </c>
      <c r="U312" s="580" t="s">
        <v>3596</v>
      </c>
      <c r="V312" s="585" t="s">
        <v>3597</v>
      </c>
      <c r="W312" s="618" t="str">
        <f t="shared" si="20"/>
        <v>En gestión</v>
      </c>
      <c r="X312" s="618" t="str">
        <f t="shared" si="19"/>
        <v>En gestión</v>
      </c>
      <c r="Y312" s="1120"/>
      <c r="Z312" s="1107"/>
      <c r="AA312" s="1113"/>
      <c r="AB312" s="995"/>
      <c r="AC312" s="995"/>
      <c r="AD312" s="642"/>
      <c r="AE312" s="1136"/>
      <c r="AF312" s="1124"/>
      <c r="AG312" s="1124"/>
      <c r="AH312" s="1041"/>
      <c r="AI312" s="1137"/>
      <c r="AJ312" s="1103"/>
      <c r="AK312" s="1129"/>
      <c r="AL312" s="1129"/>
      <c r="AM312" s="1129"/>
      <c r="AN312" s="1129"/>
      <c r="AP312" s="839" t="s">
        <v>4493</v>
      </c>
      <c r="AQ312" s="845" t="s">
        <v>4205</v>
      </c>
      <c r="AR312" s="1677"/>
    </row>
    <row r="313" spans="2:44" s="6" customFormat="1" ht="231.95" customHeight="1" x14ac:dyDescent="0.45">
      <c r="B313" s="1612"/>
      <c r="C313" s="484" t="s">
        <v>3598</v>
      </c>
      <c r="D313" s="485" t="s">
        <v>3599</v>
      </c>
      <c r="E313" s="410" t="s">
        <v>3600</v>
      </c>
      <c r="F313" s="384" t="s">
        <v>3601</v>
      </c>
      <c r="G313" s="410" t="s">
        <v>3602</v>
      </c>
      <c r="H313" s="481">
        <v>1</v>
      </c>
      <c r="I313" s="482">
        <v>44593</v>
      </c>
      <c r="J313" s="482">
        <v>44772</v>
      </c>
      <c r="K313" s="357">
        <v>0.2</v>
      </c>
      <c r="L313" s="530">
        <v>0.7</v>
      </c>
      <c r="M313" s="481">
        <v>1</v>
      </c>
      <c r="N313" s="481">
        <v>1</v>
      </c>
      <c r="O313" s="668">
        <v>11556000</v>
      </c>
      <c r="P313" s="522">
        <v>10234284.000000002</v>
      </c>
      <c r="Q313" s="10"/>
      <c r="R313" s="812">
        <v>0.7</v>
      </c>
      <c r="S313" s="545" t="s">
        <v>3603</v>
      </c>
      <c r="T313" s="551">
        <v>0.7</v>
      </c>
      <c r="U313" s="580" t="s">
        <v>3604</v>
      </c>
      <c r="V313" s="585" t="s">
        <v>3605</v>
      </c>
      <c r="W313" s="618" t="str">
        <f t="shared" si="20"/>
        <v>En gestión</v>
      </c>
      <c r="X313" s="618" t="str">
        <f t="shared" si="19"/>
        <v>En gestión</v>
      </c>
      <c r="Y313" s="605" t="s">
        <v>3606</v>
      </c>
      <c r="Z313" s="781">
        <f>T313*H313</f>
        <v>0.7</v>
      </c>
      <c r="AA313" s="785">
        <f>H313*L313</f>
        <v>0.7</v>
      </c>
      <c r="AB313" s="630" t="str">
        <f t="shared" si="21"/>
        <v>En gestión</v>
      </c>
      <c r="AC313" s="630" t="str">
        <f>IF(Z313&lt;1%,"Sin iniciar",IF(Z313=100%,"Terminado","En gestión"))</f>
        <v>En gestión</v>
      </c>
      <c r="AD313" s="642"/>
      <c r="AE313" s="661">
        <v>10234284.000000002</v>
      </c>
      <c r="AF313" s="794">
        <v>9830951</v>
      </c>
      <c r="AG313" s="794">
        <v>4915475.5</v>
      </c>
      <c r="AH313" s="643">
        <v>0</v>
      </c>
      <c r="AI313" s="799">
        <v>11556600</v>
      </c>
      <c r="AJ313" s="788">
        <v>3151800</v>
      </c>
      <c r="AK313" s="647" t="s">
        <v>3547</v>
      </c>
      <c r="AL313" s="647" t="s">
        <v>3607</v>
      </c>
      <c r="AM313" s="647" t="s">
        <v>3608</v>
      </c>
      <c r="AN313" s="647" t="s">
        <v>3609</v>
      </c>
      <c r="AP313" s="839" t="s">
        <v>4206</v>
      </c>
      <c r="AQ313" s="845" t="s">
        <v>4205</v>
      </c>
      <c r="AR313" s="846" t="s">
        <v>4207</v>
      </c>
    </row>
    <row r="314" spans="2:44" s="6" customFormat="1" ht="231.95" customHeight="1" x14ac:dyDescent="0.45">
      <c r="B314" s="1612"/>
      <c r="C314" s="1093" t="s">
        <v>3610</v>
      </c>
      <c r="D314" s="1094" t="s">
        <v>3611</v>
      </c>
      <c r="E314" s="1095" t="s">
        <v>3612</v>
      </c>
      <c r="F314" s="384" t="s">
        <v>3613</v>
      </c>
      <c r="G314" s="410" t="s">
        <v>3614</v>
      </c>
      <c r="H314" s="481">
        <v>0.4</v>
      </c>
      <c r="I314" s="482">
        <v>44608</v>
      </c>
      <c r="J314" s="482">
        <v>44742</v>
      </c>
      <c r="K314" s="357">
        <v>0.5</v>
      </c>
      <c r="L314" s="530">
        <v>1</v>
      </c>
      <c r="M314" s="481">
        <v>1</v>
      </c>
      <c r="N314" s="481">
        <v>1</v>
      </c>
      <c r="O314" s="1121">
        <v>13781250</v>
      </c>
      <c r="P314" s="1031">
        <v>66979114.79999999</v>
      </c>
      <c r="Q314" s="10"/>
      <c r="R314" s="1053">
        <v>0.6</v>
      </c>
      <c r="S314" s="1034" t="s">
        <v>3615</v>
      </c>
      <c r="T314" s="551">
        <v>1</v>
      </c>
      <c r="U314" s="596" t="s">
        <v>3616</v>
      </c>
      <c r="V314" s="580" t="s">
        <v>3617</v>
      </c>
      <c r="W314" s="618" t="str">
        <f t="shared" si="20"/>
        <v>Terminado</v>
      </c>
      <c r="X314" s="618" t="str">
        <f t="shared" si="19"/>
        <v>Terminado</v>
      </c>
      <c r="Y314" s="1119" t="s">
        <v>3618</v>
      </c>
      <c r="Z314" s="1105">
        <f>SUMPRODUCT(T314:T316,H314:H316)</f>
        <v>0.46</v>
      </c>
      <c r="AA314" s="1112">
        <f>SUMPRODUCT(H314:H316,L314:L316)</f>
        <v>0.46</v>
      </c>
      <c r="AB314" s="937" t="str">
        <f t="shared" si="21"/>
        <v>En gestión</v>
      </c>
      <c r="AC314" s="937" t="str">
        <f>IF(Z314&lt;1%,"Sin iniciar",IF(Z314=100%,"Terminado","En gestión"))</f>
        <v>En gestión</v>
      </c>
      <c r="AD314" s="642"/>
      <c r="AE314" s="1136">
        <v>66979114.79999999</v>
      </c>
      <c r="AF314" s="1124">
        <v>66575782</v>
      </c>
      <c r="AG314" s="1124">
        <v>33287890.899999999</v>
      </c>
      <c r="AH314" s="1041"/>
      <c r="AI314" s="1137">
        <v>13781250</v>
      </c>
      <c r="AJ314" s="1103">
        <v>3937500</v>
      </c>
      <c r="AK314" s="1130" t="s">
        <v>3547</v>
      </c>
      <c r="AL314" s="1130" t="s">
        <v>3619</v>
      </c>
      <c r="AM314" s="1130" t="s">
        <v>3620</v>
      </c>
      <c r="AN314" s="1130" t="s">
        <v>3621</v>
      </c>
      <c r="AP314" s="839" t="s">
        <v>4493</v>
      </c>
      <c r="AQ314" s="846" t="s">
        <v>4378</v>
      </c>
      <c r="AR314" s="1676" t="s">
        <v>4379</v>
      </c>
    </row>
    <row r="315" spans="2:44" s="6" customFormat="1" ht="231.95" customHeight="1" x14ac:dyDescent="0.45">
      <c r="B315" s="1612"/>
      <c r="C315" s="1093"/>
      <c r="D315" s="1094"/>
      <c r="E315" s="1131"/>
      <c r="F315" s="384" t="s">
        <v>3622</v>
      </c>
      <c r="G315" s="410" t="s">
        <v>3623</v>
      </c>
      <c r="H315" s="481">
        <v>0.2</v>
      </c>
      <c r="I315" s="482">
        <v>44683</v>
      </c>
      <c r="J315" s="482">
        <v>44775</v>
      </c>
      <c r="K315" s="357">
        <v>0</v>
      </c>
      <c r="L315" s="530">
        <v>0.3</v>
      </c>
      <c r="M315" s="481">
        <v>1</v>
      </c>
      <c r="N315" s="481">
        <v>1</v>
      </c>
      <c r="O315" s="1122"/>
      <c r="P315" s="1031"/>
      <c r="Q315" s="10"/>
      <c r="R315" s="1054"/>
      <c r="S315" s="1034"/>
      <c r="T315" s="551">
        <v>0.3</v>
      </c>
      <c r="U315" s="596" t="s">
        <v>3624</v>
      </c>
      <c r="V315" s="580" t="s">
        <v>3625</v>
      </c>
      <c r="W315" s="618" t="str">
        <f t="shared" si="20"/>
        <v>En gestión</v>
      </c>
      <c r="X315" s="618" t="str">
        <f t="shared" si="19"/>
        <v>En gestión</v>
      </c>
      <c r="Y315" s="1134"/>
      <c r="Z315" s="1106"/>
      <c r="AA315" s="1117"/>
      <c r="AB315" s="995"/>
      <c r="AC315" s="995"/>
      <c r="AD315" s="642"/>
      <c r="AE315" s="1136"/>
      <c r="AF315" s="1124"/>
      <c r="AG315" s="1124"/>
      <c r="AH315" s="1041"/>
      <c r="AI315" s="1137"/>
      <c r="AJ315" s="1103"/>
      <c r="AK315" s="1130"/>
      <c r="AL315" s="1130"/>
      <c r="AM315" s="1130"/>
      <c r="AN315" s="1130"/>
      <c r="AP315" s="839" t="s">
        <v>4493</v>
      </c>
      <c r="AQ315" s="845" t="s">
        <v>4205</v>
      </c>
      <c r="AR315" s="1678"/>
    </row>
    <row r="316" spans="2:44" s="6" customFormat="1" ht="231.95" customHeight="1" x14ac:dyDescent="0.45">
      <c r="B316" s="1612"/>
      <c r="C316" s="1093"/>
      <c r="D316" s="1094"/>
      <c r="E316" s="1131"/>
      <c r="F316" s="384" t="s">
        <v>3626</v>
      </c>
      <c r="G316" s="410" t="s">
        <v>3627</v>
      </c>
      <c r="H316" s="481">
        <v>0.4</v>
      </c>
      <c r="I316" s="482">
        <v>44743</v>
      </c>
      <c r="J316" s="483">
        <v>44910</v>
      </c>
      <c r="K316" s="357">
        <v>0</v>
      </c>
      <c r="L316" s="530">
        <v>0</v>
      </c>
      <c r="M316" s="481">
        <v>0.3</v>
      </c>
      <c r="N316" s="481">
        <v>1</v>
      </c>
      <c r="O316" s="1123"/>
      <c r="P316" s="1031"/>
      <c r="Q316" s="10"/>
      <c r="R316" s="1054"/>
      <c r="S316" s="1104"/>
      <c r="T316" s="551">
        <v>0</v>
      </c>
      <c r="U316" s="588" t="s">
        <v>4157</v>
      </c>
      <c r="V316" s="588" t="s">
        <v>729</v>
      </c>
      <c r="W316" s="618" t="str">
        <f t="shared" si="20"/>
        <v>Sin iniciar</v>
      </c>
      <c r="X316" s="618" t="str">
        <f t="shared" si="19"/>
        <v>Sin iniciar</v>
      </c>
      <c r="Y316" s="1120"/>
      <c r="Z316" s="1107"/>
      <c r="AA316" s="1113"/>
      <c r="AB316" s="938"/>
      <c r="AC316" s="938"/>
      <c r="AD316" s="642"/>
      <c r="AE316" s="1136"/>
      <c r="AF316" s="1124"/>
      <c r="AG316" s="1124"/>
      <c r="AH316" s="1041"/>
      <c r="AI316" s="1137"/>
      <c r="AJ316" s="1103"/>
      <c r="AK316" s="1130"/>
      <c r="AL316" s="1130"/>
      <c r="AM316" s="1130"/>
      <c r="AN316" s="1130"/>
      <c r="AP316" s="839" t="s">
        <v>4493</v>
      </c>
      <c r="AQ316" s="845" t="s">
        <v>4205</v>
      </c>
      <c r="AR316" s="1677"/>
    </row>
    <row r="317" spans="2:44" s="6" customFormat="1" ht="231.95" customHeight="1" x14ac:dyDescent="0.45">
      <c r="B317" s="1612"/>
      <c r="C317" s="1093" t="s">
        <v>3628</v>
      </c>
      <c r="D317" s="1094" t="s">
        <v>3629</v>
      </c>
      <c r="E317" s="1095" t="s">
        <v>3630</v>
      </c>
      <c r="F317" s="384" t="s">
        <v>3631</v>
      </c>
      <c r="G317" s="410" t="s">
        <v>3632</v>
      </c>
      <c r="H317" s="481">
        <v>0.2</v>
      </c>
      <c r="I317" s="482">
        <v>44593</v>
      </c>
      <c r="J317" s="482">
        <v>44680</v>
      </c>
      <c r="K317" s="357">
        <v>0.9</v>
      </c>
      <c r="L317" s="530">
        <v>1</v>
      </c>
      <c r="M317" s="481">
        <v>1</v>
      </c>
      <c r="N317" s="481">
        <v>1</v>
      </c>
      <c r="O317" s="1121">
        <v>28891500</v>
      </c>
      <c r="P317" s="1031">
        <v>10234284.000000002</v>
      </c>
      <c r="Q317" s="10"/>
      <c r="R317" s="1053">
        <v>0.5</v>
      </c>
      <c r="S317" s="1034" t="s">
        <v>3633</v>
      </c>
      <c r="T317" s="551">
        <v>1</v>
      </c>
      <c r="U317" s="596" t="s">
        <v>3634</v>
      </c>
      <c r="V317" s="597" t="s">
        <v>3635</v>
      </c>
      <c r="W317" s="618" t="str">
        <f t="shared" si="20"/>
        <v>Terminado</v>
      </c>
      <c r="X317" s="618" t="str">
        <f t="shared" si="19"/>
        <v>Terminado</v>
      </c>
      <c r="Y317" s="1114" t="s">
        <v>3636</v>
      </c>
      <c r="Z317" s="1105">
        <f>SUMPRODUCT(T317:T320,H317:H320)</f>
        <v>0.67999999999999994</v>
      </c>
      <c r="AA317" s="1112">
        <f>SUMPRODUCT(H317:H320,L317:L320)</f>
        <v>0.67999999999999994</v>
      </c>
      <c r="AB317" s="937" t="str">
        <f t="shared" si="21"/>
        <v>En gestión</v>
      </c>
      <c r="AC317" s="937" t="str">
        <f>IF(Z317&lt;1%,"Sin iniciar",IF(Z317=100%,"Terminado","En gestión"))</f>
        <v>En gestión</v>
      </c>
      <c r="AD317" s="642"/>
      <c r="AE317" s="1099">
        <v>10234284.000000002</v>
      </c>
      <c r="AF317" s="1100">
        <v>9830951</v>
      </c>
      <c r="AG317" s="1100">
        <v>4915475.5</v>
      </c>
      <c r="AH317" s="1098"/>
      <c r="AI317" s="1103">
        <v>28891500</v>
      </c>
      <c r="AJ317" s="1103">
        <v>7879500</v>
      </c>
      <c r="AK317" s="1130" t="s">
        <v>3637</v>
      </c>
      <c r="AL317" s="1130" t="s">
        <v>3638</v>
      </c>
      <c r="AM317" s="1130" t="s">
        <v>3620</v>
      </c>
      <c r="AN317" s="1130" t="s">
        <v>3621</v>
      </c>
      <c r="AP317" s="839" t="s">
        <v>4493</v>
      </c>
      <c r="AQ317" s="846" t="s">
        <v>4380</v>
      </c>
      <c r="AR317" s="1676" t="s">
        <v>4381</v>
      </c>
    </row>
    <row r="318" spans="2:44" s="6" customFormat="1" ht="231.95" customHeight="1" x14ac:dyDescent="0.45">
      <c r="B318" s="1612"/>
      <c r="C318" s="1093"/>
      <c r="D318" s="1094"/>
      <c r="E318" s="1131"/>
      <c r="F318" s="384" t="s">
        <v>3639</v>
      </c>
      <c r="G318" s="410" t="s">
        <v>3640</v>
      </c>
      <c r="H318" s="481">
        <v>0.3</v>
      </c>
      <c r="I318" s="482">
        <v>44593</v>
      </c>
      <c r="J318" s="482">
        <v>44680</v>
      </c>
      <c r="K318" s="357">
        <v>0.6</v>
      </c>
      <c r="L318" s="530">
        <v>1</v>
      </c>
      <c r="M318" s="481">
        <v>1</v>
      </c>
      <c r="N318" s="481">
        <v>1</v>
      </c>
      <c r="O318" s="1122"/>
      <c r="P318" s="1031"/>
      <c r="Q318" s="10"/>
      <c r="R318" s="1054"/>
      <c r="S318" s="1034"/>
      <c r="T318" s="551">
        <v>1</v>
      </c>
      <c r="U318" s="596" t="s">
        <v>3641</v>
      </c>
      <c r="V318" s="596" t="s">
        <v>3642</v>
      </c>
      <c r="W318" s="618" t="str">
        <f t="shared" si="20"/>
        <v>Terminado</v>
      </c>
      <c r="X318" s="618" t="str">
        <f t="shared" si="19"/>
        <v>Terminado</v>
      </c>
      <c r="Y318" s="1115"/>
      <c r="Z318" s="1106"/>
      <c r="AA318" s="1117"/>
      <c r="AB318" s="995"/>
      <c r="AC318" s="995"/>
      <c r="AD318" s="642"/>
      <c r="AE318" s="1099"/>
      <c r="AF318" s="1100"/>
      <c r="AG318" s="1100"/>
      <c r="AH318" s="1099"/>
      <c r="AI318" s="1103"/>
      <c r="AJ318" s="1103"/>
      <c r="AK318" s="1130"/>
      <c r="AL318" s="1130"/>
      <c r="AM318" s="1130"/>
      <c r="AN318" s="1130"/>
      <c r="AP318" s="839" t="s">
        <v>4493</v>
      </c>
      <c r="AQ318" s="846" t="s">
        <v>4382</v>
      </c>
      <c r="AR318" s="1678"/>
    </row>
    <row r="319" spans="2:44" s="6" customFormat="1" ht="231.95" customHeight="1" x14ac:dyDescent="0.45">
      <c r="B319" s="1612"/>
      <c r="C319" s="1093"/>
      <c r="D319" s="1094"/>
      <c r="E319" s="1131"/>
      <c r="F319" s="384" t="s">
        <v>3643</v>
      </c>
      <c r="G319" s="410" t="s">
        <v>3644</v>
      </c>
      <c r="H319" s="481">
        <v>0.3</v>
      </c>
      <c r="I319" s="482">
        <v>44683</v>
      </c>
      <c r="J319" s="482">
        <v>44771</v>
      </c>
      <c r="K319" s="357">
        <v>0</v>
      </c>
      <c r="L319" s="530">
        <v>0.6</v>
      </c>
      <c r="M319" s="481">
        <v>1</v>
      </c>
      <c r="N319" s="481">
        <v>1</v>
      </c>
      <c r="O319" s="1122"/>
      <c r="P319" s="1031"/>
      <c r="Q319" s="10"/>
      <c r="R319" s="1054"/>
      <c r="S319" s="1034"/>
      <c r="T319" s="551">
        <v>0.6</v>
      </c>
      <c r="U319" s="596" t="s">
        <v>3645</v>
      </c>
      <c r="V319" s="596" t="s">
        <v>3646</v>
      </c>
      <c r="W319" s="618" t="str">
        <f t="shared" si="20"/>
        <v>En gestión</v>
      </c>
      <c r="X319" s="618" t="str">
        <f t="shared" si="19"/>
        <v>En gestión</v>
      </c>
      <c r="Y319" s="1115"/>
      <c r="Z319" s="1106"/>
      <c r="AA319" s="1117"/>
      <c r="AB319" s="995"/>
      <c r="AC319" s="995"/>
      <c r="AD319" s="642"/>
      <c r="AE319" s="1099"/>
      <c r="AF319" s="1100"/>
      <c r="AG319" s="1100"/>
      <c r="AH319" s="1099"/>
      <c r="AI319" s="1103"/>
      <c r="AJ319" s="1103"/>
      <c r="AK319" s="1130"/>
      <c r="AL319" s="1130"/>
      <c r="AM319" s="1130"/>
      <c r="AN319" s="1130"/>
      <c r="AP319" s="839" t="s">
        <v>4493</v>
      </c>
      <c r="AQ319" s="845" t="s">
        <v>4205</v>
      </c>
      <c r="AR319" s="1678"/>
    </row>
    <row r="320" spans="2:44" s="6" customFormat="1" ht="231.95" customHeight="1" x14ac:dyDescent="0.45">
      <c r="B320" s="1612"/>
      <c r="C320" s="1093"/>
      <c r="D320" s="1094"/>
      <c r="E320" s="1131"/>
      <c r="F320" s="384" t="s">
        <v>3647</v>
      </c>
      <c r="G320" s="410" t="s">
        <v>3648</v>
      </c>
      <c r="H320" s="481">
        <v>0.2</v>
      </c>
      <c r="I320" s="482">
        <v>44774</v>
      </c>
      <c r="J320" s="482">
        <v>44819</v>
      </c>
      <c r="K320" s="357">
        <v>0</v>
      </c>
      <c r="L320" s="530">
        <v>0</v>
      </c>
      <c r="M320" s="481">
        <v>1</v>
      </c>
      <c r="N320" s="481">
        <v>1</v>
      </c>
      <c r="O320" s="1123"/>
      <c r="P320" s="1031"/>
      <c r="Q320" s="10"/>
      <c r="R320" s="1054"/>
      <c r="S320" s="1104"/>
      <c r="T320" s="551">
        <v>0</v>
      </c>
      <c r="U320" s="588" t="s">
        <v>4157</v>
      </c>
      <c r="V320" s="588" t="s">
        <v>729</v>
      </c>
      <c r="W320" s="618" t="str">
        <f t="shared" si="20"/>
        <v>Sin iniciar</v>
      </c>
      <c r="X320" s="618" t="str">
        <f t="shared" si="19"/>
        <v>Sin iniciar</v>
      </c>
      <c r="Y320" s="1116"/>
      <c r="Z320" s="1107"/>
      <c r="AA320" s="1113"/>
      <c r="AB320" s="938"/>
      <c r="AC320" s="938"/>
      <c r="AD320" s="642"/>
      <c r="AE320" s="1099"/>
      <c r="AF320" s="1101"/>
      <c r="AG320" s="1101"/>
      <c r="AH320" s="1099"/>
      <c r="AI320" s="1103"/>
      <c r="AJ320" s="1103"/>
      <c r="AK320" s="1130"/>
      <c r="AL320" s="1130"/>
      <c r="AM320" s="1130"/>
      <c r="AN320" s="1130"/>
      <c r="AP320" s="839" t="s">
        <v>4493</v>
      </c>
      <c r="AQ320" s="845" t="s">
        <v>4205</v>
      </c>
      <c r="AR320" s="1677"/>
    </row>
    <row r="321" spans="2:44" s="6" customFormat="1" ht="231.95" customHeight="1" x14ac:dyDescent="0.45">
      <c r="B321" s="1612"/>
      <c r="C321" s="1093" t="s">
        <v>3649</v>
      </c>
      <c r="D321" s="1094" t="s">
        <v>3650</v>
      </c>
      <c r="E321" s="1095" t="s">
        <v>3651</v>
      </c>
      <c r="F321" s="384" t="s">
        <v>3652</v>
      </c>
      <c r="G321" s="410" t="s">
        <v>3653</v>
      </c>
      <c r="H321" s="481">
        <v>0.2</v>
      </c>
      <c r="I321" s="482">
        <v>44564</v>
      </c>
      <c r="J321" s="482">
        <v>44712</v>
      </c>
      <c r="K321" s="357">
        <v>0.6</v>
      </c>
      <c r="L321" s="530">
        <v>1</v>
      </c>
      <c r="M321" s="481">
        <v>1</v>
      </c>
      <c r="N321" s="481">
        <v>1</v>
      </c>
      <c r="O321" s="1121">
        <v>130532425</v>
      </c>
      <c r="P321" s="1031">
        <v>16493530.200000001</v>
      </c>
      <c r="Q321" s="10"/>
      <c r="R321" s="1053">
        <v>0.5</v>
      </c>
      <c r="S321" s="1034" t="s">
        <v>3654</v>
      </c>
      <c r="T321" s="551">
        <v>1</v>
      </c>
      <c r="U321" s="596" t="s">
        <v>3655</v>
      </c>
      <c r="V321" s="596" t="s">
        <v>3656</v>
      </c>
      <c r="W321" s="618" t="str">
        <f t="shared" si="20"/>
        <v>Terminado</v>
      </c>
      <c r="X321" s="618" t="str">
        <f t="shared" si="19"/>
        <v>Terminado</v>
      </c>
      <c r="Y321" s="1114" t="s">
        <v>3657</v>
      </c>
      <c r="Z321" s="1105">
        <f>SUMPRODUCT(T321:T323,H321:H323)</f>
        <v>0.5</v>
      </c>
      <c r="AA321" s="1112">
        <f>SUMPRODUCT(H321:H323,L321:L323)</f>
        <v>0.5</v>
      </c>
      <c r="AB321" s="937" t="str">
        <f t="shared" si="21"/>
        <v>En gestión</v>
      </c>
      <c r="AC321" s="937" t="str">
        <f>IF(Z321&lt;1%,"Sin iniciar",IF(Z321=100%,"Terminado","En gestión"))</f>
        <v>En gestión</v>
      </c>
      <c r="AD321" s="642"/>
      <c r="AE321" s="1099">
        <v>16493530.200000001</v>
      </c>
      <c r="AF321" s="1132">
        <v>16090197</v>
      </c>
      <c r="AG321" s="1132">
        <v>8045098.5999999996</v>
      </c>
      <c r="AH321" s="1099"/>
      <c r="AI321" s="1103">
        <v>130532425</v>
      </c>
      <c r="AJ321" s="1103">
        <v>37936350</v>
      </c>
      <c r="AK321" s="1130" t="s">
        <v>3658</v>
      </c>
      <c r="AL321" s="1130" t="s">
        <v>3659</v>
      </c>
      <c r="AM321" s="1130" t="s">
        <v>3660</v>
      </c>
      <c r="AN321" s="1130" t="s">
        <v>3661</v>
      </c>
      <c r="AP321" s="839" t="s">
        <v>4493</v>
      </c>
      <c r="AQ321" s="846" t="s">
        <v>4383</v>
      </c>
      <c r="AR321" s="1676" t="s">
        <v>4384</v>
      </c>
    </row>
    <row r="322" spans="2:44" s="6" customFormat="1" ht="231.95" customHeight="1" x14ac:dyDescent="0.45">
      <c r="B322" s="1612"/>
      <c r="C322" s="1093"/>
      <c r="D322" s="1094"/>
      <c r="E322" s="1131"/>
      <c r="F322" s="384" t="s">
        <v>3662</v>
      </c>
      <c r="G322" s="410" t="s">
        <v>3663</v>
      </c>
      <c r="H322" s="481">
        <v>0.3</v>
      </c>
      <c r="I322" s="482">
        <v>44593</v>
      </c>
      <c r="J322" s="482">
        <v>44895</v>
      </c>
      <c r="K322" s="357">
        <v>0.2</v>
      </c>
      <c r="L322" s="530">
        <v>0.5</v>
      </c>
      <c r="M322" s="481">
        <v>0.7</v>
      </c>
      <c r="N322" s="481">
        <v>1</v>
      </c>
      <c r="O322" s="1122"/>
      <c r="P322" s="1031"/>
      <c r="Q322" s="10"/>
      <c r="R322" s="1054"/>
      <c r="S322" s="1034"/>
      <c r="T322" s="551">
        <v>0.5</v>
      </c>
      <c r="U322" s="596" t="s">
        <v>3664</v>
      </c>
      <c r="V322" s="596" t="s">
        <v>3665</v>
      </c>
      <c r="W322" s="618" t="str">
        <f t="shared" si="20"/>
        <v>En gestión</v>
      </c>
      <c r="X322" s="618" t="str">
        <f t="shared" si="19"/>
        <v>En gestión</v>
      </c>
      <c r="Y322" s="1115"/>
      <c r="Z322" s="1106"/>
      <c r="AA322" s="1117"/>
      <c r="AB322" s="995"/>
      <c r="AC322" s="995"/>
      <c r="AD322" s="642"/>
      <c r="AE322" s="1099"/>
      <c r="AF322" s="1100"/>
      <c r="AG322" s="1100"/>
      <c r="AH322" s="1099"/>
      <c r="AI322" s="1103"/>
      <c r="AJ322" s="1103"/>
      <c r="AK322" s="1130"/>
      <c r="AL322" s="1130"/>
      <c r="AM322" s="1130"/>
      <c r="AN322" s="1130"/>
      <c r="AP322" s="839" t="s">
        <v>4493</v>
      </c>
      <c r="AQ322" s="845" t="s">
        <v>4205</v>
      </c>
      <c r="AR322" s="1678"/>
    </row>
    <row r="323" spans="2:44" s="6" customFormat="1" ht="231.95" customHeight="1" x14ac:dyDescent="0.45">
      <c r="B323" s="1612"/>
      <c r="C323" s="1093"/>
      <c r="D323" s="1094"/>
      <c r="E323" s="1131"/>
      <c r="F323" s="384" t="s">
        <v>3666</v>
      </c>
      <c r="G323" s="410" t="s">
        <v>3667</v>
      </c>
      <c r="H323" s="481">
        <v>0.5</v>
      </c>
      <c r="I323" s="482">
        <v>44652</v>
      </c>
      <c r="J323" s="483">
        <v>44925</v>
      </c>
      <c r="K323" s="357">
        <v>0</v>
      </c>
      <c r="L323" s="530">
        <v>0.3</v>
      </c>
      <c r="M323" s="481">
        <v>0.7</v>
      </c>
      <c r="N323" s="481">
        <v>1</v>
      </c>
      <c r="O323" s="1123"/>
      <c r="P323" s="1031"/>
      <c r="Q323" s="10"/>
      <c r="R323" s="1054"/>
      <c r="S323" s="1104"/>
      <c r="T323" s="551">
        <v>0.3</v>
      </c>
      <c r="U323" s="596" t="s">
        <v>3668</v>
      </c>
      <c r="V323" s="596" t="s">
        <v>3669</v>
      </c>
      <c r="W323" s="618" t="str">
        <f t="shared" si="20"/>
        <v>En gestión</v>
      </c>
      <c r="X323" s="618" t="str">
        <f t="shared" si="19"/>
        <v>En gestión</v>
      </c>
      <c r="Y323" s="1116"/>
      <c r="Z323" s="1107"/>
      <c r="AA323" s="1113"/>
      <c r="AB323" s="938"/>
      <c r="AC323" s="938"/>
      <c r="AD323" s="642"/>
      <c r="AE323" s="1099"/>
      <c r="AF323" s="1101"/>
      <c r="AG323" s="1101"/>
      <c r="AH323" s="1099"/>
      <c r="AI323" s="1103"/>
      <c r="AJ323" s="1103"/>
      <c r="AK323" s="1130"/>
      <c r="AL323" s="1130"/>
      <c r="AM323" s="1130"/>
      <c r="AN323" s="1130"/>
      <c r="AP323" s="839" t="s">
        <v>4493</v>
      </c>
      <c r="AQ323" s="845" t="s">
        <v>4205</v>
      </c>
      <c r="AR323" s="1677"/>
    </row>
    <row r="324" spans="2:44" s="6" customFormat="1" ht="231.95" customHeight="1" x14ac:dyDescent="0.45">
      <c r="B324" s="1612"/>
      <c r="C324" s="1093" t="s">
        <v>3670</v>
      </c>
      <c r="D324" s="1094" t="s">
        <v>3671</v>
      </c>
      <c r="E324" s="1095" t="s">
        <v>3672</v>
      </c>
      <c r="F324" s="384" t="s">
        <v>3673</v>
      </c>
      <c r="G324" s="410" t="s">
        <v>3674</v>
      </c>
      <c r="H324" s="481">
        <v>0.3</v>
      </c>
      <c r="I324" s="482">
        <v>44743</v>
      </c>
      <c r="J324" s="483">
        <v>44925</v>
      </c>
      <c r="K324" s="357">
        <v>0</v>
      </c>
      <c r="L324" s="530">
        <v>0</v>
      </c>
      <c r="M324" s="481">
        <v>0.5</v>
      </c>
      <c r="N324" s="481">
        <v>1</v>
      </c>
      <c r="O324" s="1121">
        <v>130532425</v>
      </c>
      <c r="P324" s="1031">
        <v>16493530.200000001</v>
      </c>
      <c r="Q324" s="10"/>
      <c r="R324" s="1053">
        <v>0</v>
      </c>
      <c r="S324" s="1034" t="s">
        <v>4157</v>
      </c>
      <c r="T324" s="550">
        <v>0</v>
      </c>
      <c r="U324" s="588" t="s">
        <v>4157</v>
      </c>
      <c r="V324" s="588" t="s">
        <v>729</v>
      </c>
      <c r="W324" s="618" t="str">
        <f t="shared" si="20"/>
        <v>Sin iniciar</v>
      </c>
      <c r="X324" s="618" t="str">
        <f t="shared" ref="X324:X387" si="22">IF(T324&lt;1%,"Sin iniciar",IF(T324=100%,"Terminado","En gestión"))</f>
        <v>Sin iniciar</v>
      </c>
      <c r="Y324" s="606" t="s">
        <v>4157</v>
      </c>
      <c r="Z324" s="1105">
        <f>SUMPRODUCT(T324:T325,H324:H325)</f>
        <v>0</v>
      </c>
      <c r="AA324" s="1112">
        <f>SUMPRODUCT(H324:H325,L324:L325)</f>
        <v>0</v>
      </c>
      <c r="AB324" s="937" t="str">
        <f t="shared" si="21"/>
        <v>Sin iniciar</v>
      </c>
      <c r="AC324" s="937" t="str">
        <f>IF(Z324&lt;1%,"Sin iniciar",IF(Z324=100%,"Terminado","En gestión"))</f>
        <v>Sin iniciar</v>
      </c>
      <c r="AD324" s="642"/>
      <c r="AE324" s="1099">
        <v>16493530.200000001</v>
      </c>
      <c r="AF324" s="1132">
        <v>16090197</v>
      </c>
      <c r="AG324" s="1132">
        <v>8045098.5999999996</v>
      </c>
      <c r="AH324" s="1099"/>
      <c r="AI324" s="1103">
        <v>130532425</v>
      </c>
      <c r="AJ324" s="1103">
        <v>37936350</v>
      </c>
      <c r="AK324" s="1130" t="s">
        <v>3658</v>
      </c>
      <c r="AL324" s="1130" t="s">
        <v>3659</v>
      </c>
      <c r="AM324" s="1130" t="s">
        <v>3660</v>
      </c>
      <c r="AN324" s="1130" t="s">
        <v>3661</v>
      </c>
      <c r="AP324" s="839" t="s">
        <v>4206</v>
      </c>
      <c r="AQ324" s="845" t="s">
        <v>4205</v>
      </c>
      <c r="AR324" s="1676" t="s">
        <v>4207</v>
      </c>
    </row>
    <row r="325" spans="2:44" s="6" customFormat="1" ht="231.95" customHeight="1" x14ac:dyDescent="0.45">
      <c r="B325" s="1612"/>
      <c r="C325" s="1093"/>
      <c r="D325" s="1094"/>
      <c r="E325" s="1131"/>
      <c r="F325" s="384" t="s">
        <v>3675</v>
      </c>
      <c r="G325" s="410" t="s">
        <v>3676</v>
      </c>
      <c r="H325" s="481">
        <v>0.7</v>
      </c>
      <c r="I325" s="482">
        <v>44743</v>
      </c>
      <c r="J325" s="483">
        <v>44925</v>
      </c>
      <c r="K325" s="357">
        <v>0</v>
      </c>
      <c r="L325" s="530">
        <v>0</v>
      </c>
      <c r="M325" s="481">
        <v>0.5</v>
      </c>
      <c r="N325" s="481">
        <v>1</v>
      </c>
      <c r="O325" s="1123"/>
      <c r="P325" s="1031"/>
      <c r="Q325" s="10"/>
      <c r="R325" s="1054"/>
      <c r="S325" s="1104"/>
      <c r="T325" s="550">
        <v>0</v>
      </c>
      <c r="U325" s="588" t="s">
        <v>4157</v>
      </c>
      <c r="V325" s="588" t="s">
        <v>729</v>
      </c>
      <c r="W325" s="618" t="str">
        <f t="shared" ref="W325:W388" si="23">IF(L325&lt;1%,"Sin iniciar",IF(L325=100%,"Terminado","En gestión"))</f>
        <v>Sin iniciar</v>
      </c>
      <c r="X325" s="618" t="str">
        <f t="shared" si="22"/>
        <v>Sin iniciar</v>
      </c>
      <c r="Y325" s="607" t="s">
        <v>4157</v>
      </c>
      <c r="Z325" s="1107"/>
      <c r="AA325" s="1113"/>
      <c r="AB325" s="938"/>
      <c r="AC325" s="938"/>
      <c r="AD325" s="642"/>
      <c r="AE325" s="1099"/>
      <c r="AF325" s="1101"/>
      <c r="AG325" s="1101"/>
      <c r="AH325" s="1099"/>
      <c r="AI325" s="1103"/>
      <c r="AJ325" s="1103"/>
      <c r="AK325" s="1130"/>
      <c r="AL325" s="1130"/>
      <c r="AM325" s="1130"/>
      <c r="AN325" s="1130"/>
      <c r="AP325" s="839" t="s">
        <v>4206</v>
      </c>
      <c r="AQ325" s="845" t="s">
        <v>4205</v>
      </c>
      <c r="AR325" s="1677"/>
    </row>
    <row r="326" spans="2:44" s="6" customFormat="1" ht="231.95" customHeight="1" x14ac:dyDescent="0.45">
      <c r="B326" s="1612"/>
      <c r="C326" s="1093" t="s">
        <v>3677</v>
      </c>
      <c r="D326" s="1094" t="s">
        <v>3678</v>
      </c>
      <c r="E326" s="1095" t="s">
        <v>3679</v>
      </c>
      <c r="F326" s="384" t="s">
        <v>3680</v>
      </c>
      <c r="G326" s="410" t="s">
        <v>3681</v>
      </c>
      <c r="H326" s="481">
        <v>0.3</v>
      </c>
      <c r="I326" s="482">
        <v>44608</v>
      </c>
      <c r="J326" s="483">
        <v>44895</v>
      </c>
      <c r="K326" s="357">
        <v>0.15</v>
      </c>
      <c r="L326" s="530">
        <v>0.5</v>
      </c>
      <c r="M326" s="481" t="s">
        <v>3682</v>
      </c>
      <c r="N326" s="481">
        <v>1</v>
      </c>
      <c r="O326" s="1121">
        <v>6020250</v>
      </c>
      <c r="P326" s="1031">
        <v>13283835.6</v>
      </c>
      <c r="Q326" s="10"/>
      <c r="R326" s="1053">
        <v>0.5</v>
      </c>
      <c r="S326" s="1034" t="s">
        <v>3683</v>
      </c>
      <c r="T326" s="551">
        <v>0.5</v>
      </c>
      <c r="U326" s="580" t="s">
        <v>3684</v>
      </c>
      <c r="V326" s="585" t="s">
        <v>3685</v>
      </c>
      <c r="W326" s="618" t="str">
        <f t="shared" si="23"/>
        <v>En gestión</v>
      </c>
      <c r="X326" s="618" t="str">
        <f t="shared" si="22"/>
        <v>En gestión</v>
      </c>
      <c r="Y326" s="1114" t="s">
        <v>3686</v>
      </c>
      <c r="Z326" s="1105">
        <f>SUMPRODUCT(T326:T328,H326:H328)</f>
        <v>0.5</v>
      </c>
      <c r="AA326" s="1112">
        <f>SUMPRODUCT(H326:H328,L326:L328)</f>
        <v>0.5</v>
      </c>
      <c r="AB326" s="937" t="str">
        <f t="shared" si="21"/>
        <v>En gestión</v>
      </c>
      <c r="AC326" s="937" t="str">
        <f>IF(Z326&lt;1%,"Sin iniciar",IF(Z326=100%,"Terminado","En gestión"))</f>
        <v>En gestión</v>
      </c>
      <c r="AD326" s="642"/>
      <c r="AE326" s="1099">
        <v>13283835.6</v>
      </c>
      <c r="AF326" s="1132">
        <v>12880503</v>
      </c>
      <c r="AG326" s="1132">
        <v>6440251.2999999998</v>
      </c>
      <c r="AH326" s="1099"/>
      <c r="AI326" s="1103">
        <v>6020250</v>
      </c>
      <c r="AJ326" s="1103">
        <v>1570500</v>
      </c>
      <c r="AK326" s="1130" t="s">
        <v>3687</v>
      </c>
      <c r="AL326" s="1130" t="s">
        <v>3688</v>
      </c>
      <c r="AM326" s="1130" t="s">
        <v>3608</v>
      </c>
      <c r="AN326" s="1130" t="s">
        <v>3609</v>
      </c>
      <c r="AP326" s="839" t="s">
        <v>4206</v>
      </c>
      <c r="AQ326" s="845" t="s">
        <v>4205</v>
      </c>
      <c r="AR326" s="1676" t="s">
        <v>4207</v>
      </c>
    </row>
    <row r="327" spans="2:44" s="6" customFormat="1" ht="231.95" customHeight="1" x14ac:dyDescent="0.45">
      <c r="B327" s="1612"/>
      <c r="C327" s="1093"/>
      <c r="D327" s="1094"/>
      <c r="E327" s="1131"/>
      <c r="F327" s="384" t="s">
        <v>3689</v>
      </c>
      <c r="G327" s="410" t="s">
        <v>3690</v>
      </c>
      <c r="H327" s="481">
        <v>0.3</v>
      </c>
      <c r="I327" s="482">
        <v>44652</v>
      </c>
      <c r="J327" s="483">
        <v>44911</v>
      </c>
      <c r="K327" s="357">
        <v>0.15</v>
      </c>
      <c r="L327" s="530">
        <v>0.5</v>
      </c>
      <c r="M327" s="481" t="s">
        <v>3682</v>
      </c>
      <c r="N327" s="481">
        <v>1</v>
      </c>
      <c r="O327" s="1122"/>
      <c r="P327" s="1031"/>
      <c r="Q327" s="10"/>
      <c r="R327" s="1054"/>
      <c r="S327" s="1034"/>
      <c r="T327" s="551">
        <v>0.5</v>
      </c>
      <c r="U327" s="580" t="s">
        <v>3691</v>
      </c>
      <c r="V327" s="585" t="s">
        <v>3692</v>
      </c>
      <c r="W327" s="618" t="str">
        <f t="shared" si="23"/>
        <v>En gestión</v>
      </c>
      <c r="X327" s="618" t="str">
        <f t="shared" si="22"/>
        <v>En gestión</v>
      </c>
      <c r="Y327" s="1115"/>
      <c r="Z327" s="1106"/>
      <c r="AA327" s="1117"/>
      <c r="AB327" s="995"/>
      <c r="AC327" s="995"/>
      <c r="AD327" s="642"/>
      <c r="AE327" s="1099"/>
      <c r="AF327" s="1100"/>
      <c r="AG327" s="1100"/>
      <c r="AH327" s="1099"/>
      <c r="AI327" s="1103"/>
      <c r="AJ327" s="1103"/>
      <c r="AK327" s="1130"/>
      <c r="AL327" s="1130"/>
      <c r="AM327" s="1130"/>
      <c r="AN327" s="1130"/>
      <c r="AP327" s="839" t="s">
        <v>4206</v>
      </c>
      <c r="AQ327" s="845" t="s">
        <v>4205</v>
      </c>
      <c r="AR327" s="1678"/>
    </row>
    <row r="328" spans="2:44" s="6" customFormat="1" ht="231.95" customHeight="1" x14ac:dyDescent="0.45">
      <c r="B328" s="1612"/>
      <c r="C328" s="1093"/>
      <c r="D328" s="1094"/>
      <c r="E328" s="1131"/>
      <c r="F328" s="384" t="s">
        <v>3693</v>
      </c>
      <c r="G328" s="410" t="s">
        <v>3694</v>
      </c>
      <c r="H328" s="481">
        <v>0.4</v>
      </c>
      <c r="I328" s="482">
        <v>44683</v>
      </c>
      <c r="J328" s="483">
        <v>44925</v>
      </c>
      <c r="K328" s="357">
        <v>0.15</v>
      </c>
      <c r="L328" s="530">
        <v>0.5</v>
      </c>
      <c r="M328" s="481" t="s">
        <v>3682</v>
      </c>
      <c r="N328" s="481">
        <v>1</v>
      </c>
      <c r="O328" s="1123"/>
      <c r="P328" s="1031"/>
      <c r="Q328" s="10"/>
      <c r="R328" s="1054"/>
      <c r="S328" s="1104"/>
      <c r="T328" s="551">
        <v>0.5</v>
      </c>
      <c r="U328" s="580" t="s">
        <v>3695</v>
      </c>
      <c r="V328" s="585" t="s">
        <v>3692</v>
      </c>
      <c r="W328" s="618" t="str">
        <f t="shared" si="23"/>
        <v>En gestión</v>
      </c>
      <c r="X328" s="618" t="str">
        <f t="shared" si="22"/>
        <v>En gestión</v>
      </c>
      <c r="Y328" s="1116"/>
      <c r="Z328" s="1107"/>
      <c r="AA328" s="1113"/>
      <c r="AB328" s="938"/>
      <c r="AC328" s="938"/>
      <c r="AD328" s="642"/>
      <c r="AE328" s="1099"/>
      <c r="AF328" s="1101"/>
      <c r="AG328" s="1101"/>
      <c r="AH328" s="1099"/>
      <c r="AI328" s="1103"/>
      <c r="AJ328" s="1103"/>
      <c r="AK328" s="1130"/>
      <c r="AL328" s="1130"/>
      <c r="AM328" s="1130"/>
      <c r="AN328" s="1130"/>
      <c r="AP328" s="839" t="s">
        <v>4206</v>
      </c>
      <c r="AQ328" s="845" t="s">
        <v>4205</v>
      </c>
      <c r="AR328" s="1677"/>
    </row>
    <row r="329" spans="2:44" s="6" customFormat="1" ht="231.95" customHeight="1" x14ac:dyDescent="0.45">
      <c r="B329" s="1612"/>
      <c r="C329" s="1093" t="s">
        <v>3696</v>
      </c>
      <c r="D329" s="1094" t="s">
        <v>3697</v>
      </c>
      <c r="E329" s="1095" t="s">
        <v>3698</v>
      </c>
      <c r="F329" s="384" t="s">
        <v>3699</v>
      </c>
      <c r="G329" s="410" t="s">
        <v>3700</v>
      </c>
      <c r="H329" s="481">
        <v>0.3</v>
      </c>
      <c r="I329" s="482">
        <v>44608</v>
      </c>
      <c r="J329" s="482">
        <v>44650</v>
      </c>
      <c r="K329" s="357">
        <v>0.5</v>
      </c>
      <c r="L329" s="530">
        <v>1</v>
      </c>
      <c r="M329" s="481">
        <v>1</v>
      </c>
      <c r="N329" s="481">
        <v>1</v>
      </c>
      <c r="O329" s="1121">
        <v>5025565</v>
      </c>
      <c r="P329" s="1031">
        <v>13283835.6</v>
      </c>
      <c r="Q329" s="10"/>
      <c r="R329" s="1053">
        <v>1</v>
      </c>
      <c r="S329" s="1034" t="s">
        <v>3701</v>
      </c>
      <c r="T329" s="551">
        <v>1</v>
      </c>
      <c r="U329" s="580" t="s">
        <v>3702</v>
      </c>
      <c r="V329" s="585" t="s">
        <v>3703</v>
      </c>
      <c r="W329" s="618" t="str">
        <f t="shared" si="23"/>
        <v>Terminado</v>
      </c>
      <c r="X329" s="618" t="str">
        <f t="shared" si="22"/>
        <v>Terminado</v>
      </c>
      <c r="Y329" s="1114" t="s">
        <v>3704</v>
      </c>
      <c r="Z329" s="1105">
        <f>SUMPRODUCT(T329:T331,H329:H331)</f>
        <v>1</v>
      </c>
      <c r="AA329" s="1112">
        <f>SUMPRODUCT(H329:H331,L329:L331)</f>
        <v>1</v>
      </c>
      <c r="AB329" s="937" t="str">
        <f t="shared" si="21"/>
        <v>Terminado</v>
      </c>
      <c r="AC329" s="937" t="str">
        <f>IF(Z329&lt;1%,"Sin iniciar",IF(Z329=100%,"Terminado","En gestión"))</f>
        <v>Terminado</v>
      </c>
      <c r="AD329" s="642"/>
      <c r="AE329" s="1099">
        <v>13283835.6</v>
      </c>
      <c r="AF329" s="1132">
        <v>12880503</v>
      </c>
      <c r="AG329" s="1132">
        <v>6440251.2999999998</v>
      </c>
      <c r="AH329" s="1099"/>
      <c r="AI329" s="1103">
        <v>4992269.29</v>
      </c>
      <c r="AJ329" s="1103">
        <v>1352512.87</v>
      </c>
      <c r="AK329" s="1130" t="s">
        <v>3687</v>
      </c>
      <c r="AL329" s="1130" t="s">
        <v>3705</v>
      </c>
      <c r="AM329" s="1130" t="s">
        <v>3706</v>
      </c>
      <c r="AN329" s="1130" t="s">
        <v>3707</v>
      </c>
      <c r="AP329" s="839" t="s">
        <v>4493</v>
      </c>
      <c r="AQ329" s="846" t="s">
        <v>4385</v>
      </c>
      <c r="AR329" s="1676" t="s">
        <v>4395</v>
      </c>
    </row>
    <row r="330" spans="2:44" s="6" customFormat="1" ht="231.95" customHeight="1" x14ac:dyDescent="0.45">
      <c r="B330" s="1612"/>
      <c r="C330" s="1093"/>
      <c r="D330" s="1094"/>
      <c r="E330" s="1131"/>
      <c r="F330" s="384" t="s">
        <v>3708</v>
      </c>
      <c r="G330" s="410" t="s">
        <v>3709</v>
      </c>
      <c r="H330" s="481">
        <v>0.3</v>
      </c>
      <c r="I330" s="482">
        <v>44652</v>
      </c>
      <c r="J330" s="482">
        <v>44712</v>
      </c>
      <c r="K330" s="357">
        <v>0.5</v>
      </c>
      <c r="L330" s="530">
        <v>1</v>
      </c>
      <c r="M330" s="481">
        <v>1</v>
      </c>
      <c r="N330" s="481">
        <v>1</v>
      </c>
      <c r="O330" s="1122"/>
      <c r="P330" s="1031"/>
      <c r="Q330" s="10"/>
      <c r="R330" s="1054"/>
      <c r="S330" s="1034"/>
      <c r="T330" s="551">
        <v>1</v>
      </c>
      <c r="U330" s="580" t="s">
        <v>3710</v>
      </c>
      <c r="V330" s="585" t="s">
        <v>3703</v>
      </c>
      <c r="W330" s="618" t="str">
        <f t="shared" si="23"/>
        <v>Terminado</v>
      </c>
      <c r="X330" s="618" t="str">
        <f t="shared" si="22"/>
        <v>Terminado</v>
      </c>
      <c r="Y330" s="1115"/>
      <c r="Z330" s="1106"/>
      <c r="AA330" s="1117"/>
      <c r="AB330" s="995"/>
      <c r="AC330" s="995"/>
      <c r="AD330" s="642"/>
      <c r="AE330" s="1099"/>
      <c r="AF330" s="1100"/>
      <c r="AG330" s="1100"/>
      <c r="AH330" s="1099"/>
      <c r="AI330" s="1103"/>
      <c r="AJ330" s="1103"/>
      <c r="AK330" s="1130"/>
      <c r="AL330" s="1130"/>
      <c r="AM330" s="1130"/>
      <c r="AN330" s="1130"/>
      <c r="AP330" s="839" t="s">
        <v>4493</v>
      </c>
      <c r="AQ330" s="846" t="s">
        <v>4386</v>
      </c>
      <c r="AR330" s="1678"/>
    </row>
    <row r="331" spans="2:44" s="6" customFormat="1" ht="231.95" customHeight="1" x14ac:dyDescent="0.45">
      <c r="B331" s="1612"/>
      <c r="C331" s="1093"/>
      <c r="D331" s="1094"/>
      <c r="E331" s="1131"/>
      <c r="F331" s="384" t="s">
        <v>3711</v>
      </c>
      <c r="G331" s="410" t="s">
        <v>3712</v>
      </c>
      <c r="H331" s="481">
        <v>0.4</v>
      </c>
      <c r="I331" s="482">
        <v>44683</v>
      </c>
      <c r="J331" s="482">
        <v>44742</v>
      </c>
      <c r="K331" s="357">
        <v>0.5</v>
      </c>
      <c r="L331" s="530">
        <v>1</v>
      </c>
      <c r="M331" s="481">
        <v>1</v>
      </c>
      <c r="N331" s="481">
        <v>1</v>
      </c>
      <c r="O331" s="1123"/>
      <c r="P331" s="1031"/>
      <c r="Q331" s="10"/>
      <c r="R331" s="1054"/>
      <c r="S331" s="1104"/>
      <c r="T331" s="551">
        <v>1</v>
      </c>
      <c r="U331" s="580" t="s">
        <v>3713</v>
      </c>
      <c r="V331" s="585" t="s">
        <v>3714</v>
      </c>
      <c r="W331" s="618" t="str">
        <f t="shared" si="23"/>
        <v>Terminado</v>
      </c>
      <c r="X331" s="618" t="str">
        <f t="shared" si="22"/>
        <v>Terminado</v>
      </c>
      <c r="Y331" s="1116"/>
      <c r="Z331" s="1107"/>
      <c r="AA331" s="1113"/>
      <c r="AB331" s="938"/>
      <c r="AC331" s="938"/>
      <c r="AD331" s="642"/>
      <c r="AE331" s="1099"/>
      <c r="AF331" s="1101"/>
      <c r="AG331" s="1101"/>
      <c r="AH331" s="1099"/>
      <c r="AI331" s="1103"/>
      <c r="AJ331" s="1103"/>
      <c r="AK331" s="1130"/>
      <c r="AL331" s="1130"/>
      <c r="AM331" s="1130"/>
      <c r="AN331" s="1130"/>
      <c r="AP331" s="839" t="s">
        <v>4493</v>
      </c>
      <c r="AQ331" s="846" t="s">
        <v>4387</v>
      </c>
      <c r="AR331" s="1677"/>
    </row>
    <row r="332" spans="2:44" s="6" customFormat="1" ht="231.95" customHeight="1" x14ac:dyDescent="0.45">
      <c r="B332" s="1612"/>
      <c r="C332" s="1093" t="s">
        <v>3715</v>
      </c>
      <c r="D332" s="1094" t="s">
        <v>3716</v>
      </c>
      <c r="E332" s="1095" t="s">
        <v>3717</v>
      </c>
      <c r="F332" s="384" t="s">
        <v>3718</v>
      </c>
      <c r="G332" s="410" t="s">
        <v>3719</v>
      </c>
      <c r="H332" s="481">
        <v>0.1</v>
      </c>
      <c r="I332" s="482">
        <v>44652</v>
      </c>
      <c r="J332" s="482">
        <v>44680</v>
      </c>
      <c r="K332" s="357">
        <v>0</v>
      </c>
      <c r="L332" s="530">
        <v>1</v>
      </c>
      <c r="M332" s="481">
        <v>1</v>
      </c>
      <c r="N332" s="481">
        <v>1</v>
      </c>
      <c r="O332" s="1121">
        <v>6021635</v>
      </c>
      <c r="P332" s="1031">
        <v>13283835.6</v>
      </c>
      <c r="Q332" s="10"/>
      <c r="R332" s="1053">
        <v>0.65</v>
      </c>
      <c r="S332" s="1034" t="s">
        <v>3720</v>
      </c>
      <c r="T332" s="551">
        <v>1</v>
      </c>
      <c r="U332" s="580" t="s">
        <v>3721</v>
      </c>
      <c r="V332" s="585" t="s">
        <v>3722</v>
      </c>
      <c r="W332" s="618" t="str">
        <f t="shared" si="23"/>
        <v>Terminado</v>
      </c>
      <c r="X332" s="618" t="str">
        <f t="shared" si="22"/>
        <v>Terminado</v>
      </c>
      <c r="Y332" s="1119" t="s">
        <v>3723</v>
      </c>
      <c r="Z332" s="1105">
        <f>SUMPRODUCT(T332:T334,H332:H334)</f>
        <v>0.30000000000000004</v>
      </c>
      <c r="AA332" s="1112">
        <f>SUMPRODUCT(H332:H334,L332:L334)</f>
        <v>0.30000000000000004</v>
      </c>
      <c r="AB332" s="937" t="str">
        <f t="shared" si="21"/>
        <v>En gestión</v>
      </c>
      <c r="AC332" s="937" t="str">
        <f>IF(Z332&lt;1%,"Sin iniciar",IF(Z332=100%,"Terminado","En gestión"))</f>
        <v>En gestión</v>
      </c>
      <c r="AD332" s="642"/>
      <c r="AE332" s="1099">
        <v>13283835.6</v>
      </c>
      <c r="AF332" s="1132">
        <v>12880503</v>
      </c>
      <c r="AG332" s="1132">
        <v>6440251.2999999998</v>
      </c>
      <c r="AH332" s="1099"/>
      <c r="AI332" s="1103">
        <v>6004180.6399999997</v>
      </c>
      <c r="AJ332" s="1103">
        <v>1570861.22</v>
      </c>
      <c r="AK332" s="1130" t="s">
        <v>3724</v>
      </c>
      <c r="AL332" s="1130" t="s">
        <v>3705</v>
      </c>
      <c r="AM332" s="1130" t="s">
        <v>3706</v>
      </c>
      <c r="AN332" s="1130" t="s">
        <v>3707</v>
      </c>
      <c r="AP332" s="839" t="s">
        <v>4493</v>
      </c>
      <c r="AQ332" s="846" t="s">
        <v>4388</v>
      </c>
      <c r="AR332" s="1676" t="s">
        <v>4389</v>
      </c>
    </row>
    <row r="333" spans="2:44" s="6" customFormat="1" ht="231.95" customHeight="1" x14ac:dyDescent="0.45">
      <c r="B333" s="1612"/>
      <c r="C333" s="1093"/>
      <c r="D333" s="1094"/>
      <c r="E333" s="1131"/>
      <c r="F333" s="384" t="s">
        <v>3725</v>
      </c>
      <c r="G333" s="410" t="s">
        <v>3726</v>
      </c>
      <c r="H333" s="481">
        <v>0.2</v>
      </c>
      <c r="I333" s="482">
        <v>44683</v>
      </c>
      <c r="J333" s="482">
        <v>44694</v>
      </c>
      <c r="K333" s="357">
        <v>0</v>
      </c>
      <c r="L333" s="530">
        <v>1</v>
      </c>
      <c r="M333" s="481">
        <v>1</v>
      </c>
      <c r="N333" s="481">
        <v>1</v>
      </c>
      <c r="O333" s="1122"/>
      <c r="P333" s="1031"/>
      <c r="Q333" s="10"/>
      <c r="R333" s="1054"/>
      <c r="S333" s="1034"/>
      <c r="T333" s="551">
        <v>1</v>
      </c>
      <c r="U333" s="580" t="s">
        <v>3727</v>
      </c>
      <c r="V333" s="585" t="s">
        <v>3728</v>
      </c>
      <c r="W333" s="618" t="str">
        <f t="shared" si="23"/>
        <v>Terminado</v>
      </c>
      <c r="X333" s="618" t="str">
        <f t="shared" si="22"/>
        <v>Terminado</v>
      </c>
      <c r="Y333" s="1134"/>
      <c r="Z333" s="1106"/>
      <c r="AA333" s="1117"/>
      <c r="AB333" s="995"/>
      <c r="AC333" s="995"/>
      <c r="AD333" s="642"/>
      <c r="AE333" s="1099"/>
      <c r="AF333" s="1100"/>
      <c r="AG333" s="1100"/>
      <c r="AH333" s="1099"/>
      <c r="AI333" s="1103"/>
      <c r="AJ333" s="1103"/>
      <c r="AK333" s="1130"/>
      <c r="AL333" s="1130"/>
      <c r="AM333" s="1130"/>
      <c r="AN333" s="1130"/>
      <c r="AP333" s="839" t="s">
        <v>4493</v>
      </c>
      <c r="AQ333" s="846" t="s">
        <v>4390</v>
      </c>
      <c r="AR333" s="1678"/>
    </row>
    <row r="334" spans="2:44" s="6" customFormat="1" ht="231.95" customHeight="1" x14ac:dyDescent="0.45">
      <c r="B334" s="1612"/>
      <c r="C334" s="1093"/>
      <c r="D334" s="1094"/>
      <c r="E334" s="1131"/>
      <c r="F334" s="384" t="s">
        <v>3729</v>
      </c>
      <c r="G334" s="410" t="s">
        <v>3730</v>
      </c>
      <c r="H334" s="481">
        <v>0.7</v>
      </c>
      <c r="I334" s="482">
        <v>44743</v>
      </c>
      <c r="J334" s="483">
        <v>44918</v>
      </c>
      <c r="K334" s="357">
        <v>0</v>
      </c>
      <c r="L334" s="530">
        <v>0</v>
      </c>
      <c r="M334" s="481">
        <v>0.5</v>
      </c>
      <c r="N334" s="481">
        <v>1</v>
      </c>
      <c r="O334" s="1123"/>
      <c r="P334" s="1031"/>
      <c r="Q334" s="10"/>
      <c r="R334" s="1054"/>
      <c r="S334" s="1104"/>
      <c r="T334" s="551">
        <v>0</v>
      </c>
      <c r="U334" s="588" t="s">
        <v>4157</v>
      </c>
      <c r="V334" s="588" t="s">
        <v>729</v>
      </c>
      <c r="W334" s="618" t="str">
        <f t="shared" si="23"/>
        <v>Sin iniciar</v>
      </c>
      <c r="X334" s="618" t="str">
        <f t="shared" si="22"/>
        <v>Sin iniciar</v>
      </c>
      <c r="Y334" s="1120"/>
      <c r="Z334" s="1107"/>
      <c r="AA334" s="1113"/>
      <c r="AB334" s="938"/>
      <c r="AC334" s="938"/>
      <c r="AD334" s="642"/>
      <c r="AE334" s="1099"/>
      <c r="AF334" s="1101"/>
      <c r="AG334" s="1101"/>
      <c r="AH334" s="1099"/>
      <c r="AI334" s="1103"/>
      <c r="AJ334" s="1103"/>
      <c r="AK334" s="1130"/>
      <c r="AL334" s="1130"/>
      <c r="AM334" s="1130"/>
      <c r="AN334" s="1130"/>
      <c r="AP334" s="839" t="s">
        <v>4493</v>
      </c>
      <c r="AQ334" s="845" t="s">
        <v>4205</v>
      </c>
      <c r="AR334" s="1677"/>
    </row>
    <row r="335" spans="2:44" s="6" customFormat="1" ht="231.95" customHeight="1" x14ac:dyDescent="0.45">
      <c r="B335" s="1612"/>
      <c r="C335" s="1093" t="s">
        <v>3731</v>
      </c>
      <c r="D335" s="1094" t="s">
        <v>3732</v>
      </c>
      <c r="E335" s="1095" t="s">
        <v>3733</v>
      </c>
      <c r="F335" s="384" t="s">
        <v>3734</v>
      </c>
      <c r="G335" s="410" t="s">
        <v>3735</v>
      </c>
      <c r="H335" s="481">
        <v>0.1</v>
      </c>
      <c r="I335" s="482">
        <v>44726</v>
      </c>
      <c r="J335" s="482">
        <v>44756</v>
      </c>
      <c r="K335" s="357">
        <v>0</v>
      </c>
      <c r="L335" s="530">
        <v>0.5</v>
      </c>
      <c r="M335" s="481">
        <v>1</v>
      </c>
      <c r="N335" s="481">
        <v>1</v>
      </c>
      <c r="O335" s="1121">
        <v>0</v>
      </c>
      <c r="P335" s="1031">
        <v>26967618.600000001</v>
      </c>
      <c r="Q335" s="10"/>
      <c r="R335" s="1053">
        <v>0.05</v>
      </c>
      <c r="S335" s="1034" t="s">
        <v>3736</v>
      </c>
      <c r="T335" s="551">
        <v>0.5</v>
      </c>
      <c r="U335" s="580" t="s">
        <v>3736</v>
      </c>
      <c r="V335" s="585" t="s">
        <v>3737</v>
      </c>
      <c r="W335" s="618" t="str">
        <f t="shared" si="23"/>
        <v>En gestión</v>
      </c>
      <c r="X335" s="618" t="str">
        <f t="shared" si="22"/>
        <v>En gestión</v>
      </c>
      <c r="Y335" s="1114" t="s">
        <v>3736</v>
      </c>
      <c r="Z335" s="1105">
        <f>SUMPRODUCT(T335:T337,H335:H337)</f>
        <v>0.05</v>
      </c>
      <c r="AA335" s="1112">
        <f>SUMPRODUCT(H335:H337,L335:L337)</f>
        <v>0.05</v>
      </c>
      <c r="AB335" s="937" t="str">
        <f t="shared" si="21"/>
        <v>En gestión</v>
      </c>
      <c r="AC335" s="937" t="str">
        <f>IF(Z335&lt;1%,"Sin iniciar",IF(Z335=100%,"Terminado","En gestión"))</f>
        <v>En gestión</v>
      </c>
      <c r="AD335" s="642"/>
      <c r="AE335" s="1099">
        <v>26967618.600000001</v>
      </c>
      <c r="AF335" s="1132">
        <v>26564286</v>
      </c>
      <c r="AG335" s="1132">
        <v>13282142.800000001</v>
      </c>
      <c r="AH335" s="1099"/>
      <c r="AI335" s="1103"/>
      <c r="AJ335" s="1103"/>
      <c r="AK335" s="1129"/>
      <c r="AL335" s="1129" t="s">
        <v>799</v>
      </c>
      <c r="AM335" s="1129" t="s">
        <v>799</v>
      </c>
      <c r="AN335" s="1129" t="s">
        <v>799</v>
      </c>
      <c r="AP335" s="839" t="s">
        <v>4206</v>
      </c>
      <c r="AQ335" s="845" t="s">
        <v>4205</v>
      </c>
      <c r="AR335" s="1676" t="s">
        <v>4207</v>
      </c>
    </row>
    <row r="336" spans="2:44" s="6" customFormat="1" ht="231.95" customHeight="1" x14ac:dyDescent="0.45">
      <c r="B336" s="1612"/>
      <c r="C336" s="1093"/>
      <c r="D336" s="1094"/>
      <c r="E336" s="1131"/>
      <c r="F336" s="384" t="s">
        <v>3738</v>
      </c>
      <c r="G336" s="410" t="s">
        <v>3739</v>
      </c>
      <c r="H336" s="481">
        <v>0.5</v>
      </c>
      <c r="I336" s="482">
        <v>44756</v>
      </c>
      <c r="J336" s="483">
        <v>44848</v>
      </c>
      <c r="K336" s="357">
        <v>0</v>
      </c>
      <c r="L336" s="530">
        <v>0</v>
      </c>
      <c r="M336" s="481">
        <v>0.7</v>
      </c>
      <c r="N336" s="481">
        <v>1</v>
      </c>
      <c r="O336" s="1122"/>
      <c r="P336" s="1031"/>
      <c r="Q336" s="10"/>
      <c r="R336" s="1054"/>
      <c r="S336" s="1034"/>
      <c r="T336" s="551">
        <v>0</v>
      </c>
      <c r="U336" s="588" t="s">
        <v>4157</v>
      </c>
      <c r="V336" s="588" t="s">
        <v>729</v>
      </c>
      <c r="W336" s="618" t="str">
        <f t="shared" si="23"/>
        <v>Sin iniciar</v>
      </c>
      <c r="X336" s="618" t="str">
        <f t="shared" si="22"/>
        <v>Sin iniciar</v>
      </c>
      <c r="Y336" s="1115"/>
      <c r="Z336" s="1106"/>
      <c r="AA336" s="1117"/>
      <c r="AB336" s="995"/>
      <c r="AC336" s="995"/>
      <c r="AD336" s="642"/>
      <c r="AE336" s="1099"/>
      <c r="AF336" s="1100"/>
      <c r="AG336" s="1100"/>
      <c r="AH336" s="1099"/>
      <c r="AI336" s="1103"/>
      <c r="AJ336" s="1103"/>
      <c r="AK336" s="1129"/>
      <c r="AL336" s="1129"/>
      <c r="AM336" s="1129"/>
      <c r="AN336" s="1129"/>
      <c r="AP336" s="839" t="s">
        <v>4206</v>
      </c>
      <c r="AQ336" s="845" t="s">
        <v>4205</v>
      </c>
      <c r="AR336" s="1678"/>
    </row>
    <row r="337" spans="2:44" s="6" customFormat="1" ht="231.95" customHeight="1" x14ac:dyDescent="0.45">
      <c r="B337" s="1612"/>
      <c r="C337" s="1093"/>
      <c r="D337" s="1094"/>
      <c r="E337" s="1131"/>
      <c r="F337" s="384" t="s">
        <v>3740</v>
      </c>
      <c r="G337" s="410" t="s">
        <v>3741</v>
      </c>
      <c r="H337" s="481">
        <v>0.4</v>
      </c>
      <c r="I337" s="483">
        <v>44852</v>
      </c>
      <c r="J337" s="483">
        <v>44925</v>
      </c>
      <c r="K337" s="357">
        <v>0</v>
      </c>
      <c r="L337" s="530">
        <v>0</v>
      </c>
      <c r="M337" s="481">
        <v>0</v>
      </c>
      <c r="N337" s="481">
        <v>1</v>
      </c>
      <c r="O337" s="1123"/>
      <c r="P337" s="1031"/>
      <c r="Q337" s="10"/>
      <c r="R337" s="1054"/>
      <c r="S337" s="1104"/>
      <c r="T337" s="551">
        <v>0</v>
      </c>
      <c r="U337" s="588" t="s">
        <v>4157</v>
      </c>
      <c r="V337" s="588" t="s">
        <v>729</v>
      </c>
      <c r="W337" s="618" t="str">
        <f t="shared" si="23"/>
        <v>Sin iniciar</v>
      </c>
      <c r="X337" s="618" t="str">
        <f t="shared" si="22"/>
        <v>Sin iniciar</v>
      </c>
      <c r="Y337" s="1116"/>
      <c r="Z337" s="1107"/>
      <c r="AA337" s="1113"/>
      <c r="AB337" s="938"/>
      <c r="AC337" s="938"/>
      <c r="AD337" s="642"/>
      <c r="AE337" s="1133"/>
      <c r="AF337" s="1100"/>
      <c r="AG337" s="1100"/>
      <c r="AH337" s="1133"/>
      <c r="AI337" s="1135"/>
      <c r="AJ337" s="1135"/>
      <c r="AK337" s="1129"/>
      <c r="AL337" s="1129"/>
      <c r="AM337" s="1129"/>
      <c r="AN337" s="1129"/>
      <c r="AP337" s="839" t="s">
        <v>4206</v>
      </c>
      <c r="AQ337" s="845" t="s">
        <v>4205</v>
      </c>
      <c r="AR337" s="1677"/>
    </row>
    <row r="338" spans="2:44" s="6" customFormat="1" ht="231.95" customHeight="1" x14ac:dyDescent="0.45">
      <c r="B338" s="1612"/>
      <c r="C338" s="484" t="s">
        <v>3742</v>
      </c>
      <c r="D338" s="485" t="s">
        <v>3743</v>
      </c>
      <c r="E338" s="410" t="s">
        <v>3744</v>
      </c>
      <c r="F338" s="384" t="s">
        <v>3745</v>
      </c>
      <c r="G338" s="410" t="s">
        <v>3746</v>
      </c>
      <c r="H338" s="481">
        <v>1</v>
      </c>
      <c r="I338" s="482">
        <v>44593</v>
      </c>
      <c r="J338" s="483">
        <v>44911</v>
      </c>
      <c r="K338" s="357">
        <v>0.05</v>
      </c>
      <c r="L338" s="530">
        <v>0.35</v>
      </c>
      <c r="M338" s="481">
        <v>0.75</v>
      </c>
      <c r="N338" s="481">
        <v>1</v>
      </c>
      <c r="O338" s="668">
        <v>34967864</v>
      </c>
      <c r="P338" s="522">
        <v>57984859.199999988</v>
      </c>
      <c r="Q338" s="10"/>
      <c r="R338" s="812">
        <v>0.35</v>
      </c>
      <c r="S338" s="546" t="s">
        <v>3747</v>
      </c>
      <c r="T338" s="551">
        <v>0.35</v>
      </c>
      <c r="U338" s="581" t="s">
        <v>3748</v>
      </c>
      <c r="V338" s="581" t="s">
        <v>3749</v>
      </c>
      <c r="W338" s="618" t="str">
        <f t="shared" si="23"/>
        <v>En gestión</v>
      </c>
      <c r="X338" s="618" t="str">
        <f t="shared" si="22"/>
        <v>En gestión</v>
      </c>
      <c r="Y338" s="581" t="s">
        <v>3748</v>
      </c>
      <c r="Z338" s="781">
        <f>T338*H338</f>
        <v>0.35</v>
      </c>
      <c r="AA338" s="785">
        <f>H338*L338</f>
        <v>0.35</v>
      </c>
      <c r="AB338" s="630" t="str">
        <f t="shared" si="21"/>
        <v>En gestión</v>
      </c>
      <c r="AC338" s="630" t="str">
        <f>IF(Z338&lt;1%,"Sin iniciar",IF(Z338=100%,"Terminado","En gestión"))</f>
        <v>En gestión</v>
      </c>
      <c r="AD338" s="662"/>
      <c r="AE338" s="643">
        <v>57984859.199999988</v>
      </c>
      <c r="AF338" s="794">
        <v>57581526</v>
      </c>
      <c r="AG338" s="794">
        <v>28790763.100000001</v>
      </c>
      <c r="AH338" s="643"/>
      <c r="AI338" s="800">
        <v>34967264</v>
      </c>
      <c r="AJ338" s="800">
        <v>10490179.199999999</v>
      </c>
      <c r="AK338" s="663" t="s">
        <v>3724</v>
      </c>
      <c r="AL338" s="647" t="s">
        <v>3705</v>
      </c>
      <c r="AM338" s="647" t="s">
        <v>3706</v>
      </c>
      <c r="AN338" s="647" t="s">
        <v>3707</v>
      </c>
      <c r="AP338" s="839" t="s">
        <v>4206</v>
      </c>
      <c r="AQ338" s="845" t="s">
        <v>4205</v>
      </c>
      <c r="AR338" s="846" t="s">
        <v>4207</v>
      </c>
    </row>
    <row r="339" spans="2:44" s="6" customFormat="1" ht="231.95" customHeight="1" x14ac:dyDescent="0.45">
      <c r="B339" s="1612"/>
      <c r="C339" s="484" t="s">
        <v>3750</v>
      </c>
      <c r="D339" s="485" t="s">
        <v>3751</v>
      </c>
      <c r="E339" s="410" t="s">
        <v>3752</v>
      </c>
      <c r="F339" s="384" t="s">
        <v>3753</v>
      </c>
      <c r="G339" s="410" t="s">
        <v>3754</v>
      </c>
      <c r="H339" s="481">
        <v>1</v>
      </c>
      <c r="I339" s="482">
        <v>44593</v>
      </c>
      <c r="J339" s="483">
        <v>44742</v>
      </c>
      <c r="K339" s="357">
        <v>0.5</v>
      </c>
      <c r="L339" s="530">
        <v>1</v>
      </c>
      <c r="M339" s="481">
        <v>1</v>
      </c>
      <c r="N339" s="481">
        <v>1</v>
      </c>
      <c r="O339" s="668">
        <v>0</v>
      </c>
      <c r="P339" s="522">
        <v>6701607.5999999996</v>
      </c>
      <c r="Q339" s="10"/>
      <c r="R339" s="812">
        <v>1</v>
      </c>
      <c r="S339" s="545" t="s">
        <v>3755</v>
      </c>
      <c r="T339" s="551">
        <v>1</v>
      </c>
      <c r="U339" s="580" t="s">
        <v>3756</v>
      </c>
      <c r="V339" s="585" t="s">
        <v>3757</v>
      </c>
      <c r="W339" s="618" t="str">
        <f t="shared" si="23"/>
        <v>Terminado</v>
      </c>
      <c r="X339" s="618" t="str">
        <f t="shared" si="22"/>
        <v>Terminado</v>
      </c>
      <c r="Y339" s="605" t="s">
        <v>3756</v>
      </c>
      <c r="Z339" s="781">
        <f>T339*H339</f>
        <v>1</v>
      </c>
      <c r="AA339" s="785">
        <f>H339*L339</f>
        <v>1</v>
      </c>
      <c r="AB339" s="630" t="str">
        <f t="shared" si="21"/>
        <v>Terminado</v>
      </c>
      <c r="AC339" s="630" t="str">
        <f>IF(Z339&lt;1%,"Sin iniciar",IF(Z339=100%,"Terminado","En gestión"))</f>
        <v>Terminado</v>
      </c>
      <c r="AD339" s="662"/>
      <c r="AE339" s="643">
        <v>6701607.5999999996</v>
      </c>
      <c r="AF339" s="794">
        <v>6298275</v>
      </c>
      <c r="AG339" s="794">
        <v>3149137.3</v>
      </c>
      <c r="AH339" s="643"/>
      <c r="AI339" s="800"/>
      <c r="AJ339" s="800"/>
      <c r="AK339" s="664" t="s">
        <v>799</v>
      </c>
      <c r="AL339" s="665" t="s">
        <v>799</v>
      </c>
      <c r="AM339" s="665" t="s">
        <v>799</v>
      </c>
      <c r="AN339" s="665" t="s">
        <v>799</v>
      </c>
      <c r="AP339" s="839" t="s">
        <v>4493</v>
      </c>
      <c r="AQ339" s="846" t="s">
        <v>4391</v>
      </c>
      <c r="AR339" s="846" t="s">
        <v>4392</v>
      </c>
    </row>
    <row r="340" spans="2:44" s="6" customFormat="1" ht="231.95" customHeight="1" x14ac:dyDescent="0.45">
      <c r="B340" s="1612"/>
      <c r="C340" s="1093" t="s">
        <v>3758</v>
      </c>
      <c r="D340" s="1094" t="s">
        <v>3759</v>
      </c>
      <c r="E340" s="1095" t="s">
        <v>3760</v>
      </c>
      <c r="F340" s="384" t="s">
        <v>3761</v>
      </c>
      <c r="G340" s="410" t="s">
        <v>3762</v>
      </c>
      <c r="H340" s="481">
        <v>0.5</v>
      </c>
      <c r="I340" s="482">
        <v>44585</v>
      </c>
      <c r="J340" s="483">
        <v>44925</v>
      </c>
      <c r="K340" s="357">
        <v>0.25</v>
      </c>
      <c r="L340" s="530">
        <v>0.5</v>
      </c>
      <c r="M340" s="481">
        <v>0.75</v>
      </c>
      <c r="N340" s="481">
        <v>1</v>
      </c>
      <c r="O340" s="1096" t="s">
        <v>3763</v>
      </c>
      <c r="P340" s="1031">
        <v>29518663.199999999</v>
      </c>
      <c r="Q340" s="10"/>
      <c r="R340" s="1053">
        <v>0.5</v>
      </c>
      <c r="S340" s="1110" t="s">
        <v>3764</v>
      </c>
      <c r="T340" s="551">
        <v>0.5</v>
      </c>
      <c r="U340" s="580" t="s">
        <v>3765</v>
      </c>
      <c r="V340" s="580" t="s">
        <v>3766</v>
      </c>
      <c r="W340" s="618" t="str">
        <f t="shared" si="23"/>
        <v>En gestión</v>
      </c>
      <c r="X340" s="618" t="str">
        <f t="shared" si="22"/>
        <v>En gestión</v>
      </c>
      <c r="Y340" s="1119" t="s">
        <v>3767</v>
      </c>
      <c r="Z340" s="1105">
        <f>SUMPRODUCT(T340:T341,H340:H341)</f>
        <v>0.5</v>
      </c>
      <c r="AA340" s="1112">
        <f>SUMPRODUCT(H340:H341,L340:L341)</f>
        <v>0.5</v>
      </c>
      <c r="AB340" s="937" t="str">
        <f t="shared" si="21"/>
        <v>En gestión</v>
      </c>
      <c r="AC340" s="937" t="str">
        <f>IF(Z340&lt;1%,"Sin iniciar",IF(Z340=100%,"Terminado","En gestión"))</f>
        <v>En gestión</v>
      </c>
      <c r="AD340" s="662"/>
      <c r="AE340" s="1041">
        <v>29518663.199999999</v>
      </c>
      <c r="AF340" s="1124">
        <v>28164619</v>
      </c>
      <c r="AG340" s="1124">
        <v>14082309.699999999</v>
      </c>
      <c r="AH340" s="1041" t="s">
        <v>3763</v>
      </c>
      <c r="AI340" s="1109"/>
      <c r="AJ340" s="1109"/>
      <c r="AK340" s="1125" t="s">
        <v>799</v>
      </c>
      <c r="AL340" s="1127" t="s">
        <v>799</v>
      </c>
      <c r="AM340" s="1127" t="s">
        <v>799</v>
      </c>
      <c r="AN340" s="1127" t="s">
        <v>799</v>
      </c>
      <c r="AP340" s="839" t="s">
        <v>4206</v>
      </c>
      <c r="AQ340" s="845" t="s">
        <v>4205</v>
      </c>
      <c r="AR340" s="1676" t="s">
        <v>4207</v>
      </c>
    </row>
    <row r="341" spans="2:44" s="6" customFormat="1" ht="231.95" customHeight="1" x14ac:dyDescent="0.45">
      <c r="B341" s="1612"/>
      <c r="C341" s="1093"/>
      <c r="D341" s="1094"/>
      <c r="E341" s="1095"/>
      <c r="F341" s="384" t="s">
        <v>3768</v>
      </c>
      <c r="G341" s="410" t="s">
        <v>3769</v>
      </c>
      <c r="H341" s="481">
        <v>0.5</v>
      </c>
      <c r="I341" s="482">
        <v>44585</v>
      </c>
      <c r="J341" s="483">
        <v>44925</v>
      </c>
      <c r="K341" s="357">
        <v>0.25</v>
      </c>
      <c r="L341" s="530">
        <v>0.5</v>
      </c>
      <c r="M341" s="481">
        <v>0.75</v>
      </c>
      <c r="N341" s="481">
        <v>1</v>
      </c>
      <c r="O341" s="1097"/>
      <c r="P341" s="1031"/>
      <c r="Q341" s="10"/>
      <c r="R341" s="1054"/>
      <c r="S341" s="1111"/>
      <c r="T341" s="551">
        <v>0.5</v>
      </c>
      <c r="U341" s="580" t="s">
        <v>3770</v>
      </c>
      <c r="V341" s="580" t="s">
        <v>3771</v>
      </c>
      <c r="W341" s="618" t="str">
        <f t="shared" si="23"/>
        <v>En gestión</v>
      </c>
      <c r="X341" s="618" t="str">
        <f t="shared" si="22"/>
        <v>En gestión</v>
      </c>
      <c r="Y341" s="1120"/>
      <c r="Z341" s="1107"/>
      <c r="AA341" s="1113"/>
      <c r="AB341" s="938"/>
      <c r="AC341" s="938"/>
      <c r="AD341" s="662"/>
      <c r="AE341" s="1041"/>
      <c r="AF341" s="1124"/>
      <c r="AG341" s="1124"/>
      <c r="AH341" s="1041"/>
      <c r="AI341" s="1109"/>
      <c r="AJ341" s="1109"/>
      <c r="AK341" s="1126"/>
      <c r="AL341" s="1128"/>
      <c r="AM341" s="1128"/>
      <c r="AN341" s="1128"/>
      <c r="AP341" s="839" t="s">
        <v>4206</v>
      </c>
      <c r="AQ341" s="845" t="s">
        <v>4205</v>
      </c>
      <c r="AR341" s="1677"/>
    </row>
    <row r="342" spans="2:44" s="6" customFormat="1" ht="231.95" customHeight="1" x14ac:dyDescent="0.45">
      <c r="B342" s="1612"/>
      <c r="C342" s="1093" t="s">
        <v>3772</v>
      </c>
      <c r="D342" s="1094" t="s">
        <v>3773</v>
      </c>
      <c r="E342" s="1095" t="s">
        <v>3774</v>
      </c>
      <c r="F342" s="384" t="s">
        <v>3775</v>
      </c>
      <c r="G342" s="410" t="s">
        <v>3776</v>
      </c>
      <c r="H342" s="481">
        <v>0.4</v>
      </c>
      <c r="I342" s="482">
        <v>44593</v>
      </c>
      <c r="J342" s="482">
        <v>44742</v>
      </c>
      <c r="K342" s="357">
        <v>0.4</v>
      </c>
      <c r="L342" s="530">
        <v>1</v>
      </c>
      <c r="M342" s="481">
        <v>1</v>
      </c>
      <c r="N342" s="481">
        <v>1</v>
      </c>
      <c r="O342" s="1121">
        <v>0</v>
      </c>
      <c r="P342" s="1031">
        <v>53928472.009756096</v>
      </c>
      <c r="Q342" s="10"/>
      <c r="R342" s="1053">
        <v>0.64</v>
      </c>
      <c r="S342" s="1034" t="s">
        <v>3777</v>
      </c>
      <c r="T342" s="551">
        <v>1</v>
      </c>
      <c r="U342" s="596" t="s">
        <v>3778</v>
      </c>
      <c r="V342" s="596" t="s">
        <v>3665</v>
      </c>
      <c r="W342" s="618" t="str">
        <f t="shared" si="23"/>
        <v>Terminado</v>
      </c>
      <c r="X342" s="618" t="str">
        <f t="shared" si="22"/>
        <v>Terminado</v>
      </c>
      <c r="Y342" s="1114" t="s">
        <v>3779</v>
      </c>
      <c r="Z342" s="1105">
        <f>SUMPRODUCT(T342:T344,H342:H344)</f>
        <v>0.64</v>
      </c>
      <c r="AA342" s="1112">
        <f>SUMPRODUCT(H342:H344,L342:L344)</f>
        <v>0.64</v>
      </c>
      <c r="AB342" s="937" t="str">
        <f t="shared" si="21"/>
        <v>En gestión</v>
      </c>
      <c r="AC342" s="937" t="str">
        <f>IF(Z342&lt;1%,"Sin iniciar",IF(Z342=100%,"Terminado","En gestión"))</f>
        <v>En gestión</v>
      </c>
      <c r="AD342" s="642"/>
      <c r="AE342" s="1098">
        <v>53928472.009756096</v>
      </c>
      <c r="AF342" s="1100">
        <v>53525139</v>
      </c>
      <c r="AG342" s="1100">
        <v>26762569.5</v>
      </c>
      <c r="AH342" s="1098"/>
      <c r="AI342" s="1102"/>
      <c r="AJ342" s="1102"/>
      <c r="AK342" s="1129"/>
      <c r="AL342" s="1129" t="s">
        <v>799</v>
      </c>
      <c r="AM342" s="1129" t="s">
        <v>799</v>
      </c>
      <c r="AN342" s="1129" t="s">
        <v>799</v>
      </c>
      <c r="AP342" s="839" t="s">
        <v>4493</v>
      </c>
      <c r="AQ342" s="846" t="s">
        <v>4393</v>
      </c>
      <c r="AR342" s="1676" t="s">
        <v>4394</v>
      </c>
    </row>
    <row r="343" spans="2:44" s="6" customFormat="1" ht="231.95" customHeight="1" x14ac:dyDescent="0.45">
      <c r="B343" s="1612"/>
      <c r="C343" s="1093"/>
      <c r="D343" s="1094"/>
      <c r="E343" s="1095"/>
      <c r="F343" s="384" t="s">
        <v>3780</v>
      </c>
      <c r="G343" s="410" t="s">
        <v>3781</v>
      </c>
      <c r="H343" s="481">
        <v>0.3</v>
      </c>
      <c r="I343" s="482">
        <v>44652</v>
      </c>
      <c r="J343" s="483">
        <v>44757</v>
      </c>
      <c r="K343" s="357">
        <v>0</v>
      </c>
      <c r="L343" s="530">
        <v>0.8</v>
      </c>
      <c r="M343" s="481">
        <v>1</v>
      </c>
      <c r="N343" s="481">
        <v>1</v>
      </c>
      <c r="O343" s="1122"/>
      <c r="P343" s="1031"/>
      <c r="Q343" s="10"/>
      <c r="R343" s="1054"/>
      <c r="S343" s="1034"/>
      <c r="T343" s="551">
        <v>0.8</v>
      </c>
      <c r="U343" s="596" t="s">
        <v>3782</v>
      </c>
      <c r="V343" s="596" t="s">
        <v>3783</v>
      </c>
      <c r="W343" s="618" t="str">
        <f t="shared" si="23"/>
        <v>En gestión</v>
      </c>
      <c r="X343" s="618" t="str">
        <f t="shared" si="22"/>
        <v>En gestión</v>
      </c>
      <c r="Y343" s="1115"/>
      <c r="Z343" s="1106"/>
      <c r="AA343" s="1117"/>
      <c r="AB343" s="995"/>
      <c r="AC343" s="995"/>
      <c r="AD343" s="642"/>
      <c r="AE343" s="1099"/>
      <c r="AF343" s="1100"/>
      <c r="AG343" s="1100"/>
      <c r="AH343" s="1099"/>
      <c r="AI343" s="1103"/>
      <c r="AJ343" s="1103"/>
      <c r="AK343" s="1129"/>
      <c r="AL343" s="1129"/>
      <c r="AM343" s="1129"/>
      <c r="AN343" s="1129"/>
      <c r="AP343" s="839" t="s">
        <v>4493</v>
      </c>
      <c r="AQ343" s="845" t="s">
        <v>4205</v>
      </c>
      <c r="AR343" s="1678"/>
    </row>
    <row r="344" spans="2:44" s="6" customFormat="1" ht="231.95" customHeight="1" x14ac:dyDescent="0.45">
      <c r="B344" s="1613"/>
      <c r="C344" s="1093"/>
      <c r="D344" s="1094"/>
      <c r="E344" s="1095"/>
      <c r="F344" s="384" t="s">
        <v>3784</v>
      </c>
      <c r="G344" s="410" t="s">
        <v>3785</v>
      </c>
      <c r="H344" s="481">
        <v>0.3</v>
      </c>
      <c r="I344" s="483">
        <v>44757</v>
      </c>
      <c r="J344" s="483">
        <v>44771</v>
      </c>
      <c r="K344" s="357">
        <v>0</v>
      </c>
      <c r="L344" s="530">
        <v>0</v>
      </c>
      <c r="M344" s="481">
        <v>1</v>
      </c>
      <c r="N344" s="481">
        <v>1</v>
      </c>
      <c r="O344" s="1123"/>
      <c r="P344" s="1031"/>
      <c r="Q344" s="10"/>
      <c r="R344" s="1054"/>
      <c r="S344" s="1104"/>
      <c r="T344" s="550">
        <v>0</v>
      </c>
      <c r="U344" s="588" t="s">
        <v>4157</v>
      </c>
      <c r="V344" s="588" t="s">
        <v>729</v>
      </c>
      <c r="W344" s="618" t="str">
        <f t="shared" si="23"/>
        <v>Sin iniciar</v>
      </c>
      <c r="X344" s="618" t="str">
        <f t="shared" si="22"/>
        <v>Sin iniciar</v>
      </c>
      <c r="Y344" s="1116"/>
      <c r="Z344" s="1107"/>
      <c r="AA344" s="1113"/>
      <c r="AB344" s="938"/>
      <c r="AC344" s="1118"/>
      <c r="AD344" s="642"/>
      <c r="AE344" s="1099"/>
      <c r="AF344" s="1101"/>
      <c r="AG344" s="1101"/>
      <c r="AH344" s="1099"/>
      <c r="AI344" s="1103"/>
      <c r="AJ344" s="1103"/>
      <c r="AK344" s="1129"/>
      <c r="AL344" s="1129"/>
      <c r="AM344" s="1129"/>
      <c r="AN344" s="1129"/>
      <c r="AP344" s="839" t="s">
        <v>4493</v>
      </c>
      <c r="AQ344" s="845" t="s">
        <v>4205</v>
      </c>
      <c r="AR344" s="1677"/>
    </row>
    <row r="345" spans="2:44" s="6" customFormat="1" ht="231.95" customHeight="1" x14ac:dyDescent="0.25">
      <c r="B345" s="1614" t="s">
        <v>1183</v>
      </c>
      <c r="C345" s="1048" t="s">
        <v>3786</v>
      </c>
      <c r="D345" s="870" t="s">
        <v>3787</v>
      </c>
      <c r="E345" s="870" t="s">
        <v>3788</v>
      </c>
      <c r="F345" s="358" t="s">
        <v>3789</v>
      </c>
      <c r="G345" s="359" t="s">
        <v>3790</v>
      </c>
      <c r="H345" s="486">
        <v>0.4</v>
      </c>
      <c r="I345" s="369">
        <v>44593</v>
      </c>
      <c r="J345" s="369">
        <v>44896</v>
      </c>
      <c r="K345" s="391">
        <v>0.02</v>
      </c>
      <c r="L345" s="529">
        <v>0.1</v>
      </c>
      <c r="M345" s="362">
        <v>0.4</v>
      </c>
      <c r="N345" s="677">
        <v>1</v>
      </c>
      <c r="O345" s="1088">
        <v>1398806500</v>
      </c>
      <c r="P345" s="959">
        <v>0</v>
      </c>
      <c r="Q345" s="10"/>
      <c r="R345" s="1053">
        <v>0.1</v>
      </c>
      <c r="S345" s="1056" t="s">
        <v>3791</v>
      </c>
      <c r="T345" s="551">
        <v>0.05</v>
      </c>
      <c r="U345" s="388" t="s">
        <v>3792</v>
      </c>
      <c r="V345" s="388" t="s">
        <v>3793</v>
      </c>
      <c r="W345" s="614" t="str">
        <f t="shared" si="23"/>
        <v>En gestión</v>
      </c>
      <c r="X345" s="614" t="str">
        <f t="shared" si="22"/>
        <v>En gestión</v>
      </c>
      <c r="Y345" s="388" t="s">
        <v>3792</v>
      </c>
      <c r="Z345" s="1092">
        <f>SUMPRODUCT(H345:H347,T345:T347)</f>
        <v>4.0000000000000008E-2</v>
      </c>
      <c r="AA345" s="976">
        <f>SUMPRODUCT(H345:H347,L345:L347)</f>
        <v>4.0000000000000008E-2</v>
      </c>
      <c r="AB345" s="1108" t="str">
        <f>IF(AA345&lt;1%,"Sin iniciar",IF(AA345=100%,"Terminado","En gestión"))</f>
        <v>En gestión</v>
      </c>
      <c r="AC345" s="1017" t="str">
        <f>IF(Z345&lt;1%,"Sin iniciar",IF(Z345=100%,"Terminado","En gestión"))</f>
        <v>En gestión</v>
      </c>
      <c r="AD345" s="489" t="s">
        <v>3794</v>
      </c>
      <c r="AE345" s="928"/>
      <c r="AF345" s="1063"/>
      <c r="AG345" s="1063"/>
      <c r="AH345" s="928">
        <v>1398806500</v>
      </c>
      <c r="AI345" s="1090" t="s">
        <v>3795</v>
      </c>
      <c r="AJ345" s="1068">
        <v>101804534.64</v>
      </c>
      <c r="AK345" s="1059" t="s">
        <v>2097</v>
      </c>
      <c r="AL345" s="1059" t="s">
        <v>3796</v>
      </c>
      <c r="AM345" s="1059" t="s">
        <v>3797</v>
      </c>
      <c r="AN345" s="1059" t="s">
        <v>3798</v>
      </c>
      <c r="AP345" s="839" t="s">
        <v>4206</v>
      </c>
      <c r="AQ345" s="845" t="s">
        <v>4205</v>
      </c>
      <c r="AR345" s="1676" t="s">
        <v>4207</v>
      </c>
    </row>
    <row r="346" spans="2:44" s="6" customFormat="1" ht="231.95" customHeight="1" x14ac:dyDescent="0.25">
      <c r="B346" s="1615"/>
      <c r="C346" s="1048"/>
      <c r="D346" s="870"/>
      <c r="E346" s="870"/>
      <c r="F346" s="363" t="s">
        <v>3799</v>
      </c>
      <c r="G346" s="364" t="s">
        <v>3800</v>
      </c>
      <c r="H346" s="487">
        <v>0.2</v>
      </c>
      <c r="I346" s="368">
        <v>44743</v>
      </c>
      <c r="J346" s="368">
        <v>44896</v>
      </c>
      <c r="K346" s="393">
        <v>0</v>
      </c>
      <c r="L346" s="530">
        <v>0</v>
      </c>
      <c r="M346" s="367">
        <v>0.5</v>
      </c>
      <c r="N346" s="678">
        <v>1</v>
      </c>
      <c r="O346" s="957"/>
      <c r="P346" s="959"/>
      <c r="Q346" s="10"/>
      <c r="R346" s="1054"/>
      <c r="S346" s="1056"/>
      <c r="T346" s="551">
        <v>0</v>
      </c>
      <c r="U346" s="757" t="s">
        <v>4157</v>
      </c>
      <c r="V346" s="757" t="s">
        <v>729</v>
      </c>
      <c r="W346" s="614" t="str">
        <f t="shared" si="23"/>
        <v>Sin iniciar</v>
      </c>
      <c r="X346" s="614" t="str">
        <f t="shared" si="22"/>
        <v>Sin iniciar</v>
      </c>
      <c r="Y346" s="833" t="s">
        <v>4157</v>
      </c>
      <c r="Z346" s="1015"/>
      <c r="AA346" s="1016"/>
      <c r="AB346" s="1018"/>
      <c r="AC346" s="1018"/>
      <c r="AD346" s="759" t="s">
        <v>3794</v>
      </c>
      <c r="AE346" s="928"/>
      <c r="AF346" s="1064"/>
      <c r="AG346" s="1064"/>
      <c r="AH346" s="928"/>
      <c r="AI346" s="1090"/>
      <c r="AJ346" s="1068"/>
      <c r="AK346" s="1059"/>
      <c r="AL346" s="1059"/>
      <c r="AM346" s="1059"/>
      <c r="AN346" s="1059"/>
      <c r="AP346" s="839" t="s">
        <v>4206</v>
      </c>
      <c r="AQ346" s="845" t="s">
        <v>4205</v>
      </c>
      <c r="AR346" s="1678"/>
    </row>
    <row r="347" spans="2:44" s="6" customFormat="1" ht="231.95" customHeight="1" x14ac:dyDescent="0.25">
      <c r="B347" s="1615"/>
      <c r="C347" s="890"/>
      <c r="D347" s="871"/>
      <c r="E347" s="871"/>
      <c r="F347" s="363" t="s">
        <v>3801</v>
      </c>
      <c r="G347" s="364" t="s">
        <v>3802</v>
      </c>
      <c r="H347" s="487">
        <v>0.4</v>
      </c>
      <c r="I347" s="368">
        <v>44743</v>
      </c>
      <c r="J347" s="368">
        <v>44896</v>
      </c>
      <c r="K347" s="393">
        <v>0</v>
      </c>
      <c r="L347" s="530">
        <v>0</v>
      </c>
      <c r="M347" s="367">
        <v>0.5</v>
      </c>
      <c r="N347" s="678">
        <v>1</v>
      </c>
      <c r="O347" s="972"/>
      <c r="P347" s="959"/>
      <c r="Q347" s="10"/>
      <c r="R347" s="1054"/>
      <c r="S347" s="1061"/>
      <c r="T347" s="551">
        <v>0.05</v>
      </c>
      <c r="U347" s="760" t="s">
        <v>3803</v>
      </c>
      <c r="V347" s="760" t="s">
        <v>3804</v>
      </c>
      <c r="W347" s="614" t="str">
        <f t="shared" si="23"/>
        <v>Sin iniciar</v>
      </c>
      <c r="X347" s="614" t="str">
        <f t="shared" si="22"/>
        <v>En gestión</v>
      </c>
      <c r="Y347" s="760" t="s">
        <v>3803</v>
      </c>
      <c r="Z347" s="904"/>
      <c r="AA347" s="906"/>
      <c r="AB347" s="1019"/>
      <c r="AC347" s="1019"/>
      <c r="AD347" s="761" t="s">
        <v>3794</v>
      </c>
      <c r="AE347" s="872"/>
      <c r="AF347" s="1065"/>
      <c r="AG347" s="1065"/>
      <c r="AH347" s="872"/>
      <c r="AI347" s="1091"/>
      <c r="AJ347" s="1069"/>
      <c r="AK347" s="1060"/>
      <c r="AL347" s="1060"/>
      <c r="AM347" s="1060"/>
      <c r="AN347" s="1060"/>
      <c r="AP347" s="839" t="s">
        <v>4206</v>
      </c>
      <c r="AQ347" s="845" t="s">
        <v>4205</v>
      </c>
      <c r="AR347" s="1677"/>
    </row>
    <row r="348" spans="2:44" s="6" customFormat="1" ht="231.95" customHeight="1" x14ac:dyDescent="0.45">
      <c r="B348" s="1615"/>
      <c r="C348" s="1047" t="s">
        <v>3805</v>
      </c>
      <c r="D348" s="997" t="s">
        <v>3806</v>
      </c>
      <c r="E348" s="997" t="s">
        <v>3807</v>
      </c>
      <c r="F348" s="363" t="s">
        <v>3808</v>
      </c>
      <c r="G348" s="488" t="s">
        <v>3809</v>
      </c>
      <c r="H348" s="487">
        <v>0.25</v>
      </c>
      <c r="I348" s="368">
        <v>44562</v>
      </c>
      <c r="J348" s="368">
        <v>44926</v>
      </c>
      <c r="K348" s="393">
        <v>0.1</v>
      </c>
      <c r="L348" s="530">
        <v>0.5</v>
      </c>
      <c r="M348" s="491">
        <v>0.75</v>
      </c>
      <c r="N348" s="758">
        <v>1</v>
      </c>
      <c r="O348" s="956">
        <v>1110560164</v>
      </c>
      <c r="P348" s="959"/>
      <c r="Q348" s="10"/>
      <c r="R348" s="1053">
        <v>0.2</v>
      </c>
      <c r="S348" s="1055" t="s">
        <v>3810</v>
      </c>
      <c r="T348" s="552">
        <v>0.2</v>
      </c>
      <c r="U348" s="697" t="s">
        <v>3811</v>
      </c>
      <c r="V348" s="762" t="s">
        <v>3812</v>
      </c>
      <c r="W348" s="614" t="str">
        <f t="shared" si="23"/>
        <v>En gestión</v>
      </c>
      <c r="X348" s="614" t="str">
        <f t="shared" si="22"/>
        <v>En gestión</v>
      </c>
      <c r="Y348" s="1062" t="s">
        <v>3813</v>
      </c>
      <c r="Z348" s="903">
        <f>SUMPRODUCT(H348:H351,T348:T351)</f>
        <v>0.27499999999999997</v>
      </c>
      <c r="AA348" s="905">
        <f>SUMPRODUCT(H348:H351,L348:L351)</f>
        <v>0.5</v>
      </c>
      <c r="AB348" s="1017" t="str">
        <f>IF(AA348&lt;1%,"Sin iniciar",IF(AA348=100%,"Terminado","En gestión"))</f>
        <v>En gestión</v>
      </c>
      <c r="AC348" s="1017" t="str">
        <f>IF(Z348&lt;1%,"Sin iniciar",IF(Z348=100%,"Terminado","En gestión"))</f>
        <v>En gestión</v>
      </c>
      <c r="AD348" s="763" t="s">
        <v>3814</v>
      </c>
      <c r="AE348" s="927"/>
      <c r="AF348" s="1087"/>
      <c r="AG348" s="1087"/>
      <c r="AH348" s="927">
        <v>1110560164</v>
      </c>
      <c r="AI348" s="1066" t="s">
        <v>3815</v>
      </c>
      <c r="AJ348" s="1068">
        <v>585161354.42999995</v>
      </c>
      <c r="AK348" s="1059" t="s">
        <v>2097</v>
      </c>
      <c r="AL348" s="1059" t="s">
        <v>3816</v>
      </c>
      <c r="AM348" s="1059" t="s">
        <v>3817</v>
      </c>
      <c r="AN348" s="1059" t="s">
        <v>3818</v>
      </c>
      <c r="AP348" s="839" t="s">
        <v>4206</v>
      </c>
      <c r="AQ348" s="845" t="s">
        <v>4205</v>
      </c>
      <c r="AR348" s="1676" t="s">
        <v>4207</v>
      </c>
    </row>
    <row r="349" spans="2:44" s="6" customFormat="1" ht="231.95" customHeight="1" x14ac:dyDescent="0.45">
      <c r="B349" s="1615"/>
      <c r="C349" s="1048"/>
      <c r="D349" s="870"/>
      <c r="E349" s="870"/>
      <c r="F349" s="363" t="s">
        <v>3819</v>
      </c>
      <c r="G349" s="488" t="s">
        <v>3820</v>
      </c>
      <c r="H349" s="487">
        <v>0.25</v>
      </c>
      <c r="I349" s="368">
        <v>44562</v>
      </c>
      <c r="J349" s="368">
        <v>44926</v>
      </c>
      <c r="K349" s="393">
        <v>0.1</v>
      </c>
      <c r="L349" s="530">
        <v>0.5</v>
      </c>
      <c r="M349" s="491">
        <v>0.75</v>
      </c>
      <c r="N349" s="758">
        <v>1</v>
      </c>
      <c r="O349" s="957"/>
      <c r="P349" s="959"/>
      <c r="Q349" s="10"/>
      <c r="R349" s="1054"/>
      <c r="S349" s="1056"/>
      <c r="T349" s="552">
        <v>0.5</v>
      </c>
      <c r="U349" s="696" t="s">
        <v>3821</v>
      </c>
      <c r="V349" s="764" t="s">
        <v>3812</v>
      </c>
      <c r="W349" s="614" t="str">
        <f t="shared" si="23"/>
        <v>En gestión</v>
      </c>
      <c r="X349" s="614" t="str">
        <f t="shared" si="22"/>
        <v>En gestión</v>
      </c>
      <c r="Y349" s="1059"/>
      <c r="Z349" s="1015"/>
      <c r="AA349" s="1016"/>
      <c r="AB349" s="1018"/>
      <c r="AC349" s="1018"/>
      <c r="AD349" s="765"/>
      <c r="AE349" s="928"/>
      <c r="AF349" s="1089"/>
      <c r="AG349" s="1089"/>
      <c r="AH349" s="928"/>
      <c r="AI349" s="1066"/>
      <c r="AJ349" s="1068"/>
      <c r="AK349" s="1059"/>
      <c r="AL349" s="1059"/>
      <c r="AM349" s="1059"/>
      <c r="AN349" s="1059"/>
      <c r="AP349" s="839" t="s">
        <v>4206</v>
      </c>
      <c r="AQ349" s="845" t="s">
        <v>4205</v>
      </c>
      <c r="AR349" s="1678"/>
    </row>
    <row r="350" spans="2:44" s="6" customFormat="1" ht="231.95" customHeight="1" x14ac:dyDescent="0.45">
      <c r="B350" s="1615"/>
      <c r="C350" s="1048"/>
      <c r="D350" s="870"/>
      <c r="E350" s="870"/>
      <c r="F350" s="363" t="s">
        <v>3822</v>
      </c>
      <c r="G350" s="488" t="s">
        <v>3823</v>
      </c>
      <c r="H350" s="487">
        <v>0.25</v>
      </c>
      <c r="I350" s="368">
        <v>44562</v>
      </c>
      <c r="J350" s="368">
        <v>44926</v>
      </c>
      <c r="K350" s="393">
        <v>0.1</v>
      </c>
      <c r="L350" s="530">
        <v>0.5</v>
      </c>
      <c r="M350" s="491">
        <v>0.75</v>
      </c>
      <c r="N350" s="758">
        <v>1</v>
      </c>
      <c r="O350" s="957"/>
      <c r="P350" s="959"/>
      <c r="Q350" s="10"/>
      <c r="R350" s="1054"/>
      <c r="S350" s="1056"/>
      <c r="T350" s="552">
        <v>0.2</v>
      </c>
      <c r="U350" s="696" t="s">
        <v>3824</v>
      </c>
      <c r="V350" s="764" t="s">
        <v>3825</v>
      </c>
      <c r="W350" s="614" t="str">
        <f t="shared" si="23"/>
        <v>En gestión</v>
      </c>
      <c r="X350" s="614" t="str">
        <f t="shared" si="22"/>
        <v>En gestión</v>
      </c>
      <c r="Y350" s="1059"/>
      <c r="Z350" s="1015"/>
      <c r="AA350" s="1016"/>
      <c r="AB350" s="1018"/>
      <c r="AC350" s="1018"/>
      <c r="AD350" s="763" t="s">
        <v>3814</v>
      </c>
      <c r="AE350" s="928"/>
      <c r="AF350" s="1089"/>
      <c r="AG350" s="1089"/>
      <c r="AH350" s="928"/>
      <c r="AI350" s="1066"/>
      <c r="AJ350" s="1068"/>
      <c r="AK350" s="1059"/>
      <c r="AL350" s="1059"/>
      <c r="AM350" s="1059"/>
      <c r="AN350" s="1059"/>
      <c r="AP350" s="839" t="s">
        <v>4206</v>
      </c>
      <c r="AQ350" s="845" t="s">
        <v>4205</v>
      </c>
      <c r="AR350" s="1678"/>
    </row>
    <row r="351" spans="2:44" s="6" customFormat="1" ht="231.95" customHeight="1" x14ac:dyDescent="0.45">
      <c r="B351" s="1615"/>
      <c r="C351" s="890"/>
      <c r="D351" s="871"/>
      <c r="E351" s="871"/>
      <c r="F351" s="363" t="s">
        <v>3826</v>
      </c>
      <c r="G351" s="488" t="s">
        <v>3827</v>
      </c>
      <c r="H351" s="487">
        <v>0.25</v>
      </c>
      <c r="I351" s="368">
        <v>44562</v>
      </c>
      <c r="J351" s="368">
        <v>44926</v>
      </c>
      <c r="K351" s="393">
        <v>0.1</v>
      </c>
      <c r="L351" s="530">
        <v>0.5</v>
      </c>
      <c r="M351" s="491">
        <v>0.75</v>
      </c>
      <c r="N351" s="758">
        <v>1</v>
      </c>
      <c r="O351" s="972"/>
      <c r="P351" s="959"/>
      <c r="Q351" s="10"/>
      <c r="R351" s="1054"/>
      <c r="S351" s="1057"/>
      <c r="T351" s="552">
        <v>0.2</v>
      </c>
      <c r="U351" s="696" t="s">
        <v>3824</v>
      </c>
      <c r="V351" s="764" t="s">
        <v>3828</v>
      </c>
      <c r="W351" s="614" t="str">
        <f t="shared" si="23"/>
        <v>En gestión</v>
      </c>
      <c r="X351" s="614" t="str">
        <f t="shared" si="22"/>
        <v>En gestión</v>
      </c>
      <c r="Y351" s="1060"/>
      <c r="Z351" s="904"/>
      <c r="AA351" s="906"/>
      <c r="AB351" s="1019"/>
      <c r="AC351" s="1019"/>
      <c r="AD351" s="763" t="s">
        <v>3814</v>
      </c>
      <c r="AE351" s="872"/>
      <c r="AF351" s="1044"/>
      <c r="AG351" s="1044"/>
      <c r="AH351" s="872"/>
      <c r="AI351" s="1067"/>
      <c r="AJ351" s="1069"/>
      <c r="AK351" s="1060"/>
      <c r="AL351" s="1060"/>
      <c r="AM351" s="1060"/>
      <c r="AN351" s="1060"/>
      <c r="AP351" s="839" t="s">
        <v>4206</v>
      </c>
      <c r="AQ351" s="845" t="s">
        <v>4205</v>
      </c>
      <c r="AR351" s="1677"/>
    </row>
    <row r="352" spans="2:44" s="6" customFormat="1" ht="231.95" customHeight="1" x14ac:dyDescent="0.45">
      <c r="B352" s="1615"/>
      <c r="C352" s="1047" t="s">
        <v>3829</v>
      </c>
      <c r="D352" s="997" t="s">
        <v>3830</v>
      </c>
      <c r="E352" s="997" t="s">
        <v>3831</v>
      </c>
      <c r="F352" s="363" t="s">
        <v>3832</v>
      </c>
      <c r="G352" s="364" t="s">
        <v>3833</v>
      </c>
      <c r="H352" s="487">
        <v>0.5</v>
      </c>
      <c r="I352" s="368">
        <v>44562</v>
      </c>
      <c r="J352" s="368">
        <v>44926</v>
      </c>
      <c r="K352" s="393">
        <v>0.1</v>
      </c>
      <c r="L352" s="530">
        <v>0.5</v>
      </c>
      <c r="M352" s="491">
        <v>0.75</v>
      </c>
      <c r="N352" s="758">
        <v>1</v>
      </c>
      <c r="O352" s="956">
        <v>500000000</v>
      </c>
      <c r="P352" s="959"/>
      <c r="Q352" s="10"/>
      <c r="R352" s="1070">
        <v>0.5</v>
      </c>
      <c r="S352" s="1072" t="s">
        <v>3834</v>
      </c>
      <c r="T352" s="551">
        <v>0.5</v>
      </c>
      <c r="U352" s="766" t="s">
        <v>3835</v>
      </c>
      <c r="V352" s="767" t="s">
        <v>3836</v>
      </c>
      <c r="W352" s="614" t="str">
        <f t="shared" si="23"/>
        <v>En gestión</v>
      </c>
      <c r="X352" s="614" t="str">
        <f t="shared" si="22"/>
        <v>En gestión</v>
      </c>
      <c r="Y352" s="1062" t="s">
        <v>3834</v>
      </c>
      <c r="Z352" s="903">
        <f>SUMPRODUCT(H352:H353,T352:T353)</f>
        <v>0.5</v>
      </c>
      <c r="AA352" s="905">
        <f>SUMPRODUCT(H352:H353,L352:L353)</f>
        <v>0.5</v>
      </c>
      <c r="AB352" s="1017" t="str">
        <f>IF(AA352&lt;1%,"Sin iniciar",IF(AA352=100%,"Terminado","En gestión"))</f>
        <v>En gestión</v>
      </c>
      <c r="AC352" s="1017" t="str">
        <f>IF(Z352&lt;1%,"Sin iniciar",IF(Z352=100%,"Terminado","En gestión"))</f>
        <v>En gestión</v>
      </c>
      <c r="AD352" s="765"/>
      <c r="AE352" s="1085"/>
      <c r="AF352" s="1087"/>
      <c r="AG352" s="1087"/>
      <c r="AH352" s="927">
        <v>500000000</v>
      </c>
      <c r="AI352" s="1066" t="s">
        <v>3837</v>
      </c>
      <c r="AJ352" s="1068">
        <v>0</v>
      </c>
      <c r="AK352" s="1059" t="s">
        <v>2097</v>
      </c>
      <c r="AL352" s="1059" t="s">
        <v>3838</v>
      </c>
      <c r="AM352" s="1059" t="s">
        <v>3839</v>
      </c>
      <c r="AN352" s="1059" t="s">
        <v>3840</v>
      </c>
      <c r="AP352" s="839" t="s">
        <v>4206</v>
      </c>
      <c r="AQ352" s="845" t="s">
        <v>4205</v>
      </c>
      <c r="AR352" s="1676" t="s">
        <v>4207</v>
      </c>
    </row>
    <row r="353" spans="2:44" s="6" customFormat="1" ht="231.95" customHeight="1" x14ac:dyDescent="0.45">
      <c r="B353" s="1615"/>
      <c r="C353" s="890"/>
      <c r="D353" s="871"/>
      <c r="E353" s="871"/>
      <c r="F353" s="363" t="s">
        <v>3841</v>
      </c>
      <c r="G353" s="364" t="s">
        <v>3842</v>
      </c>
      <c r="H353" s="487">
        <v>0.5</v>
      </c>
      <c r="I353" s="368">
        <v>44562</v>
      </c>
      <c r="J353" s="368">
        <v>44926</v>
      </c>
      <c r="K353" s="393">
        <v>0.1</v>
      </c>
      <c r="L353" s="530">
        <v>0.5</v>
      </c>
      <c r="M353" s="491">
        <v>0.75</v>
      </c>
      <c r="N353" s="758">
        <v>1</v>
      </c>
      <c r="O353" s="972"/>
      <c r="P353" s="959"/>
      <c r="Q353" s="10"/>
      <c r="R353" s="1071"/>
      <c r="S353" s="1073"/>
      <c r="T353" s="551">
        <v>0.5</v>
      </c>
      <c r="U353" s="755" t="s">
        <v>3843</v>
      </c>
      <c r="V353" s="388" t="s">
        <v>3844</v>
      </c>
      <c r="W353" s="614" t="str">
        <f t="shared" si="23"/>
        <v>En gestión</v>
      </c>
      <c r="X353" s="614" t="str">
        <f t="shared" si="22"/>
        <v>En gestión</v>
      </c>
      <c r="Y353" s="1060"/>
      <c r="Z353" s="904"/>
      <c r="AA353" s="906"/>
      <c r="AB353" s="1019"/>
      <c r="AC353" s="1019"/>
      <c r="AD353" s="765"/>
      <c r="AE353" s="1086"/>
      <c r="AF353" s="1044"/>
      <c r="AG353" s="1044"/>
      <c r="AH353" s="872"/>
      <c r="AI353" s="1067"/>
      <c r="AJ353" s="1069"/>
      <c r="AK353" s="1060"/>
      <c r="AL353" s="1060"/>
      <c r="AM353" s="1060"/>
      <c r="AN353" s="1060"/>
      <c r="AP353" s="839" t="s">
        <v>4206</v>
      </c>
      <c r="AQ353" s="845" t="s">
        <v>4205</v>
      </c>
      <c r="AR353" s="1677"/>
    </row>
    <row r="354" spans="2:44" s="6" customFormat="1" ht="231.95" customHeight="1" x14ac:dyDescent="0.45">
      <c r="B354" s="1615"/>
      <c r="C354" s="1078" t="s">
        <v>3845</v>
      </c>
      <c r="D354" s="1062" t="s">
        <v>3846</v>
      </c>
      <c r="E354" s="1062" t="s">
        <v>1323</v>
      </c>
      <c r="F354" s="363" t="s">
        <v>3847</v>
      </c>
      <c r="G354" s="489" t="s">
        <v>3848</v>
      </c>
      <c r="H354" s="487">
        <v>0.35</v>
      </c>
      <c r="I354" s="368">
        <v>44562</v>
      </c>
      <c r="J354" s="368">
        <v>44926</v>
      </c>
      <c r="K354" s="393">
        <v>0.1</v>
      </c>
      <c r="L354" s="530">
        <v>0.5</v>
      </c>
      <c r="M354" s="491">
        <v>0.75</v>
      </c>
      <c r="N354" s="758">
        <v>1</v>
      </c>
      <c r="O354" s="1081">
        <v>75000000</v>
      </c>
      <c r="P354" s="1084">
        <v>644668356</v>
      </c>
      <c r="Q354" s="13"/>
      <c r="R354" s="1053">
        <v>0.45</v>
      </c>
      <c r="S354" s="1055" t="s">
        <v>3849</v>
      </c>
      <c r="T354" s="551">
        <v>1</v>
      </c>
      <c r="U354" s="755" t="s">
        <v>3850</v>
      </c>
      <c r="V354" s="768" t="s">
        <v>3851</v>
      </c>
      <c r="W354" s="614" t="str">
        <f t="shared" si="23"/>
        <v>En gestión</v>
      </c>
      <c r="X354" s="614" t="str">
        <f t="shared" si="22"/>
        <v>Terminado</v>
      </c>
      <c r="Y354" s="1062" t="s">
        <v>3852</v>
      </c>
      <c r="Z354" s="903">
        <f>SUMPRODUCT(H354:H356,T354:T356)</f>
        <v>0.41</v>
      </c>
      <c r="AA354" s="905">
        <f>SUMPRODUCT(H354:H356,L354:L356)</f>
        <v>0.49999999999999994</v>
      </c>
      <c r="AB354" s="1017" t="str">
        <f>IF(AA354&lt;1%,"Sin iniciar",IF(AA354=100%,"Terminado","En gestión"))</f>
        <v>En gestión</v>
      </c>
      <c r="AC354" s="1017" t="str">
        <f>IF(Z354&lt;1%,"Sin iniciar",IF(Z354=100%,"Terminado","En gestión"))</f>
        <v>En gestión</v>
      </c>
      <c r="AD354" s="769"/>
      <c r="AE354" s="1075">
        <v>644668356</v>
      </c>
      <c r="AF354" s="1074">
        <v>664668356</v>
      </c>
      <c r="AG354" s="1074">
        <v>332334178</v>
      </c>
      <c r="AH354" s="1075">
        <v>75000000</v>
      </c>
      <c r="AI354" s="1066" t="s">
        <v>3853</v>
      </c>
      <c r="AJ354" s="1068">
        <v>22500000</v>
      </c>
      <c r="AK354" s="1059" t="s">
        <v>2097</v>
      </c>
      <c r="AL354" s="1059" t="s">
        <v>3854</v>
      </c>
      <c r="AM354" s="1059" t="s">
        <v>3855</v>
      </c>
      <c r="AN354" s="1059" t="s">
        <v>3856</v>
      </c>
      <c r="AP354" s="839" t="s">
        <v>4206</v>
      </c>
      <c r="AQ354" s="845" t="s">
        <v>4205</v>
      </c>
      <c r="AR354" s="1676" t="s">
        <v>4207</v>
      </c>
    </row>
    <row r="355" spans="2:44" s="6" customFormat="1" ht="231.95" customHeight="1" x14ac:dyDescent="0.25">
      <c r="B355" s="1615"/>
      <c r="C355" s="1079"/>
      <c r="D355" s="1059"/>
      <c r="E355" s="1059"/>
      <c r="F355" s="363" t="s">
        <v>3857</v>
      </c>
      <c r="G355" s="489" t="s">
        <v>3858</v>
      </c>
      <c r="H355" s="487">
        <v>0.3</v>
      </c>
      <c r="I355" s="368">
        <v>44562</v>
      </c>
      <c r="J355" s="368">
        <v>44926</v>
      </c>
      <c r="K355" s="393">
        <v>0.1</v>
      </c>
      <c r="L355" s="530">
        <v>0.5</v>
      </c>
      <c r="M355" s="491">
        <v>0.75</v>
      </c>
      <c r="N355" s="758">
        <v>1</v>
      </c>
      <c r="O355" s="1082"/>
      <c r="P355" s="1084"/>
      <c r="Q355" s="13"/>
      <c r="R355" s="1054"/>
      <c r="S355" s="1056"/>
      <c r="T355" s="551">
        <v>0.2</v>
      </c>
      <c r="U355" s="388" t="s">
        <v>3859</v>
      </c>
      <c r="V355" s="489" t="s">
        <v>3860</v>
      </c>
      <c r="W355" s="614" t="str">
        <f t="shared" si="23"/>
        <v>En gestión</v>
      </c>
      <c r="X355" s="614" t="str">
        <f t="shared" si="22"/>
        <v>En gestión</v>
      </c>
      <c r="Y355" s="1059"/>
      <c r="Z355" s="1015"/>
      <c r="AA355" s="1016"/>
      <c r="AB355" s="1018"/>
      <c r="AC355" s="1018"/>
      <c r="AD355" s="770" t="s">
        <v>3861</v>
      </c>
      <c r="AE355" s="1076"/>
      <c r="AF355" s="1068"/>
      <c r="AG355" s="1068"/>
      <c r="AH355" s="1076"/>
      <c r="AI355" s="1066"/>
      <c r="AJ355" s="1068"/>
      <c r="AK355" s="1059"/>
      <c r="AL355" s="1059"/>
      <c r="AM355" s="1059"/>
      <c r="AN355" s="1059"/>
      <c r="AP355" s="839" t="s">
        <v>4206</v>
      </c>
      <c r="AQ355" s="845" t="s">
        <v>4205</v>
      </c>
      <c r="AR355" s="1678"/>
    </row>
    <row r="356" spans="2:44" s="6" customFormat="1" ht="231.95" customHeight="1" x14ac:dyDescent="0.25">
      <c r="B356" s="1615"/>
      <c r="C356" s="1080"/>
      <c r="D356" s="1060"/>
      <c r="E356" s="1060"/>
      <c r="F356" s="363" t="s">
        <v>3862</v>
      </c>
      <c r="G356" s="489" t="s">
        <v>3863</v>
      </c>
      <c r="H356" s="487">
        <v>0.35</v>
      </c>
      <c r="I356" s="368">
        <v>44562</v>
      </c>
      <c r="J356" s="368">
        <v>44926</v>
      </c>
      <c r="K356" s="393">
        <v>0.1</v>
      </c>
      <c r="L356" s="530">
        <v>0.5</v>
      </c>
      <c r="M356" s="491">
        <v>0.75</v>
      </c>
      <c r="N356" s="758">
        <v>1</v>
      </c>
      <c r="O356" s="1083"/>
      <c r="P356" s="1084"/>
      <c r="Q356" s="13"/>
      <c r="R356" s="1054"/>
      <c r="S356" s="1061"/>
      <c r="T356" s="551">
        <v>0</v>
      </c>
      <c r="U356" s="757" t="s">
        <v>4157</v>
      </c>
      <c r="V356" s="757" t="s">
        <v>729</v>
      </c>
      <c r="W356" s="614" t="str">
        <f t="shared" si="23"/>
        <v>En gestión</v>
      </c>
      <c r="X356" s="614" t="str">
        <f t="shared" si="22"/>
        <v>Sin iniciar</v>
      </c>
      <c r="Y356" s="1060"/>
      <c r="Z356" s="904"/>
      <c r="AA356" s="906"/>
      <c r="AB356" s="1019"/>
      <c r="AC356" s="1019"/>
      <c r="AD356" s="771" t="s">
        <v>3864</v>
      </c>
      <c r="AE356" s="1077"/>
      <c r="AF356" s="1069"/>
      <c r="AG356" s="1069"/>
      <c r="AH356" s="1077"/>
      <c r="AI356" s="1067"/>
      <c r="AJ356" s="1069"/>
      <c r="AK356" s="1060"/>
      <c r="AL356" s="1060"/>
      <c r="AM356" s="1060"/>
      <c r="AN356" s="1060"/>
      <c r="AP356" s="839" t="s">
        <v>4206</v>
      </c>
      <c r="AQ356" s="845" t="s">
        <v>4205</v>
      </c>
      <c r="AR356" s="1677"/>
    </row>
    <row r="357" spans="2:44" s="6" customFormat="1" ht="231.95" customHeight="1" x14ac:dyDescent="0.45">
      <c r="B357" s="1615"/>
      <c r="C357" s="1047" t="s">
        <v>3865</v>
      </c>
      <c r="D357" s="997" t="s">
        <v>3866</v>
      </c>
      <c r="E357" s="997" t="s">
        <v>3867</v>
      </c>
      <c r="F357" s="363" t="s">
        <v>3868</v>
      </c>
      <c r="G357" s="364" t="s">
        <v>3869</v>
      </c>
      <c r="H357" s="487">
        <v>0.5</v>
      </c>
      <c r="I357" s="368">
        <v>44562</v>
      </c>
      <c r="J357" s="368">
        <v>44926</v>
      </c>
      <c r="K357" s="393">
        <v>0.1</v>
      </c>
      <c r="L357" s="530">
        <v>0.5</v>
      </c>
      <c r="M357" s="491">
        <v>0.75</v>
      </c>
      <c r="N357" s="758">
        <v>1</v>
      </c>
      <c r="O357" s="956">
        <v>133240000</v>
      </c>
      <c r="P357" s="959">
        <v>0</v>
      </c>
      <c r="Q357" s="10"/>
      <c r="R357" s="1070">
        <v>0.5</v>
      </c>
      <c r="S357" s="1072" t="s">
        <v>3870</v>
      </c>
      <c r="T357" s="551">
        <v>0.5</v>
      </c>
      <c r="U357" s="755" t="s">
        <v>3871</v>
      </c>
      <c r="V357" s="755" t="s">
        <v>3872</v>
      </c>
      <c r="W357" s="614" t="str">
        <f t="shared" si="23"/>
        <v>En gestión</v>
      </c>
      <c r="X357" s="614" t="str">
        <f t="shared" si="22"/>
        <v>En gestión</v>
      </c>
      <c r="Y357" s="1062" t="s">
        <v>3870</v>
      </c>
      <c r="Z357" s="903">
        <f>SUMPRODUCT(T357:T358,H357:H358)</f>
        <v>0.5</v>
      </c>
      <c r="AA357" s="905">
        <f>SUMPRODUCT(H357:H358,L357:L358)</f>
        <v>0.5</v>
      </c>
      <c r="AB357" s="1017" t="str">
        <f>IF(AA357&lt;1%,"Sin iniciar",IF(AA357=100%,"Terminado","En gestión"))</f>
        <v>En gestión</v>
      </c>
      <c r="AC357" s="1017" t="str">
        <f>IF(Z357&lt;1%,"Sin iniciar",IF(Z357=100%,"Terminado","En gestión"))</f>
        <v>En gestión</v>
      </c>
      <c r="AD357" s="769"/>
      <c r="AE357" s="927"/>
      <c r="AF357" s="1063"/>
      <c r="AG357" s="1063"/>
      <c r="AH357" s="927">
        <v>133240000</v>
      </c>
      <c r="AI357" s="1066" t="s">
        <v>3873</v>
      </c>
      <c r="AJ357" s="1068">
        <v>42200000</v>
      </c>
      <c r="AK357" s="1059" t="s">
        <v>2097</v>
      </c>
      <c r="AL357" s="1059" t="s">
        <v>2098</v>
      </c>
      <c r="AM357" s="1059" t="s">
        <v>2099</v>
      </c>
      <c r="AN357" s="1059" t="s">
        <v>2100</v>
      </c>
      <c r="AP357" s="839" t="s">
        <v>4206</v>
      </c>
      <c r="AQ357" s="845" t="s">
        <v>4205</v>
      </c>
      <c r="AR357" s="1676" t="s">
        <v>4207</v>
      </c>
    </row>
    <row r="358" spans="2:44" s="6" customFormat="1" ht="231.95" customHeight="1" x14ac:dyDescent="0.45">
      <c r="B358" s="1615"/>
      <c r="C358" s="890"/>
      <c r="D358" s="871"/>
      <c r="E358" s="871"/>
      <c r="F358" s="363" t="s">
        <v>3874</v>
      </c>
      <c r="G358" s="364" t="s">
        <v>3875</v>
      </c>
      <c r="H358" s="487">
        <v>0.5</v>
      </c>
      <c r="I358" s="368">
        <v>44562</v>
      </c>
      <c r="J358" s="368">
        <v>44926</v>
      </c>
      <c r="K358" s="393">
        <v>0.1</v>
      </c>
      <c r="L358" s="530">
        <v>0.5</v>
      </c>
      <c r="M358" s="491">
        <v>0.75</v>
      </c>
      <c r="N358" s="758">
        <v>1</v>
      </c>
      <c r="O358" s="972"/>
      <c r="P358" s="959"/>
      <c r="Q358" s="10"/>
      <c r="R358" s="1071"/>
      <c r="S358" s="1073"/>
      <c r="T358" s="551">
        <v>0.5</v>
      </c>
      <c r="U358" s="388" t="s">
        <v>3876</v>
      </c>
      <c r="V358" s="755" t="s">
        <v>3877</v>
      </c>
      <c r="W358" s="614" t="str">
        <f t="shared" si="23"/>
        <v>En gestión</v>
      </c>
      <c r="X358" s="614" t="str">
        <f t="shared" si="22"/>
        <v>En gestión</v>
      </c>
      <c r="Y358" s="1060"/>
      <c r="Z358" s="904"/>
      <c r="AA358" s="906"/>
      <c r="AB358" s="1019"/>
      <c r="AC358" s="1019"/>
      <c r="AD358" s="769"/>
      <c r="AE358" s="872"/>
      <c r="AF358" s="1065"/>
      <c r="AG358" s="1065"/>
      <c r="AH358" s="872"/>
      <c r="AI358" s="1067"/>
      <c r="AJ358" s="1069"/>
      <c r="AK358" s="1060"/>
      <c r="AL358" s="1060"/>
      <c r="AM358" s="1060"/>
      <c r="AN358" s="1060"/>
      <c r="AP358" s="839" t="s">
        <v>4206</v>
      </c>
      <c r="AQ358" s="845" t="s">
        <v>4205</v>
      </c>
      <c r="AR358" s="1677"/>
    </row>
    <row r="359" spans="2:44" s="6" customFormat="1" ht="231.95" customHeight="1" x14ac:dyDescent="0.45">
      <c r="B359" s="1615"/>
      <c r="C359" s="1047" t="s">
        <v>3878</v>
      </c>
      <c r="D359" s="997" t="s">
        <v>3879</v>
      </c>
      <c r="E359" s="997" t="s">
        <v>3880</v>
      </c>
      <c r="F359" s="363" t="s">
        <v>3881</v>
      </c>
      <c r="G359" s="364" t="s">
        <v>3882</v>
      </c>
      <c r="H359" s="487">
        <v>0.5</v>
      </c>
      <c r="I359" s="368">
        <v>44562</v>
      </c>
      <c r="J359" s="368">
        <v>44926</v>
      </c>
      <c r="K359" s="393">
        <v>0.1</v>
      </c>
      <c r="L359" s="530">
        <v>0.5</v>
      </c>
      <c r="M359" s="491">
        <v>0.75</v>
      </c>
      <c r="N359" s="758">
        <v>1</v>
      </c>
      <c r="O359" s="956">
        <v>171852397</v>
      </c>
      <c r="P359" s="959">
        <v>0</v>
      </c>
      <c r="Q359" s="10"/>
      <c r="R359" s="1070">
        <v>0.5</v>
      </c>
      <c r="S359" s="1055" t="s">
        <v>3883</v>
      </c>
      <c r="T359" s="555">
        <v>0.5</v>
      </c>
      <c r="U359" s="755" t="s">
        <v>3884</v>
      </c>
      <c r="V359" s="755" t="s">
        <v>3885</v>
      </c>
      <c r="W359" s="614" t="str">
        <f t="shared" si="23"/>
        <v>En gestión</v>
      </c>
      <c r="X359" s="614" t="str">
        <f t="shared" si="22"/>
        <v>En gestión</v>
      </c>
      <c r="Y359" s="1062" t="s">
        <v>3886</v>
      </c>
      <c r="Z359" s="903">
        <f>SUMPRODUCT(T359:T360,H359:H360)</f>
        <v>0.5</v>
      </c>
      <c r="AA359" s="905">
        <f>SUMPRODUCT(H359:H360,L359:L360)</f>
        <v>0.5</v>
      </c>
      <c r="AB359" s="1017" t="str">
        <f>IF(AA359&lt;1%,"Sin iniciar",IF(AA359=100%,"Terminado","En gestión"))</f>
        <v>En gestión</v>
      </c>
      <c r="AC359" s="1017" t="str">
        <f>IF(Z359&lt;1%,"Sin iniciar",IF(Z359=100%,"Terminado","En gestión"))</f>
        <v>En gestión</v>
      </c>
      <c r="AD359" s="769"/>
      <c r="AE359" s="927"/>
      <c r="AF359" s="1063"/>
      <c r="AG359" s="1063"/>
      <c r="AH359" s="927">
        <v>171852397</v>
      </c>
      <c r="AI359" s="1066" t="s">
        <v>3887</v>
      </c>
      <c r="AJ359" s="1068">
        <v>40476668.109999999</v>
      </c>
      <c r="AK359" s="1059" t="s">
        <v>2097</v>
      </c>
      <c r="AL359" s="1059" t="s">
        <v>2098</v>
      </c>
      <c r="AM359" s="1059" t="s">
        <v>2099</v>
      </c>
      <c r="AN359" s="1059" t="s">
        <v>2100</v>
      </c>
      <c r="AP359" s="839" t="s">
        <v>4206</v>
      </c>
      <c r="AQ359" s="845" t="s">
        <v>4205</v>
      </c>
      <c r="AR359" s="1676" t="s">
        <v>4207</v>
      </c>
    </row>
    <row r="360" spans="2:44" s="6" customFormat="1" ht="231.95" customHeight="1" x14ac:dyDescent="0.45">
      <c r="B360" s="1615"/>
      <c r="C360" s="890"/>
      <c r="D360" s="871"/>
      <c r="E360" s="871"/>
      <c r="F360" s="363" t="s">
        <v>3888</v>
      </c>
      <c r="G360" s="364" t="s">
        <v>3889</v>
      </c>
      <c r="H360" s="487">
        <v>0.5</v>
      </c>
      <c r="I360" s="368">
        <v>44562</v>
      </c>
      <c r="J360" s="368">
        <v>44926</v>
      </c>
      <c r="K360" s="393">
        <v>0.1</v>
      </c>
      <c r="L360" s="530">
        <v>0.5</v>
      </c>
      <c r="M360" s="491">
        <v>0.75</v>
      </c>
      <c r="N360" s="758">
        <v>1</v>
      </c>
      <c r="O360" s="972"/>
      <c r="P360" s="959"/>
      <c r="Q360" s="10"/>
      <c r="R360" s="1071"/>
      <c r="S360" s="1061"/>
      <c r="T360" s="555">
        <v>0.5</v>
      </c>
      <c r="U360" s="388" t="s">
        <v>3890</v>
      </c>
      <c r="V360" s="388" t="s">
        <v>3891</v>
      </c>
      <c r="W360" s="614" t="str">
        <f t="shared" si="23"/>
        <v>En gestión</v>
      </c>
      <c r="X360" s="614" t="str">
        <f t="shared" si="22"/>
        <v>En gestión</v>
      </c>
      <c r="Y360" s="1060"/>
      <c r="Z360" s="904"/>
      <c r="AA360" s="906"/>
      <c r="AB360" s="1019"/>
      <c r="AC360" s="1019"/>
      <c r="AD360" s="769"/>
      <c r="AE360" s="872"/>
      <c r="AF360" s="1065"/>
      <c r="AG360" s="1065"/>
      <c r="AH360" s="872"/>
      <c r="AI360" s="1067"/>
      <c r="AJ360" s="1069"/>
      <c r="AK360" s="1060"/>
      <c r="AL360" s="1060"/>
      <c r="AM360" s="1060"/>
      <c r="AN360" s="1060"/>
      <c r="AP360" s="839" t="s">
        <v>4206</v>
      </c>
      <c r="AQ360" s="845" t="s">
        <v>4205</v>
      </c>
      <c r="AR360" s="1677"/>
    </row>
    <row r="361" spans="2:44" s="6" customFormat="1" ht="231.95" customHeight="1" x14ac:dyDescent="0.45">
      <c r="B361" s="1615"/>
      <c r="C361" s="1047" t="s">
        <v>3892</v>
      </c>
      <c r="D361" s="997" t="s">
        <v>3893</v>
      </c>
      <c r="E361" s="997" t="s">
        <v>3894</v>
      </c>
      <c r="F361" s="363" t="s">
        <v>3895</v>
      </c>
      <c r="G361" s="364" t="s">
        <v>3896</v>
      </c>
      <c r="H361" s="487">
        <v>0.34</v>
      </c>
      <c r="I361" s="368">
        <v>44562</v>
      </c>
      <c r="J361" s="368">
        <v>44926</v>
      </c>
      <c r="K361" s="393">
        <v>0.1</v>
      </c>
      <c r="L361" s="530">
        <v>0.5</v>
      </c>
      <c r="M361" s="491">
        <v>0.75</v>
      </c>
      <c r="N361" s="758">
        <v>1</v>
      </c>
      <c r="O361" s="956">
        <v>91319800</v>
      </c>
      <c r="P361" s="959">
        <v>0</v>
      </c>
      <c r="Q361" s="10"/>
      <c r="R361" s="1053">
        <v>0.5</v>
      </c>
      <c r="S361" s="1055" t="s">
        <v>3897</v>
      </c>
      <c r="T361" s="551">
        <v>0.5</v>
      </c>
      <c r="U361" s="755" t="s">
        <v>3898</v>
      </c>
      <c r="V361" s="755" t="s">
        <v>3899</v>
      </c>
      <c r="W361" s="614" t="str">
        <f t="shared" si="23"/>
        <v>En gestión</v>
      </c>
      <c r="X361" s="614" t="str">
        <f t="shared" si="22"/>
        <v>En gestión</v>
      </c>
      <c r="Y361" s="1062" t="s">
        <v>3900</v>
      </c>
      <c r="Z361" s="903">
        <f>SUMPRODUCT(T361:T363,H361:H363)</f>
        <v>0.5</v>
      </c>
      <c r="AA361" s="905">
        <f>SUMPRODUCT(H361:H363,L361:L363)</f>
        <v>0.5</v>
      </c>
      <c r="AB361" s="1017" t="str">
        <f>IF(AA361&lt;1%,"Sin iniciar",IF(AA361=100%,"Terminado","En gestión"))</f>
        <v>En gestión</v>
      </c>
      <c r="AC361" s="1017" t="str">
        <f>IF(Z361&lt;1%,"Sin iniciar",IF(Z361=100%,"Terminado","En gestión"))</f>
        <v>En gestión</v>
      </c>
      <c r="AD361" s="769"/>
      <c r="AE361" s="927"/>
      <c r="AF361" s="1063"/>
      <c r="AG361" s="1063"/>
      <c r="AH361" s="927">
        <v>91319800</v>
      </c>
      <c r="AI361" s="1064">
        <v>91319800</v>
      </c>
      <c r="AJ361" s="1064">
        <v>16068000</v>
      </c>
      <c r="AK361" s="1059" t="s">
        <v>2097</v>
      </c>
      <c r="AL361" s="1059" t="s">
        <v>2098</v>
      </c>
      <c r="AM361" s="1059" t="s">
        <v>2099</v>
      </c>
      <c r="AN361" s="1059" t="s">
        <v>2100</v>
      </c>
      <c r="AP361" s="839" t="s">
        <v>4206</v>
      </c>
      <c r="AQ361" s="845" t="s">
        <v>4205</v>
      </c>
      <c r="AR361" s="1676" t="s">
        <v>4207</v>
      </c>
    </row>
    <row r="362" spans="2:44" s="6" customFormat="1" ht="231.95" customHeight="1" x14ac:dyDescent="0.45">
      <c r="B362" s="1615"/>
      <c r="C362" s="1048"/>
      <c r="D362" s="870"/>
      <c r="E362" s="870"/>
      <c r="F362" s="363" t="s">
        <v>3901</v>
      </c>
      <c r="G362" s="364" t="s">
        <v>3902</v>
      </c>
      <c r="H362" s="487">
        <v>0.33</v>
      </c>
      <c r="I362" s="368">
        <v>44562</v>
      </c>
      <c r="J362" s="368">
        <v>44926</v>
      </c>
      <c r="K362" s="393">
        <v>0.1</v>
      </c>
      <c r="L362" s="530">
        <v>0.5</v>
      </c>
      <c r="M362" s="491">
        <v>0.75</v>
      </c>
      <c r="N362" s="758">
        <v>1</v>
      </c>
      <c r="O362" s="957"/>
      <c r="P362" s="959"/>
      <c r="Q362" s="10"/>
      <c r="R362" s="1054"/>
      <c r="S362" s="1056"/>
      <c r="T362" s="551">
        <v>0.5</v>
      </c>
      <c r="U362" s="388" t="s">
        <v>3903</v>
      </c>
      <c r="V362" s="388" t="s">
        <v>3904</v>
      </c>
      <c r="W362" s="614" t="str">
        <f t="shared" si="23"/>
        <v>En gestión</v>
      </c>
      <c r="X362" s="614" t="str">
        <f t="shared" si="22"/>
        <v>En gestión</v>
      </c>
      <c r="Y362" s="1059"/>
      <c r="Z362" s="1015"/>
      <c r="AA362" s="1016"/>
      <c r="AB362" s="1018"/>
      <c r="AC362" s="1018"/>
      <c r="AD362" s="769"/>
      <c r="AE362" s="928"/>
      <c r="AF362" s="1064"/>
      <c r="AG362" s="1064"/>
      <c r="AH362" s="928"/>
      <c r="AI362" s="1064"/>
      <c r="AJ362" s="1064"/>
      <c r="AK362" s="1059"/>
      <c r="AL362" s="1059"/>
      <c r="AM362" s="1059"/>
      <c r="AN362" s="1059"/>
      <c r="AP362" s="839" t="s">
        <v>4206</v>
      </c>
      <c r="AQ362" s="845" t="s">
        <v>4205</v>
      </c>
      <c r="AR362" s="1678"/>
    </row>
    <row r="363" spans="2:44" s="6" customFormat="1" ht="231.95" customHeight="1" x14ac:dyDescent="0.45">
      <c r="B363" s="1615"/>
      <c r="C363" s="890"/>
      <c r="D363" s="871"/>
      <c r="E363" s="871"/>
      <c r="F363" s="363" t="s">
        <v>3905</v>
      </c>
      <c r="G363" s="364" t="s">
        <v>3906</v>
      </c>
      <c r="H363" s="487">
        <v>0.33</v>
      </c>
      <c r="I363" s="368">
        <v>44562</v>
      </c>
      <c r="J363" s="368">
        <v>44926</v>
      </c>
      <c r="K363" s="393">
        <v>0.1</v>
      </c>
      <c r="L363" s="530">
        <v>0.5</v>
      </c>
      <c r="M363" s="491">
        <v>0.75</v>
      </c>
      <c r="N363" s="758">
        <v>1</v>
      </c>
      <c r="O363" s="972"/>
      <c r="P363" s="959"/>
      <c r="Q363" s="10"/>
      <c r="R363" s="1054"/>
      <c r="S363" s="1061"/>
      <c r="T363" s="551">
        <v>0.5</v>
      </c>
      <c r="U363" s="388" t="s">
        <v>3907</v>
      </c>
      <c r="V363" s="388" t="s">
        <v>3908</v>
      </c>
      <c r="W363" s="614" t="str">
        <f t="shared" si="23"/>
        <v>En gestión</v>
      </c>
      <c r="X363" s="614" t="str">
        <f t="shared" si="22"/>
        <v>En gestión</v>
      </c>
      <c r="Y363" s="1060"/>
      <c r="Z363" s="904"/>
      <c r="AA363" s="906"/>
      <c r="AB363" s="1019"/>
      <c r="AC363" s="1019"/>
      <c r="AD363" s="769"/>
      <c r="AE363" s="872"/>
      <c r="AF363" s="1065"/>
      <c r="AG363" s="1065"/>
      <c r="AH363" s="872"/>
      <c r="AI363" s="1065"/>
      <c r="AJ363" s="1065"/>
      <c r="AK363" s="1060"/>
      <c r="AL363" s="1060"/>
      <c r="AM363" s="1060"/>
      <c r="AN363" s="1060"/>
      <c r="AP363" s="839" t="s">
        <v>4206</v>
      </c>
      <c r="AQ363" s="845" t="s">
        <v>4205</v>
      </c>
      <c r="AR363" s="1677"/>
    </row>
    <row r="364" spans="2:44" s="6" customFormat="1" ht="231.95" customHeight="1" x14ac:dyDescent="0.45">
      <c r="B364" s="1615"/>
      <c r="C364" s="1047" t="s">
        <v>3909</v>
      </c>
      <c r="D364" s="997" t="s">
        <v>3910</v>
      </c>
      <c r="E364" s="997" t="s">
        <v>3911</v>
      </c>
      <c r="F364" s="363" t="s">
        <v>3912</v>
      </c>
      <c r="G364" s="490" t="s">
        <v>3913</v>
      </c>
      <c r="H364" s="487">
        <v>0.25</v>
      </c>
      <c r="I364" s="368">
        <v>44562</v>
      </c>
      <c r="J364" s="368">
        <v>44926</v>
      </c>
      <c r="K364" s="393">
        <v>0.1</v>
      </c>
      <c r="L364" s="530">
        <v>0.5</v>
      </c>
      <c r="M364" s="491">
        <v>0.75</v>
      </c>
      <c r="N364" s="758">
        <v>1</v>
      </c>
      <c r="O364" s="956">
        <v>0</v>
      </c>
      <c r="P364" s="959">
        <v>938566920</v>
      </c>
      <c r="Q364" s="10"/>
      <c r="R364" s="1053">
        <v>0.5</v>
      </c>
      <c r="S364" s="1055" t="s">
        <v>3914</v>
      </c>
      <c r="T364" s="551">
        <v>1</v>
      </c>
      <c r="U364" s="755" t="s">
        <v>3915</v>
      </c>
      <c r="V364" s="755" t="s">
        <v>3916</v>
      </c>
      <c r="W364" s="614" t="str">
        <f t="shared" si="23"/>
        <v>En gestión</v>
      </c>
      <c r="X364" s="614" t="str">
        <f t="shared" si="22"/>
        <v>Terminado</v>
      </c>
      <c r="Y364" s="1062" t="s">
        <v>3917</v>
      </c>
      <c r="Z364" s="903">
        <f>SUMPRODUCT(T364:T367,H364:H367)</f>
        <v>1</v>
      </c>
      <c r="AA364" s="905">
        <f>SUMPRODUCT(H364:H367,L364:L367)</f>
        <v>0.5</v>
      </c>
      <c r="AB364" s="1017" t="str">
        <f>IF(AA364&lt;1%,"Sin iniciar",IF(AA364=100%,"Terminado","En gestión"))</f>
        <v>En gestión</v>
      </c>
      <c r="AC364" s="1017" t="str">
        <f>IF(Z364&lt;1%,"Sin iniciar",IF(Z364=100%,"Terminado","En gestión"))</f>
        <v>Terminado</v>
      </c>
      <c r="AD364" s="765"/>
      <c r="AE364" s="927">
        <v>938566920</v>
      </c>
      <c r="AF364" s="880">
        <v>938566920</v>
      </c>
      <c r="AG364" s="880">
        <v>469283460</v>
      </c>
      <c r="AH364" s="927"/>
      <c r="AI364" s="1051"/>
      <c r="AJ364" s="1051"/>
      <c r="AK364" s="1045" t="s">
        <v>799</v>
      </c>
      <c r="AL364" s="1045" t="s">
        <v>799</v>
      </c>
      <c r="AM364" s="1045" t="s">
        <v>799</v>
      </c>
      <c r="AN364" s="1045" t="s">
        <v>799</v>
      </c>
      <c r="AP364" s="839" t="s">
        <v>4206</v>
      </c>
      <c r="AQ364" s="845" t="s">
        <v>4205</v>
      </c>
      <c r="AR364" s="1676" t="s">
        <v>4207</v>
      </c>
    </row>
    <row r="365" spans="2:44" s="6" customFormat="1" ht="231.95" customHeight="1" x14ac:dyDescent="0.45">
      <c r="B365" s="1615"/>
      <c r="C365" s="1048"/>
      <c r="D365" s="870"/>
      <c r="E365" s="870"/>
      <c r="F365" s="363" t="s">
        <v>3918</v>
      </c>
      <c r="G365" s="364" t="s">
        <v>3919</v>
      </c>
      <c r="H365" s="487">
        <v>0.25</v>
      </c>
      <c r="I365" s="368">
        <v>44562</v>
      </c>
      <c r="J365" s="368">
        <v>44926</v>
      </c>
      <c r="K365" s="393">
        <v>0.1</v>
      </c>
      <c r="L365" s="530">
        <v>0.5</v>
      </c>
      <c r="M365" s="491">
        <v>0.75</v>
      </c>
      <c r="N365" s="758">
        <v>1</v>
      </c>
      <c r="O365" s="957"/>
      <c r="P365" s="959"/>
      <c r="Q365" s="10"/>
      <c r="R365" s="1054"/>
      <c r="S365" s="1056"/>
      <c r="T365" s="551">
        <v>1</v>
      </c>
      <c r="U365" s="388" t="s">
        <v>3920</v>
      </c>
      <c r="V365" s="388" t="s">
        <v>3921</v>
      </c>
      <c r="W365" s="614" t="str">
        <f t="shared" si="23"/>
        <v>En gestión</v>
      </c>
      <c r="X365" s="614" t="str">
        <f t="shared" si="22"/>
        <v>Terminado</v>
      </c>
      <c r="Y365" s="1059"/>
      <c r="Z365" s="1015"/>
      <c r="AA365" s="1016"/>
      <c r="AB365" s="1018"/>
      <c r="AC365" s="1018"/>
      <c r="AD365" s="765"/>
      <c r="AE365" s="928"/>
      <c r="AF365" s="878"/>
      <c r="AG365" s="878"/>
      <c r="AH365" s="928"/>
      <c r="AI365" s="1051"/>
      <c r="AJ365" s="1051"/>
      <c r="AK365" s="1045"/>
      <c r="AL365" s="1045"/>
      <c r="AM365" s="1045"/>
      <c r="AN365" s="1045"/>
      <c r="AP365" s="839" t="s">
        <v>4206</v>
      </c>
      <c r="AQ365" s="845" t="s">
        <v>4205</v>
      </c>
      <c r="AR365" s="1678"/>
    </row>
    <row r="366" spans="2:44" s="6" customFormat="1" ht="231.95" customHeight="1" x14ac:dyDescent="0.45">
      <c r="B366" s="1615"/>
      <c r="C366" s="1048"/>
      <c r="D366" s="870"/>
      <c r="E366" s="870"/>
      <c r="F366" s="363" t="s">
        <v>3922</v>
      </c>
      <c r="G366" s="364" t="s">
        <v>3923</v>
      </c>
      <c r="H366" s="487">
        <v>0.25</v>
      </c>
      <c r="I366" s="368">
        <v>44562</v>
      </c>
      <c r="J366" s="368">
        <v>44926</v>
      </c>
      <c r="K366" s="393">
        <v>0.1</v>
      </c>
      <c r="L366" s="530">
        <v>0.5</v>
      </c>
      <c r="M366" s="491">
        <v>0.75</v>
      </c>
      <c r="N366" s="758">
        <v>1</v>
      </c>
      <c r="O366" s="957"/>
      <c r="P366" s="959"/>
      <c r="Q366" s="10"/>
      <c r="R366" s="1054"/>
      <c r="S366" s="1056"/>
      <c r="T366" s="551">
        <v>1</v>
      </c>
      <c r="U366" s="388" t="s">
        <v>3924</v>
      </c>
      <c r="V366" s="388" t="s">
        <v>3925</v>
      </c>
      <c r="W366" s="614" t="str">
        <f t="shared" si="23"/>
        <v>En gestión</v>
      </c>
      <c r="X366" s="614" t="str">
        <f t="shared" si="22"/>
        <v>Terminado</v>
      </c>
      <c r="Y366" s="1059"/>
      <c r="Z366" s="1015"/>
      <c r="AA366" s="1016"/>
      <c r="AB366" s="1018"/>
      <c r="AC366" s="1018"/>
      <c r="AD366" s="765"/>
      <c r="AE366" s="928"/>
      <c r="AF366" s="878"/>
      <c r="AG366" s="878"/>
      <c r="AH366" s="928"/>
      <c r="AI366" s="1051"/>
      <c r="AJ366" s="1051"/>
      <c r="AK366" s="1045"/>
      <c r="AL366" s="1045"/>
      <c r="AM366" s="1045"/>
      <c r="AN366" s="1045"/>
      <c r="AP366" s="839" t="s">
        <v>4206</v>
      </c>
      <c r="AQ366" s="845" t="s">
        <v>4205</v>
      </c>
      <c r="AR366" s="1678"/>
    </row>
    <row r="367" spans="2:44" s="6" customFormat="1" ht="231.95" customHeight="1" x14ac:dyDescent="0.45">
      <c r="B367" s="1615"/>
      <c r="C367" s="890"/>
      <c r="D367" s="871"/>
      <c r="E367" s="871"/>
      <c r="F367" s="363" t="s">
        <v>3926</v>
      </c>
      <c r="G367" s="490" t="s">
        <v>3927</v>
      </c>
      <c r="H367" s="487">
        <v>0.25</v>
      </c>
      <c r="I367" s="368">
        <v>44562</v>
      </c>
      <c r="J367" s="368">
        <v>44926</v>
      </c>
      <c r="K367" s="393">
        <v>0.1</v>
      </c>
      <c r="L367" s="530">
        <v>0.5</v>
      </c>
      <c r="M367" s="491">
        <v>0.75</v>
      </c>
      <c r="N367" s="758">
        <v>1</v>
      </c>
      <c r="O367" s="972"/>
      <c r="P367" s="959"/>
      <c r="Q367" s="10"/>
      <c r="R367" s="1054"/>
      <c r="S367" s="1061"/>
      <c r="T367" s="551">
        <v>1</v>
      </c>
      <c r="U367" s="388" t="s">
        <v>3928</v>
      </c>
      <c r="V367" s="388" t="s">
        <v>3929</v>
      </c>
      <c r="W367" s="614" t="str">
        <f t="shared" si="23"/>
        <v>En gestión</v>
      </c>
      <c r="X367" s="614" t="str">
        <f t="shared" si="22"/>
        <v>Terminado</v>
      </c>
      <c r="Y367" s="1060"/>
      <c r="Z367" s="904"/>
      <c r="AA367" s="906"/>
      <c r="AB367" s="1019"/>
      <c r="AC367" s="1019"/>
      <c r="AD367" s="765"/>
      <c r="AE367" s="872"/>
      <c r="AF367" s="879"/>
      <c r="AG367" s="879"/>
      <c r="AH367" s="872"/>
      <c r="AI367" s="1052"/>
      <c r="AJ367" s="1052"/>
      <c r="AK367" s="1046"/>
      <c r="AL367" s="1046"/>
      <c r="AM367" s="1046"/>
      <c r="AN367" s="1046"/>
      <c r="AP367" s="839" t="s">
        <v>4206</v>
      </c>
      <c r="AQ367" s="845" t="s">
        <v>4205</v>
      </c>
      <c r="AR367" s="1677"/>
    </row>
    <row r="368" spans="2:44" s="6" customFormat="1" ht="231.95" customHeight="1" x14ac:dyDescent="0.45">
      <c r="B368" s="1615"/>
      <c r="C368" s="1047" t="s">
        <v>3930</v>
      </c>
      <c r="D368" s="997" t="s">
        <v>3931</v>
      </c>
      <c r="E368" s="997" t="s">
        <v>3932</v>
      </c>
      <c r="F368" s="363" t="s">
        <v>3933</v>
      </c>
      <c r="G368" s="364" t="s">
        <v>3934</v>
      </c>
      <c r="H368" s="487">
        <v>0.25</v>
      </c>
      <c r="I368" s="368">
        <v>44562</v>
      </c>
      <c r="J368" s="368">
        <v>44926</v>
      </c>
      <c r="K368" s="393">
        <v>0.1</v>
      </c>
      <c r="L368" s="530">
        <v>0.5</v>
      </c>
      <c r="M368" s="491">
        <v>0.75</v>
      </c>
      <c r="N368" s="758">
        <v>1</v>
      </c>
      <c r="O368" s="956">
        <v>0</v>
      </c>
      <c r="P368" s="959">
        <v>263776632</v>
      </c>
      <c r="Q368" s="10"/>
      <c r="R368" s="1032">
        <v>0.5</v>
      </c>
      <c r="S368" s="1055" t="s">
        <v>3935</v>
      </c>
      <c r="T368" s="550">
        <v>0.5</v>
      </c>
      <c r="U368" s="433" t="s">
        <v>3936</v>
      </c>
      <c r="V368" s="762" t="s">
        <v>3937</v>
      </c>
      <c r="W368" s="614" t="str">
        <f t="shared" si="23"/>
        <v>En gestión</v>
      </c>
      <c r="X368" s="614" t="str">
        <f t="shared" si="22"/>
        <v>En gestión</v>
      </c>
      <c r="Y368" s="1062" t="s">
        <v>3938</v>
      </c>
      <c r="Z368" s="903">
        <f>SUMPRODUCT(T368:T371,H368:H371)</f>
        <v>0.5</v>
      </c>
      <c r="AA368" s="905">
        <f>SUMPRODUCT(H368:H371,L368:L371)</f>
        <v>0.5</v>
      </c>
      <c r="AB368" s="1017" t="str">
        <f>IF(AA368&lt;1%,"Sin iniciar",IF(AA368=100%,"Terminado","En gestión"))</f>
        <v>En gestión</v>
      </c>
      <c r="AC368" s="1017" t="str">
        <f>IF(Z368&lt;1%,"Sin iniciar",IF(Z368=100%,"Terminado","En gestión"))</f>
        <v>En gestión</v>
      </c>
      <c r="AD368" s="765"/>
      <c r="AE368" s="927">
        <v>263776632</v>
      </c>
      <c r="AF368" s="880">
        <v>263776632</v>
      </c>
      <c r="AG368" s="880">
        <v>131888316</v>
      </c>
      <c r="AH368" s="927"/>
      <c r="AI368" s="1051"/>
      <c r="AJ368" s="1051"/>
      <c r="AK368" s="1045" t="s">
        <v>799</v>
      </c>
      <c r="AL368" s="1045" t="s">
        <v>799</v>
      </c>
      <c r="AM368" s="1045" t="s">
        <v>799</v>
      </c>
      <c r="AN368" s="1045" t="s">
        <v>799</v>
      </c>
      <c r="AP368" s="839" t="s">
        <v>4206</v>
      </c>
      <c r="AQ368" s="845" t="s">
        <v>4205</v>
      </c>
      <c r="AR368" s="1676" t="s">
        <v>4207</v>
      </c>
    </row>
    <row r="369" spans="2:44" s="6" customFormat="1" ht="231.95" customHeight="1" x14ac:dyDescent="0.45">
      <c r="B369" s="1615"/>
      <c r="C369" s="1048"/>
      <c r="D369" s="870"/>
      <c r="E369" s="870"/>
      <c r="F369" s="363" t="s">
        <v>3939</v>
      </c>
      <c r="G369" s="364" t="s">
        <v>3940</v>
      </c>
      <c r="H369" s="487">
        <v>0.25</v>
      </c>
      <c r="I369" s="368">
        <v>44562</v>
      </c>
      <c r="J369" s="368">
        <v>44926</v>
      </c>
      <c r="K369" s="393">
        <v>0.1</v>
      </c>
      <c r="L369" s="530">
        <v>0.5</v>
      </c>
      <c r="M369" s="491">
        <v>0.75</v>
      </c>
      <c r="N369" s="758">
        <v>1</v>
      </c>
      <c r="O369" s="957"/>
      <c r="P369" s="959"/>
      <c r="Q369" s="10"/>
      <c r="R369" s="1032"/>
      <c r="S369" s="1056"/>
      <c r="T369" s="550">
        <v>0.5</v>
      </c>
      <c r="U369" s="436" t="s">
        <v>3941</v>
      </c>
      <c r="V369" s="764" t="s">
        <v>3942</v>
      </c>
      <c r="W369" s="614" t="str">
        <f t="shared" si="23"/>
        <v>En gestión</v>
      </c>
      <c r="X369" s="614" t="str">
        <f t="shared" si="22"/>
        <v>En gestión</v>
      </c>
      <c r="Y369" s="1059"/>
      <c r="Z369" s="1015"/>
      <c r="AA369" s="1016"/>
      <c r="AB369" s="1018"/>
      <c r="AC369" s="1018"/>
      <c r="AD369" s="765"/>
      <c r="AE369" s="928"/>
      <c r="AF369" s="878"/>
      <c r="AG369" s="878"/>
      <c r="AH369" s="928"/>
      <c r="AI369" s="1051"/>
      <c r="AJ369" s="1051"/>
      <c r="AK369" s="1045"/>
      <c r="AL369" s="1045"/>
      <c r="AM369" s="1045"/>
      <c r="AN369" s="1045"/>
      <c r="AP369" s="839" t="s">
        <v>4206</v>
      </c>
      <c r="AQ369" s="845" t="s">
        <v>4205</v>
      </c>
      <c r="AR369" s="1678"/>
    </row>
    <row r="370" spans="2:44" s="6" customFormat="1" ht="231.95" customHeight="1" x14ac:dyDescent="0.45">
      <c r="B370" s="1615"/>
      <c r="C370" s="1048"/>
      <c r="D370" s="870"/>
      <c r="E370" s="870"/>
      <c r="F370" s="363" t="s">
        <v>3943</v>
      </c>
      <c r="G370" s="364" t="s">
        <v>3944</v>
      </c>
      <c r="H370" s="487">
        <v>0.25</v>
      </c>
      <c r="I370" s="368">
        <v>44562</v>
      </c>
      <c r="J370" s="368">
        <v>44926</v>
      </c>
      <c r="K370" s="393">
        <v>0.1</v>
      </c>
      <c r="L370" s="530">
        <v>0.5</v>
      </c>
      <c r="M370" s="491">
        <v>0.75</v>
      </c>
      <c r="N370" s="758">
        <v>1</v>
      </c>
      <c r="O370" s="957"/>
      <c r="P370" s="959"/>
      <c r="Q370" s="10"/>
      <c r="R370" s="1032"/>
      <c r="S370" s="1056"/>
      <c r="T370" s="550">
        <v>0.5</v>
      </c>
      <c r="U370" s="436" t="s">
        <v>3945</v>
      </c>
      <c r="V370" s="764" t="s">
        <v>3946</v>
      </c>
      <c r="W370" s="614" t="str">
        <f t="shared" si="23"/>
        <v>En gestión</v>
      </c>
      <c r="X370" s="614" t="str">
        <f t="shared" si="22"/>
        <v>En gestión</v>
      </c>
      <c r="Y370" s="1059"/>
      <c r="Z370" s="1015"/>
      <c r="AA370" s="1016"/>
      <c r="AB370" s="1018"/>
      <c r="AC370" s="1018"/>
      <c r="AD370" s="765"/>
      <c r="AE370" s="928"/>
      <c r="AF370" s="878"/>
      <c r="AG370" s="878"/>
      <c r="AH370" s="928"/>
      <c r="AI370" s="1051"/>
      <c r="AJ370" s="1051"/>
      <c r="AK370" s="1045"/>
      <c r="AL370" s="1045"/>
      <c r="AM370" s="1045"/>
      <c r="AN370" s="1045"/>
      <c r="AP370" s="839" t="s">
        <v>4206</v>
      </c>
      <c r="AQ370" s="845" t="s">
        <v>4205</v>
      </c>
      <c r="AR370" s="1678"/>
    </row>
    <row r="371" spans="2:44" s="6" customFormat="1" ht="231.95" customHeight="1" x14ac:dyDescent="0.45">
      <c r="B371" s="1615"/>
      <c r="C371" s="890"/>
      <c r="D371" s="871"/>
      <c r="E371" s="871"/>
      <c r="F371" s="363" t="s">
        <v>3947</v>
      </c>
      <c r="G371" s="364" t="s">
        <v>3948</v>
      </c>
      <c r="H371" s="487">
        <v>0.25</v>
      </c>
      <c r="I371" s="368">
        <v>44562</v>
      </c>
      <c r="J371" s="368">
        <v>44926</v>
      </c>
      <c r="K371" s="393">
        <v>0.1</v>
      </c>
      <c r="L371" s="530">
        <v>0.5</v>
      </c>
      <c r="M371" s="491">
        <v>0.75</v>
      </c>
      <c r="N371" s="758">
        <v>1</v>
      </c>
      <c r="O371" s="972"/>
      <c r="P371" s="959"/>
      <c r="Q371" s="10"/>
      <c r="R371" s="1032"/>
      <c r="S371" s="1061"/>
      <c r="T371" s="550">
        <v>0.5</v>
      </c>
      <c r="U371" s="436" t="s">
        <v>3949</v>
      </c>
      <c r="V371" s="764" t="s">
        <v>3950</v>
      </c>
      <c r="W371" s="614" t="str">
        <f t="shared" si="23"/>
        <v>En gestión</v>
      </c>
      <c r="X371" s="614" t="str">
        <f t="shared" si="22"/>
        <v>En gestión</v>
      </c>
      <c r="Y371" s="1060"/>
      <c r="Z371" s="904"/>
      <c r="AA371" s="906"/>
      <c r="AB371" s="1019"/>
      <c r="AC371" s="1019"/>
      <c r="AD371" s="765"/>
      <c r="AE371" s="872"/>
      <c r="AF371" s="879"/>
      <c r="AG371" s="879"/>
      <c r="AH371" s="872"/>
      <c r="AI371" s="1052"/>
      <c r="AJ371" s="1052"/>
      <c r="AK371" s="1046"/>
      <c r="AL371" s="1046"/>
      <c r="AM371" s="1046"/>
      <c r="AN371" s="1046"/>
      <c r="AP371" s="839" t="s">
        <v>4206</v>
      </c>
      <c r="AQ371" s="845" t="s">
        <v>4205</v>
      </c>
      <c r="AR371" s="1677"/>
    </row>
    <row r="372" spans="2:44" s="6" customFormat="1" ht="231.95" customHeight="1" x14ac:dyDescent="0.45">
      <c r="B372" s="1615"/>
      <c r="C372" s="1047" t="s">
        <v>3951</v>
      </c>
      <c r="D372" s="997" t="s">
        <v>3952</v>
      </c>
      <c r="E372" s="997" t="s">
        <v>3953</v>
      </c>
      <c r="F372" s="363" t="s">
        <v>3954</v>
      </c>
      <c r="G372" s="364" t="s">
        <v>3955</v>
      </c>
      <c r="H372" s="491">
        <v>0.33</v>
      </c>
      <c r="I372" s="368">
        <v>44562</v>
      </c>
      <c r="J372" s="368">
        <v>44926</v>
      </c>
      <c r="K372" s="393">
        <v>0.1</v>
      </c>
      <c r="L372" s="530">
        <v>0.5</v>
      </c>
      <c r="M372" s="491">
        <v>0.75</v>
      </c>
      <c r="N372" s="758">
        <v>1</v>
      </c>
      <c r="O372" s="956">
        <v>0</v>
      </c>
      <c r="P372" s="959">
        <v>37737919.200000003</v>
      </c>
      <c r="Q372" s="10"/>
      <c r="R372" s="1053">
        <v>0.5</v>
      </c>
      <c r="S372" s="1055" t="s">
        <v>3956</v>
      </c>
      <c r="T372" s="550">
        <v>0.5</v>
      </c>
      <c r="U372" s="436" t="s">
        <v>3957</v>
      </c>
      <c r="V372" s="489" t="s">
        <v>3958</v>
      </c>
      <c r="W372" s="614" t="str">
        <f t="shared" si="23"/>
        <v>En gestión</v>
      </c>
      <c r="X372" s="614" t="str">
        <f t="shared" si="22"/>
        <v>En gestión</v>
      </c>
      <c r="Y372" s="1062" t="s">
        <v>3959</v>
      </c>
      <c r="Z372" s="903">
        <f>SUMPRODUCT(T372:T375,H372:H375)</f>
        <v>0.5</v>
      </c>
      <c r="AA372" s="905">
        <f>SUMPRODUCT(H372:H375,L372:L375)</f>
        <v>0.5</v>
      </c>
      <c r="AB372" s="1017" t="str">
        <f>IF(AA372&lt;1%,"Sin iniciar",IF(AA372=100%,"Terminado","En gestión"))</f>
        <v>En gestión</v>
      </c>
      <c r="AC372" s="1017" t="str">
        <f>IF(Z372&lt;1%,"Sin iniciar",IF(Z372=100%,"Terminado","En gestión"))</f>
        <v>En gestión</v>
      </c>
      <c r="AD372" s="765"/>
      <c r="AE372" s="927">
        <v>37737919.200000003</v>
      </c>
      <c r="AF372" s="880">
        <v>37737919</v>
      </c>
      <c r="AG372" s="880">
        <v>18868960</v>
      </c>
      <c r="AH372" s="927"/>
      <c r="AI372" s="1051"/>
      <c r="AJ372" s="1051"/>
      <c r="AK372" s="1045" t="s">
        <v>799</v>
      </c>
      <c r="AL372" s="1045" t="s">
        <v>799</v>
      </c>
      <c r="AM372" s="1045" t="s">
        <v>799</v>
      </c>
      <c r="AN372" s="1045" t="s">
        <v>799</v>
      </c>
      <c r="AP372" s="839" t="s">
        <v>4206</v>
      </c>
      <c r="AQ372" s="845" t="s">
        <v>4205</v>
      </c>
      <c r="AR372" s="1676" t="s">
        <v>4207</v>
      </c>
    </row>
    <row r="373" spans="2:44" s="6" customFormat="1" ht="231.95" customHeight="1" x14ac:dyDescent="0.45">
      <c r="B373" s="1615"/>
      <c r="C373" s="1048"/>
      <c r="D373" s="870"/>
      <c r="E373" s="870"/>
      <c r="F373" s="363" t="s">
        <v>3960</v>
      </c>
      <c r="G373" s="490" t="s">
        <v>3961</v>
      </c>
      <c r="H373" s="491">
        <v>0.33</v>
      </c>
      <c r="I373" s="368">
        <v>44562</v>
      </c>
      <c r="J373" s="368">
        <v>44926</v>
      </c>
      <c r="K373" s="393">
        <v>0.1</v>
      </c>
      <c r="L373" s="530">
        <v>0.5</v>
      </c>
      <c r="M373" s="491">
        <v>0.75</v>
      </c>
      <c r="N373" s="758">
        <v>1</v>
      </c>
      <c r="O373" s="957"/>
      <c r="P373" s="959"/>
      <c r="Q373" s="10"/>
      <c r="R373" s="1054"/>
      <c r="S373" s="1056"/>
      <c r="T373" s="550">
        <v>0.5</v>
      </c>
      <c r="U373" s="697" t="s">
        <v>3962</v>
      </c>
      <c r="V373" s="489" t="s">
        <v>3963</v>
      </c>
      <c r="W373" s="614" t="str">
        <f t="shared" si="23"/>
        <v>En gestión</v>
      </c>
      <c r="X373" s="614" t="str">
        <f t="shared" si="22"/>
        <v>En gestión</v>
      </c>
      <c r="Y373" s="1059"/>
      <c r="Z373" s="1015"/>
      <c r="AA373" s="1016"/>
      <c r="AB373" s="1018"/>
      <c r="AC373" s="1018"/>
      <c r="AD373" s="765"/>
      <c r="AE373" s="928"/>
      <c r="AF373" s="878"/>
      <c r="AG373" s="878"/>
      <c r="AH373" s="928"/>
      <c r="AI373" s="1051"/>
      <c r="AJ373" s="1051"/>
      <c r="AK373" s="1045"/>
      <c r="AL373" s="1045"/>
      <c r="AM373" s="1045"/>
      <c r="AN373" s="1045"/>
      <c r="AP373" s="839" t="s">
        <v>4206</v>
      </c>
      <c r="AQ373" s="845" t="s">
        <v>4205</v>
      </c>
      <c r="AR373" s="1678"/>
    </row>
    <row r="374" spans="2:44" s="6" customFormat="1" ht="231.95" customHeight="1" x14ac:dyDescent="0.45">
      <c r="B374" s="1615"/>
      <c r="C374" s="1048"/>
      <c r="D374" s="870"/>
      <c r="E374" s="870"/>
      <c r="F374" s="363" t="s">
        <v>3964</v>
      </c>
      <c r="G374" s="364" t="s">
        <v>3965</v>
      </c>
      <c r="H374" s="491">
        <v>0.17</v>
      </c>
      <c r="I374" s="368">
        <v>44562</v>
      </c>
      <c r="J374" s="368">
        <v>44926</v>
      </c>
      <c r="K374" s="393">
        <v>0.1</v>
      </c>
      <c r="L374" s="530">
        <v>0.5</v>
      </c>
      <c r="M374" s="491">
        <v>0.75</v>
      </c>
      <c r="N374" s="758">
        <v>1</v>
      </c>
      <c r="O374" s="957"/>
      <c r="P374" s="959"/>
      <c r="Q374" s="10"/>
      <c r="R374" s="1054"/>
      <c r="S374" s="1056"/>
      <c r="T374" s="550">
        <v>0.5</v>
      </c>
      <c r="U374" s="755" t="s">
        <v>3966</v>
      </c>
      <c r="V374" s="755" t="s">
        <v>3967</v>
      </c>
      <c r="W374" s="614" t="str">
        <f t="shared" si="23"/>
        <v>En gestión</v>
      </c>
      <c r="X374" s="614" t="str">
        <f t="shared" si="22"/>
        <v>En gestión</v>
      </c>
      <c r="Y374" s="1059"/>
      <c r="Z374" s="1015"/>
      <c r="AA374" s="1016"/>
      <c r="AB374" s="1018"/>
      <c r="AC374" s="1018"/>
      <c r="AD374" s="765"/>
      <c r="AE374" s="928"/>
      <c r="AF374" s="878"/>
      <c r="AG374" s="878"/>
      <c r="AH374" s="928"/>
      <c r="AI374" s="1051"/>
      <c r="AJ374" s="1051"/>
      <c r="AK374" s="1045"/>
      <c r="AL374" s="1045"/>
      <c r="AM374" s="1045"/>
      <c r="AN374" s="1045"/>
      <c r="AP374" s="839" t="s">
        <v>4206</v>
      </c>
      <c r="AQ374" s="845" t="s">
        <v>4205</v>
      </c>
      <c r="AR374" s="1678"/>
    </row>
    <row r="375" spans="2:44" s="6" customFormat="1" ht="231.95" customHeight="1" x14ac:dyDescent="0.45">
      <c r="B375" s="888"/>
      <c r="C375" s="890"/>
      <c r="D375" s="871"/>
      <c r="E375" s="871"/>
      <c r="F375" s="363" t="s">
        <v>3968</v>
      </c>
      <c r="G375" s="364" t="s">
        <v>3969</v>
      </c>
      <c r="H375" s="491">
        <v>0.17</v>
      </c>
      <c r="I375" s="368">
        <v>44562</v>
      </c>
      <c r="J375" s="368">
        <v>44926</v>
      </c>
      <c r="K375" s="393">
        <v>0.1</v>
      </c>
      <c r="L375" s="530">
        <v>0.5</v>
      </c>
      <c r="M375" s="491">
        <v>0.75</v>
      </c>
      <c r="N375" s="758">
        <v>1</v>
      </c>
      <c r="O375" s="972"/>
      <c r="P375" s="959"/>
      <c r="Q375" s="10"/>
      <c r="R375" s="1054"/>
      <c r="S375" s="1057"/>
      <c r="T375" s="551">
        <v>0.5</v>
      </c>
      <c r="U375" s="755" t="s">
        <v>3970</v>
      </c>
      <c r="V375" s="772" t="s">
        <v>3971</v>
      </c>
      <c r="W375" s="614" t="str">
        <f t="shared" si="23"/>
        <v>En gestión</v>
      </c>
      <c r="X375" s="614" t="str">
        <f t="shared" si="22"/>
        <v>En gestión</v>
      </c>
      <c r="Y375" s="1060"/>
      <c r="Z375" s="904"/>
      <c r="AA375" s="906"/>
      <c r="AB375" s="1019"/>
      <c r="AC375" s="1019"/>
      <c r="AD375" s="765"/>
      <c r="AE375" s="872"/>
      <c r="AF375" s="879"/>
      <c r="AG375" s="879"/>
      <c r="AH375" s="872"/>
      <c r="AI375" s="1052"/>
      <c r="AJ375" s="1052"/>
      <c r="AK375" s="1046"/>
      <c r="AL375" s="1046"/>
      <c r="AM375" s="1046"/>
      <c r="AN375" s="1046"/>
      <c r="AP375" s="839" t="s">
        <v>4206</v>
      </c>
      <c r="AQ375" s="845" t="s">
        <v>4205</v>
      </c>
      <c r="AR375" s="1677"/>
    </row>
    <row r="376" spans="2:44" s="6" customFormat="1" ht="231.95" customHeight="1" x14ac:dyDescent="0.45">
      <c r="B376" s="1603" t="s">
        <v>1966</v>
      </c>
      <c r="C376" s="1049" t="s">
        <v>3972</v>
      </c>
      <c r="D376" s="1050" t="s">
        <v>3973</v>
      </c>
      <c r="E376" s="1026" t="s">
        <v>3974</v>
      </c>
      <c r="F376" s="442" t="s">
        <v>3975</v>
      </c>
      <c r="G376" s="444" t="s">
        <v>3976</v>
      </c>
      <c r="H376" s="373">
        <v>0.5</v>
      </c>
      <c r="I376" s="446">
        <v>44562</v>
      </c>
      <c r="J376" s="446">
        <v>44926</v>
      </c>
      <c r="K376" s="356">
        <v>0</v>
      </c>
      <c r="L376" s="529">
        <v>0.1</v>
      </c>
      <c r="M376" s="515">
        <v>0.5</v>
      </c>
      <c r="N376" s="515">
        <v>1</v>
      </c>
      <c r="O376" s="1028">
        <v>169585399</v>
      </c>
      <c r="P376" s="1031">
        <v>0</v>
      </c>
      <c r="Q376" s="10"/>
      <c r="R376" s="1032">
        <v>0.3</v>
      </c>
      <c r="S376" s="1033" t="s">
        <v>3977</v>
      </c>
      <c r="T376" s="550">
        <v>0.1</v>
      </c>
      <c r="U376" s="598" t="s">
        <v>3978</v>
      </c>
      <c r="V376" s="565" t="s">
        <v>3979</v>
      </c>
      <c r="W376" s="614" t="str">
        <f t="shared" si="23"/>
        <v>En gestión</v>
      </c>
      <c r="X376" s="614" t="str">
        <f t="shared" si="22"/>
        <v>En gestión</v>
      </c>
      <c r="Y376" s="834" t="s">
        <v>3978</v>
      </c>
      <c r="Z376" s="903">
        <f>SUMPRODUCT(H376:H378,T376:T378)</f>
        <v>0.1</v>
      </c>
      <c r="AA376" s="905">
        <f>SUMPRODUCT(H376:H378,L376:L378)</f>
        <v>0.1</v>
      </c>
      <c r="AB376" s="1017" t="str">
        <f>IF(AA376&lt;1%,"Sin iniciar",IF(AA376=100%,"Terminado","En gestión"))</f>
        <v>En gestión</v>
      </c>
      <c r="AC376" s="1017" t="str">
        <f>IF(Z376&lt;1%,"Sin iniciar",IF(Z376=100%,"Terminado","En gestión"))</f>
        <v>En gestión</v>
      </c>
      <c r="AD376" s="636"/>
      <c r="AE376" s="1008">
        <v>0</v>
      </c>
      <c r="AF376" s="1044">
        <v>0</v>
      </c>
      <c r="AG376" s="1044">
        <v>0</v>
      </c>
      <c r="AH376" s="1008">
        <v>169585399</v>
      </c>
      <c r="AI376" s="1044">
        <v>27034500</v>
      </c>
      <c r="AJ376" s="1044">
        <v>7185000</v>
      </c>
      <c r="AK376" s="1038" t="s">
        <v>224</v>
      </c>
      <c r="AL376" s="1058" t="s">
        <v>242</v>
      </c>
      <c r="AM376" s="1058" t="s">
        <v>243</v>
      </c>
      <c r="AN376" s="1058" t="s">
        <v>3980</v>
      </c>
      <c r="AP376" s="839" t="s">
        <v>4206</v>
      </c>
      <c r="AQ376" s="845" t="s">
        <v>4205</v>
      </c>
      <c r="AR376" s="1676" t="s">
        <v>4207</v>
      </c>
    </row>
    <row r="377" spans="2:44" s="6" customFormat="1" ht="231.95" customHeight="1" x14ac:dyDescent="0.45">
      <c r="B377" s="1604"/>
      <c r="C377" s="1049"/>
      <c r="D377" s="1050"/>
      <c r="E377" s="1026"/>
      <c r="F377" s="447" t="s">
        <v>3981</v>
      </c>
      <c r="G377" s="449" t="s">
        <v>3982</v>
      </c>
      <c r="H377" s="378">
        <v>0.3</v>
      </c>
      <c r="I377" s="450">
        <v>44562</v>
      </c>
      <c r="J377" s="450">
        <v>44926</v>
      </c>
      <c r="K377" s="357">
        <v>0</v>
      </c>
      <c r="L377" s="530">
        <v>0.1</v>
      </c>
      <c r="M377" s="516">
        <v>0.5</v>
      </c>
      <c r="N377" s="516">
        <v>1</v>
      </c>
      <c r="O377" s="1029"/>
      <c r="P377" s="1031"/>
      <c r="Q377" s="10"/>
      <c r="R377" s="1032"/>
      <c r="S377" s="1034"/>
      <c r="T377" s="550">
        <v>0.1</v>
      </c>
      <c r="U377" s="598" t="s">
        <v>3983</v>
      </c>
      <c r="V377" s="565" t="s">
        <v>3979</v>
      </c>
      <c r="W377" s="614" t="str">
        <f t="shared" si="23"/>
        <v>En gestión</v>
      </c>
      <c r="X377" s="614" t="str">
        <f t="shared" si="22"/>
        <v>En gestión</v>
      </c>
      <c r="Y377" s="834" t="s">
        <v>3983</v>
      </c>
      <c r="Z377" s="1015"/>
      <c r="AA377" s="1016"/>
      <c r="AB377" s="1018"/>
      <c r="AC377" s="1018"/>
      <c r="AD377" s="636"/>
      <c r="AE377" s="1008"/>
      <c r="AF377" s="1010"/>
      <c r="AG377" s="1010"/>
      <c r="AH377" s="1008"/>
      <c r="AI377" s="1010"/>
      <c r="AJ377" s="1010"/>
      <c r="AK377" s="1020"/>
      <c r="AL377" s="1021"/>
      <c r="AM377" s="1021"/>
      <c r="AN377" s="1021"/>
      <c r="AP377" s="839" t="s">
        <v>4206</v>
      </c>
      <c r="AQ377" s="845" t="s">
        <v>4205</v>
      </c>
      <c r="AR377" s="1678"/>
    </row>
    <row r="378" spans="2:44" s="6" customFormat="1" ht="231.95" customHeight="1" x14ac:dyDescent="0.45">
      <c r="B378" s="1604"/>
      <c r="C378" s="1049"/>
      <c r="D378" s="1050"/>
      <c r="E378" s="1026"/>
      <c r="F378" s="447" t="s">
        <v>3984</v>
      </c>
      <c r="G378" s="449" t="s">
        <v>3985</v>
      </c>
      <c r="H378" s="378">
        <v>0.2</v>
      </c>
      <c r="I378" s="450">
        <v>44562</v>
      </c>
      <c r="J378" s="450">
        <v>44926</v>
      </c>
      <c r="K378" s="357">
        <v>0</v>
      </c>
      <c r="L378" s="530">
        <v>0.1</v>
      </c>
      <c r="M378" s="516">
        <v>0.5</v>
      </c>
      <c r="N378" s="516">
        <v>1</v>
      </c>
      <c r="O378" s="1030"/>
      <c r="P378" s="1031"/>
      <c r="Q378" s="10"/>
      <c r="R378" s="1032"/>
      <c r="S378" s="1035"/>
      <c r="T378" s="550">
        <v>0.1</v>
      </c>
      <c r="U378" s="598" t="s">
        <v>3986</v>
      </c>
      <c r="V378" s="565" t="s">
        <v>3987</v>
      </c>
      <c r="W378" s="614" t="str">
        <f t="shared" si="23"/>
        <v>En gestión</v>
      </c>
      <c r="X378" s="614" t="str">
        <f t="shared" si="22"/>
        <v>En gestión</v>
      </c>
      <c r="Y378" s="834" t="s">
        <v>3986</v>
      </c>
      <c r="Z378" s="904"/>
      <c r="AA378" s="906"/>
      <c r="AB378" s="1019"/>
      <c r="AC378" s="1019"/>
      <c r="AD378" s="636"/>
      <c r="AE378" s="1009"/>
      <c r="AF378" s="1010"/>
      <c r="AG378" s="1010"/>
      <c r="AH378" s="1009"/>
      <c r="AI378" s="1010"/>
      <c r="AJ378" s="1010"/>
      <c r="AK378" s="1020"/>
      <c r="AL378" s="1021"/>
      <c r="AM378" s="1021"/>
      <c r="AN378" s="1021"/>
      <c r="AP378" s="839" t="s">
        <v>4206</v>
      </c>
      <c r="AQ378" s="845" t="s">
        <v>4205</v>
      </c>
      <c r="AR378" s="1677"/>
    </row>
    <row r="379" spans="2:44" s="6" customFormat="1" ht="231.95" customHeight="1" x14ac:dyDescent="0.45">
      <c r="B379" s="1604"/>
      <c r="C379" s="1022" t="s">
        <v>3988</v>
      </c>
      <c r="D379" s="1025" t="s">
        <v>3989</v>
      </c>
      <c r="E379" s="1025" t="s">
        <v>3990</v>
      </c>
      <c r="F379" s="447" t="s">
        <v>3991</v>
      </c>
      <c r="G379" s="449" t="s">
        <v>3992</v>
      </c>
      <c r="H379" s="378">
        <v>0.16600000000000001</v>
      </c>
      <c r="I379" s="450">
        <v>44743</v>
      </c>
      <c r="J379" s="450">
        <v>44926</v>
      </c>
      <c r="K379" s="357">
        <v>0</v>
      </c>
      <c r="L379" s="530">
        <v>0</v>
      </c>
      <c r="M379" s="516">
        <v>0.5</v>
      </c>
      <c r="N379" s="516">
        <v>1</v>
      </c>
      <c r="O379" s="1028">
        <v>23000000</v>
      </c>
      <c r="P379" s="1043">
        <v>0</v>
      </c>
      <c r="Q379" s="14"/>
      <c r="R379" s="1032">
        <v>0</v>
      </c>
      <c r="S379" s="1042" t="s">
        <v>3993</v>
      </c>
      <c r="T379" s="550">
        <v>0</v>
      </c>
      <c r="U379" s="588" t="s">
        <v>4157</v>
      </c>
      <c r="V379" s="588" t="s">
        <v>729</v>
      </c>
      <c r="W379" s="614" t="str">
        <f t="shared" si="23"/>
        <v>Sin iniciar</v>
      </c>
      <c r="X379" s="614" t="str">
        <f t="shared" si="22"/>
        <v>Sin iniciar</v>
      </c>
      <c r="Y379" s="816" t="s">
        <v>4157</v>
      </c>
      <c r="Z379" s="903">
        <f>SUMPRODUCT(H379:H384,T379:T384)</f>
        <v>0</v>
      </c>
      <c r="AA379" s="905">
        <f>SUMPRODUCT(H379:H384,L379:L384)</f>
        <v>0</v>
      </c>
      <c r="AB379" s="1017" t="str">
        <f>IF(AA379&lt;1%,"Sin iniciar",IF(AA379=100%,"Terminado","En gestión"))</f>
        <v>Sin iniciar</v>
      </c>
      <c r="AC379" s="1017" t="str">
        <f>IF(Z379&lt;1%,"Sin iniciar",IF(Z379=100%,"Terminado","En gestión"))</f>
        <v>Sin iniciar</v>
      </c>
      <c r="AD379" s="637"/>
      <c r="AE379" s="1039">
        <v>0</v>
      </c>
      <c r="AF379" s="880">
        <v>0</v>
      </c>
      <c r="AG379" s="880">
        <v>0</v>
      </c>
      <c r="AH379" s="1041">
        <v>23000000</v>
      </c>
      <c r="AI379" s="880">
        <v>39540200</v>
      </c>
      <c r="AJ379" s="880">
        <v>10631447.710000001</v>
      </c>
      <c r="AK379" s="1036" t="s">
        <v>224</v>
      </c>
      <c r="AL379" s="1007" t="s">
        <v>242</v>
      </c>
      <c r="AM379" s="1007" t="s">
        <v>243</v>
      </c>
      <c r="AN379" s="1007" t="s">
        <v>3980</v>
      </c>
      <c r="AP379" s="839" t="s">
        <v>4206</v>
      </c>
      <c r="AQ379" s="845" t="s">
        <v>4205</v>
      </c>
      <c r="AR379" s="1676" t="s">
        <v>4207</v>
      </c>
    </row>
    <row r="380" spans="2:44" s="6" customFormat="1" ht="231.95" customHeight="1" x14ac:dyDescent="0.45">
      <c r="B380" s="1604"/>
      <c r="C380" s="1023"/>
      <c r="D380" s="1026"/>
      <c r="E380" s="1026"/>
      <c r="F380" s="447" t="s">
        <v>3994</v>
      </c>
      <c r="G380" s="449" t="s">
        <v>3995</v>
      </c>
      <c r="H380" s="378">
        <v>0.16600000000000001</v>
      </c>
      <c r="I380" s="450">
        <v>44743</v>
      </c>
      <c r="J380" s="450">
        <v>44926</v>
      </c>
      <c r="K380" s="357">
        <v>0</v>
      </c>
      <c r="L380" s="530">
        <v>0</v>
      </c>
      <c r="M380" s="516">
        <v>0.5</v>
      </c>
      <c r="N380" s="516">
        <v>1</v>
      </c>
      <c r="O380" s="1029"/>
      <c r="P380" s="1043"/>
      <c r="Q380" s="14"/>
      <c r="R380" s="1032"/>
      <c r="S380" s="1042"/>
      <c r="T380" s="550">
        <v>0</v>
      </c>
      <c r="U380" s="588" t="s">
        <v>4157</v>
      </c>
      <c r="V380" s="588" t="s">
        <v>729</v>
      </c>
      <c r="W380" s="614" t="str">
        <f t="shared" si="23"/>
        <v>Sin iniciar</v>
      </c>
      <c r="X380" s="614" t="str">
        <f t="shared" si="22"/>
        <v>Sin iniciar</v>
      </c>
      <c r="Y380" s="817" t="s">
        <v>4157</v>
      </c>
      <c r="Z380" s="1015"/>
      <c r="AA380" s="1016"/>
      <c r="AB380" s="1018"/>
      <c r="AC380" s="1018"/>
      <c r="AD380" s="637"/>
      <c r="AE380" s="1040"/>
      <c r="AF380" s="878"/>
      <c r="AG380" s="878"/>
      <c r="AH380" s="1041"/>
      <c r="AI380" s="878"/>
      <c r="AJ380" s="878"/>
      <c r="AK380" s="1037"/>
      <c r="AL380" s="1008"/>
      <c r="AM380" s="1008"/>
      <c r="AN380" s="1008"/>
      <c r="AP380" s="839" t="s">
        <v>4206</v>
      </c>
      <c r="AQ380" s="845" t="s">
        <v>4205</v>
      </c>
      <c r="AR380" s="1678"/>
    </row>
    <row r="381" spans="2:44" s="6" customFormat="1" ht="231.95" customHeight="1" x14ac:dyDescent="0.45">
      <c r="B381" s="1604"/>
      <c r="C381" s="1023"/>
      <c r="D381" s="1026"/>
      <c r="E381" s="1026"/>
      <c r="F381" s="447" t="s">
        <v>3996</v>
      </c>
      <c r="G381" s="449" t="s">
        <v>3997</v>
      </c>
      <c r="H381" s="378">
        <v>0.16600000000000001</v>
      </c>
      <c r="I381" s="450">
        <v>44743</v>
      </c>
      <c r="J381" s="450">
        <v>44926</v>
      </c>
      <c r="K381" s="357">
        <v>0</v>
      </c>
      <c r="L381" s="530">
        <v>0</v>
      </c>
      <c r="M381" s="516">
        <v>0.5</v>
      </c>
      <c r="N381" s="516">
        <v>1</v>
      </c>
      <c r="O381" s="1030"/>
      <c r="P381" s="1043"/>
      <c r="Q381" s="14"/>
      <c r="R381" s="1032"/>
      <c r="S381" s="1042"/>
      <c r="T381" s="550">
        <v>0</v>
      </c>
      <c r="U381" s="588" t="s">
        <v>4157</v>
      </c>
      <c r="V381" s="588" t="s">
        <v>729</v>
      </c>
      <c r="W381" s="614" t="str">
        <f t="shared" si="23"/>
        <v>Sin iniciar</v>
      </c>
      <c r="X381" s="614" t="str">
        <f t="shared" si="22"/>
        <v>Sin iniciar</v>
      </c>
      <c r="Y381" s="817" t="s">
        <v>4157</v>
      </c>
      <c r="Z381" s="1015"/>
      <c r="AA381" s="1016"/>
      <c r="AB381" s="1018"/>
      <c r="AC381" s="1018"/>
      <c r="AD381" s="637"/>
      <c r="AE381" s="1040"/>
      <c r="AF381" s="878"/>
      <c r="AG381" s="878"/>
      <c r="AH381" s="1041"/>
      <c r="AI381" s="878"/>
      <c r="AJ381" s="878"/>
      <c r="AK381" s="1037"/>
      <c r="AL381" s="1008"/>
      <c r="AM381" s="1008"/>
      <c r="AN381" s="1008"/>
      <c r="AP381" s="839" t="s">
        <v>4206</v>
      </c>
      <c r="AQ381" s="845" t="s">
        <v>4205</v>
      </c>
      <c r="AR381" s="1678"/>
    </row>
    <row r="382" spans="2:44" s="6" customFormat="1" ht="231.95" customHeight="1" x14ac:dyDescent="0.45">
      <c r="B382" s="1604"/>
      <c r="C382" s="1023"/>
      <c r="D382" s="1026"/>
      <c r="E382" s="1026"/>
      <c r="F382" s="447" t="s">
        <v>3998</v>
      </c>
      <c r="G382" s="449" t="s">
        <v>3999</v>
      </c>
      <c r="H382" s="378">
        <v>0.16600000000000001</v>
      </c>
      <c r="I382" s="450">
        <v>44743</v>
      </c>
      <c r="J382" s="450">
        <v>44926</v>
      </c>
      <c r="K382" s="357">
        <v>0</v>
      </c>
      <c r="L382" s="530">
        <v>0</v>
      </c>
      <c r="M382" s="516">
        <v>0.5</v>
      </c>
      <c r="N382" s="516">
        <v>1</v>
      </c>
      <c r="O382" s="1028">
        <v>19385399</v>
      </c>
      <c r="P382" s="1043"/>
      <c r="Q382" s="14"/>
      <c r="R382" s="1032"/>
      <c r="S382" s="1042"/>
      <c r="T382" s="550">
        <v>0</v>
      </c>
      <c r="U382" s="588" t="s">
        <v>4157</v>
      </c>
      <c r="V382" s="588" t="s">
        <v>729</v>
      </c>
      <c r="W382" s="614" t="str">
        <f t="shared" si="23"/>
        <v>Sin iniciar</v>
      </c>
      <c r="X382" s="614" t="str">
        <f t="shared" si="22"/>
        <v>Sin iniciar</v>
      </c>
      <c r="Y382" s="817" t="s">
        <v>4157</v>
      </c>
      <c r="Z382" s="1015"/>
      <c r="AA382" s="1016"/>
      <c r="AB382" s="1018"/>
      <c r="AC382" s="1018"/>
      <c r="AD382" s="637"/>
      <c r="AE382" s="1040"/>
      <c r="AF382" s="878"/>
      <c r="AG382" s="878"/>
      <c r="AH382" s="1007">
        <v>19385399</v>
      </c>
      <c r="AI382" s="878"/>
      <c r="AJ382" s="878"/>
      <c r="AK382" s="1037"/>
      <c r="AL382" s="1008"/>
      <c r="AM382" s="1008"/>
      <c r="AN382" s="1008"/>
      <c r="AP382" s="839" t="s">
        <v>4206</v>
      </c>
      <c r="AQ382" s="845" t="s">
        <v>4205</v>
      </c>
      <c r="AR382" s="1678"/>
    </row>
    <row r="383" spans="2:44" s="6" customFormat="1" ht="231.95" customHeight="1" x14ac:dyDescent="0.45">
      <c r="B383" s="1604"/>
      <c r="C383" s="1023"/>
      <c r="D383" s="1026"/>
      <c r="E383" s="1026"/>
      <c r="F383" s="447" t="s">
        <v>4000</v>
      </c>
      <c r="G383" s="449" t="s">
        <v>4001</v>
      </c>
      <c r="H383" s="378">
        <v>0.16600000000000001</v>
      </c>
      <c r="I383" s="450">
        <v>44743</v>
      </c>
      <c r="J383" s="450">
        <v>44926</v>
      </c>
      <c r="K383" s="357">
        <v>0</v>
      </c>
      <c r="L383" s="530">
        <v>0</v>
      </c>
      <c r="M383" s="516">
        <v>0.5</v>
      </c>
      <c r="N383" s="516">
        <v>1</v>
      </c>
      <c r="O383" s="1029"/>
      <c r="P383" s="1043"/>
      <c r="Q383" s="14"/>
      <c r="R383" s="1032"/>
      <c r="S383" s="1042"/>
      <c r="T383" s="550">
        <v>0</v>
      </c>
      <c r="U383" s="588" t="s">
        <v>4157</v>
      </c>
      <c r="V383" s="588" t="s">
        <v>729</v>
      </c>
      <c r="W383" s="614" t="str">
        <f t="shared" si="23"/>
        <v>Sin iniciar</v>
      </c>
      <c r="X383" s="614" t="str">
        <f t="shared" si="22"/>
        <v>Sin iniciar</v>
      </c>
      <c r="Y383" s="817" t="s">
        <v>4157</v>
      </c>
      <c r="Z383" s="1015"/>
      <c r="AA383" s="1016"/>
      <c r="AB383" s="1018"/>
      <c r="AC383" s="1018"/>
      <c r="AD383" s="637"/>
      <c r="AE383" s="1040"/>
      <c r="AF383" s="878"/>
      <c r="AG383" s="878"/>
      <c r="AH383" s="1008"/>
      <c r="AI383" s="878"/>
      <c r="AJ383" s="878"/>
      <c r="AK383" s="1037"/>
      <c r="AL383" s="1008"/>
      <c r="AM383" s="1008"/>
      <c r="AN383" s="1008"/>
      <c r="AP383" s="839" t="s">
        <v>4206</v>
      </c>
      <c r="AQ383" s="845" t="s">
        <v>4205</v>
      </c>
      <c r="AR383" s="1678"/>
    </row>
    <row r="384" spans="2:44" s="6" customFormat="1" ht="231.95" customHeight="1" x14ac:dyDescent="0.45">
      <c r="B384" s="1604"/>
      <c r="C384" s="1023"/>
      <c r="D384" s="1027"/>
      <c r="E384" s="1027"/>
      <c r="F384" s="447" t="s">
        <v>4002</v>
      </c>
      <c r="G384" s="449" t="s">
        <v>4003</v>
      </c>
      <c r="H384" s="378">
        <v>0.16600000000000001</v>
      </c>
      <c r="I384" s="450">
        <v>44743</v>
      </c>
      <c r="J384" s="450">
        <v>44926</v>
      </c>
      <c r="K384" s="357">
        <v>0</v>
      </c>
      <c r="L384" s="530">
        <v>0</v>
      </c>
      <c r="M384" s="516">
        <v>0.5</v>
      </c>
      <c r="N384" s="516">
        <v>1</v>
      </c>
      <c r="O384" s="1030"/>
      <c r="P384" s="1043"/>
      <c r="Q384" s="14"/>
      <c r="R384" s="1032"/>
      <c r="S384" s="1042"/>
      <c r="T384" s="550">
        <v>0</v>
      </c>
      <c r="U384" s="588" t="s">
        <v>4157</v>
      </c>
      <c r="V384" s="588" t="s">
        <v>729</v>
      </c>
      <c r="W384" s="614" t="str">
        <f t="shared" si="23"/>
        <v>Sin iniciar</v>
      </c>
      <c r="X384" s="614" t="str">
        <f t="shared" si="22"/>
        <v>Sin iniciar</v>
      </c>
      <c r="Y384" s="818" t="s">
        <v>4157</v>
      </c>
      <c r="Z384" s="904"/>
      <c r="AA384" s="906"/>
      <c r="AB384" s="1019"/>
      <c r="AC384" s="1019"/>
      <c r="AD384" s="637"/>
      <c r="AE384" s="1040"/>
      <c r="AF384" s="879"/>
      <c r="AG384" s="879"/>
      <c r="AH384" s="1009"/>
      <c r="AI384" s="879"/>
      <c r="AJ384" s="879"/>
      <c r="AK384" s="1038"/>
      <c r="AL384" s="1009"/>
      <c r="AM384" s="1009"/>
      <c r="AN384" s="1009"/>
      <c r="AP384" s="839" t="s">
        <v>4206</v>
      </c>
      <c r="AQ384" s="845" t="s">
        <v>4205</v>
      </c>
      <c r="AR384" s="1677"/>
    </row>
    <row r="385" spans="2:44" s="6" customFormat="1" ht="231.95" customHeight="1" x14ac:dyDescent="0.45">
      <c r="B385" s="1604"/>
      <c r="C385" s="1022" t="s">
        <v>4004</v>
      </c>
      <c r="D385" s="1025" t="s">
        <v>4005</v>
      </c>
      <c r="E385" s="1025" t="s">
        <v>4006</v>
      </c>
      <c r="F385" s="492" t="s">
        <v>4007</v>
      </c>
      <c r="G385" s="449" t="s">
        <v>4008</v>
      </c>
      <c r="H385" s="378">
        <v>0.25</v>
      </c>
      <c r="I385" s="450">
        <v>44593</v>
      </c>
      <c r="J385" s="450">
        <v>44651</v>
      </c>
      <c r="K385" s="357">
        <v>1</v>
      </c>
      <c r="L385" s="530">
        <v>1</v>
      </c>
      <c r="M385" s="516">
        <v>1</v>
      </c>
      <c r="N385" s="517">
        <v>1</v>
      </c>
      <c r="O385" s="1028">
        <v>208133333.33333334</v>
      </c>
      <c r="P385" s="1031">
        <v>0</v>
      </c>
      <c r="Q385" s="10"/>
      <c r="R385" s="1032">
        <v>0.65</v>
      </c>
      <c r="S385" s="1033" t="s">
        <v>4009</v>
      </c>
      <c r="T385" s="550">
        <v>1</v>
      </c>
      <c r="U385" s="563" t="s">
        <v>4010</v>
      </c>
      <c r="V385" s="565" t="s">
        <v>4010</v>
      </c>
      <c r="W385" s="614" t="str">
        <f t="shared" si="23"/>
        <v>Terminado</v>
      </c>
      <c r="X385" s="614" t="str">
        <f t="shared" si="22"/>
        <v>Terminado</v>
      </c>
      <c r="Y385" s="697" t="s">
        <v>4010</v>
      </c>
      <c r="Z385" s="903">
        <f>SUMPRODUCT(H385:H388,T385:T388)</f>
        <v>0.65</v>
      </c>
      <c r="AA385" s="905">
        <f>SUMPRODUCT(H385:H388,L385:L388)</f>
        <v>0.65</v>
      </c>
      <c r="AB385" s="1017" t="str">
        <f>IF(AA385&lt;1%,"Sin iniciar",IF(AA385=100%,"Terminado","En gestión"))</f>
        <v>En gestión</v>
      </c>
      <c r="AC385" s="1017" t="str">
        <f>IF(Z385&lt;1%,"Sin iniciar",IF(Z385=100%,"Terminado","En gestión"))</f>
        <v>En gestión</v>
      </c>
      <c r="AD385" s="637"/>
      <c r="AE385" s="1007">
        <v>0</v>
      </c>
      <c r="AF385" s="1010">
        <v>0</v>
      </c>
      <c r="AG385" s="1010">
        <v>0</v>
      </c>
      <c r="AH385" s="1007">
        <v>208133333.33333334</v>
      </c>
      <c r="AI385" s="1010">
        <v>64250438.799999997</v>
      </c>
      <c r="AJ385" s="1010">
        <v>17146200</v>
      </c>
      <c r="AK385" s="1020" t="s">
        <v>224</v>
      </c>
      <c r="AL385" s="1021" t="s">
        <v>242</v>
      </c>
      <c r="AM385" s="1021" t="s">
        <v>243</v>
      </c>
      <c r="AN385" s="1021" t="s">
        <v>3980</v>
      </c>
      <c r="AP385" s="839" t="s">
        <v>4492</v>
      </c>
      <c r="AQ385" s="846" t="s">
        <v>4235</v>
      </c>
      <c r="AR385" s="1676" t="s">
        <v>4236</v>
      </c>
    </row>
    <row r="386" spans="2:44" s="6" customFormat="1" ht="231.95" customHeight="1" x14ac:dyDescent="0.45">
      <c r="B386" s="1604"/>
      <c r="C386" s="1023"/>
      <c r="D386" s="1026"/>
      <c r="E386" s="1026"/>
      <c r="F386" s="492" t="s">
        <v>4011</v>
      </c>
      <c r="G386" s="449" t="s">
        <v>4012</v>
      </c>
      <c r="H386" s="378">
        <v>0.4</v>
      </c>
      <c r="I386" s="450">
        <v>44652</v>
      </c>
      <c r="J386" s="450">
        <v>44742</v>
      </c>
      <c r="K386" s="357">
        <v>0</v>
      </c>
      <c r="L386" s="530">
        <v>1</v>
      </c>
      <c r="M386" s="516">
        <v>1</v>
      </c>
      <c r="N386" s="517">
        <v>1</v>
      </c>
      <c r="O386" s="1029"/>
      <c r="P386" s="1031"/>
      <c r="Q386" s="10"/>
      <c r="R386" s="1032"/>
      <c r="S386" s="1034"/>
      <c r="T386" s="550">
        <v>1</v>
      </c>
      <c r="U386" s="563" t="s">
        <v>4013</v>
      </c>
      <c r="V386" s="565" t="s">
        <v>4014</v>
      </c>
      <c r="W386" s="614" t="str">
        <f t="shared" si="23"/>
        <v>Terminado</v>
      </c>
      <c r="X386" s="614" t="str">
        <f t="shared" si="22"/>
        <v>Terminado</v>
      </c>
      <c r="Y386" s="697" t="s">
        <v>4013</v>
      </c>
      <c r="Z386" s="1015"/>
      <c r="AA386" s="1016"/>
      <c r="AB386" s="1018"/>
      <c r="AC386" s="1018"/>
      <c r="AD386" s="637"/>
      <c r="AE386" s="1008"/>
      <c r="AF386" s="1010"/>
      <c r="AG386" s="1010"/>
      <c r="AH386" s="1008"/>
      <c r="AI386" s="1010"/>
      <c r="AJ386" s="1010"/>
      <c r="AK386" s="1021"/>
      <c r="AL386" s="1021"/>
      <c r="AM386" s="1021"/>
      <c r="AN386" s="1021"/>
      <c r="AP386" s="839" t="s">
        <v>4492</v>
      </c>
      <c r="AQ386" s="846" t="s">
        <v>4237</v>
      </c>
      <c r="AR386" s="1678"/>
    </row>
    <row r="387" spans="2:44" s="6" customFormat="1" ht="231.95" customHeight="1" x14ac:dyDescent="0.45">
      <c r="B387" s="1604"/>
      <c r="C387" s="1023"/>
      <c r="D387" s="1026"/>
      <c r="E387" s="1026"/>
      <c r="F387" s="492" t="s">
        <v>4015</v>
      </c>
      <c r="G387" s="449" t="s">
        <v>4016</v>
      </c>
      <c r="H387" s="378">
        <v>0.25</v>
      </c>
      <c r="I387" s="450">
        <v>44743</v>
      </c>
      <c r="J387" s="450" t="s">
        <v>4017</v>
      </c>
      <c r="K387" s="357">
        <v>0</v>
      </c>
      <c r="L387" s="530">
        <v>0</v>
      </c>
      <c r="M387" s="516">
        <v>1</v>
      </c>
      <c r="N387" s="517">
        <v>0</v>
      </c>
      <c r="O387" s="1029"/>
      <c r="P387" s="1031"/>
      <c r="Q387" s="10"/>
      <c r="R387" s="1032"/>
      <c r="S387" s="1034"/>
      <c r="T387" s="550">
        <v>0</v>
      </c>
      <c r="U387" s="588" t="s">
        <v>4157</v>
      </c>
      <c r="V387" s="588" t="s">
        <v>729</v>
      </c>
      <c r="W387" s="614" t="str">
        <f t="shared" si="23"/>
        <v>Sin iniciar</v>
      </c>
      <c r="X387" s="614" t="str">
        <f t="shared" si="22"/>
        <v>Sin iniciar</v>
      </c>
      <c r="Y387" s="833" t="s">
        <v>4157</v>
      </c>
      <c r="Z387" s="1015"/>
      <c r="AA387" s="1016"/>
      <c r="AB387" s="1018"/>
      <c r="AC387" s="1018"/>
      <c r="AD387" s="637"/>
      <c r="AE387" s="1008"/>
      <c r="AF387" s="1010"/>
      <c r="AG387" s="1010"/>
      <c r="AH387" s="1008"/>
      <c r="AI387" s="1010"/>
      <c r="AJ387" s="1010"/>
      <c r="AK387" s="1021"/>
      <c r="AL387" s="1021"/>
      <c r="AM387" s="1021"/>
      <c r="AN387" s="1021"/>
      <c r="AP387" s="839" t="s">
        <v>4492</v>
      </c>
      <c r="AQ387" s="845" t="s">
        <v>4205</v>
      </c>
      <c r="AR387" s="1678"/>
    </row>
    <row r="388" spans="2:44" s="6" customFormat="1" ht="231.95" customHeight="1" x14ac:dyDescent="0.45">
      <c r="B388" s="1604"/>
      <c r="C388" s="1023"/>
      <c r="D388" s="1027"/>
      <c r="E388" s="1027"/>
      <c r="F388" s="492" t="s">
        <v>4018</v>
      </c>
      <c r="G388" s="449" t="s">
        <v>4019</v>
      </c>
      <c r="H388" s="378">
        <v>0.1</v>
      </c>
      <c r="I388" s="450">
        <v>44835</v>
      </c>
      <c r="J388" s="450">
        <v>44926</v>
      </c>
      <c r="K388" s="357">
        <v>0</v>
      </c>
      <c r="L388" s="530">
        <v>0</v>
      </c>
      <c r="M388" s="516">
        <v>0</v>
      </c>
      <c r="N388" s="517">
        <v>1</v>
      </c>
      <c r="O388" s="1030"/>
      <c r="P388" s="1031"/>
      <c r="Q388" s="10"/>
      <c r="R388" s="1032"/>
      <c r="S388" s="1035"/>
      <c r="T388" s="550">
        <v>0</v>
      </c>
      <c r="U388" s="588" t="s">
        <v>4157</v>
      </c>
      <c r="V388" s="588" t="s">
        <v>729</v>
      </c>
      <c r="W388" s="614" t="str">
        <f t="shared" si="23"/>
        <v>Sin iniciar</v>
      </c>
      <c r="X388" s="614" t="str">
        <f t="shared" ref="X388:X409" si="24">IF(T388&lt;1%,"Sin iniciar",IF(T388=100%,"Terminado","En gestión"))</f>
        <v>Sin iniciar</v>
      </c>
      <c r="Y388" s="833" t="s">
        <v>4157</v>
      </c>
      <c r="Z388" s="904"/>
      <c r="AA388" s="906"/>
      <c r="AB388" s="1019"/>
      <c r="AC388" s="1019"/>
      <c r="AD388" s="637"/>
      <c r="AE388" s="1008"/>
      <c r="AF388" s="1010"/>
      <c r="AG388" s="1010"/>
      <c r="AH388" s="1008"/>
      <c r="AI388" s="1010"/>
      <c r="AJ388" s="1010"/>
      <c r="AK388" s="1021"/>
      <c r="AL388" s="1021"/>
      <c r="AM388" s="1021"/>
      <c r="AN388" s="1021"/>
      <c r="AP388" s="839" t="s">
        <v>4492</v>
      </c>
      <c r="AQ388" s="845" t="s">
        <v>4205</v>
      </c>
      <c r="AR388" s="1677"/>
    </row>
    <row r="389" spans="2:44" s="6" customFormat="1" ht="231.95" customHeight="1" x14ac:dyDescent="0.45">
      <c r="B389" s="1604"/>
      <c r="C389" s="1022" t="s">
        <v>4020</v>
      </c>
      <c r="D389" s="1025" t="s">
        <v>4021</v>
      </c>
      <c r="E389" s="1025" t="s">
        <v>4022</v>
      </c>
      <c r="F389" s="447" t="s">
        <v>4023</v>
      </c>
      <c r="G389" s="449" t="s">
        <v>4024</v>
      </c>
      <c r="H389" s="378">
        <v>0.25</v>
      </c>
      <c r="I389" s="450">
        <v>44593</v>
      </c>
      <c r="J389" s="450">
        <v>44651</v>
      </c>
      <c r="K389" s="357">
        <v>1</v>
      </c>
      <c r="L389" s="530">
        <v>1</v>
      </c>
      <c r="M389" s="516">
        <v>1</v>
      </c>
      <c r="N389" s="516">
        <v>1</v>
      </c>
      <c r="O389" s="1028">
        <v>29700000</v>
      </c>
      <c r="P389" s="1031">
        <v>0</v>
      </c>
      <c r="Q389" s="10"/>
      <c r="R389" s="1032">
        <v>1</v>
      </c>
      <c r="S389" s="1013" t="s">
        <v>4025</v>
      </c>
      <c r="T389" s="550">
        <v>1</v>
      </c>
      <c r="U389" s="563" t="s">
        <v>4010</v>
      </c>
      <c r="V389" s="565" t="s">
        <v>4010</v>
      </c>
      <c r="W389" s="614" t="str">
        <f t="shared" ref="W389:W409" si="25">IF(L389&lt;1%,"Sin iniciar",IF(L389=100%,"Terminado","En gestión"))</f>
        <v>Terminado</v>
      </c>
      <c r="X389" s="614" t="str">
        <f t="shared" si="24"/>
        <v>Terminado</v>
      </c>
      <c r="Y389" s="1013" t="s">
        <v>4025</v>
      </c>
      <c r="Z389" s="903">
        <f>SUMPRODUCT(H389:H392,T389:T392)</f>
        <v>1</v>
      </c>
      <c r="AA389" s="905">
        <f>SUMPRODUCT(H389:H392,L389:L392)</f>
        <v>0.72499999999999998</v>
      </c>
      <c r="AB389" s="1017" t="str">
        <f>IF(AA389&lt;1%,"Sin iniciar",IF(AA389=100%,"Terminado","En gestión"))</f>
        <v>En gestión</v>
      </c>
      <c r="AC389" s="1017" t="str">
        <f>IF(Z389&lt;1%,"Sin iniciar",IF(Z389=100%,"Terminado","En gestión"))</f>
        <v>Terminado</v>
      </c>
      <c r="AD389" s="637"/>
      <c r="AE389" s="1007">
        <v>0</v>
      </c>
      <c r="AF389" s="1010">
        <v>0</v>
      </c>
      <c r="AG389" s="1010">
        <v>0</v>
      </c>
      <c r="AH389" s="1007">
        <v>29700000</v>
      </c>
      <c r="AI389" s="1011">
        <v>94598077.700000003</v>
      </c>
      <c r="AJ389" s="1011">
        <v>25022676.140000001</v>
      </c>
      <c r="AK389" s="1020" t="s">
        <v>224</v>
      </c>
      <c r="AL389" s="1021" t="s">
        <v>242</v>
      </c>
      <c r="AM389" s="1021" t="s">
        <v>243</v>
      </c>
      <c r="AN389" s="1021" t="s">
        <v>3980</v>
      </c>
      <c r="AP389" s="839" t="s">
        <v>4492</v>
      </c>
      <c r="AQ389" s="846" t="s">
        <v>4238</v>
      </c>
      <c r="AR389" s="1676" t="s">
        <v>4239</v>
      </c>
    </row>
    <row r="390" spans="2:44" s="6" customFormat="1" ht="231.95" customHeight="1" x14ac:dyDescent="0.45">
      <c r="B390" s="1604"/>
      <c r="C390" s="1023"/>
      <c r="D390" s="1026"/>
      <c r="E390" s="1026"/>
      <c r="F390" s="447" t="s">
        <v>4026</v>
      </c>
      <c r="G390" s="449" t="s">
        <v>4027</v>
      </c>
      <c r="H390" s="378">
        <v>0.25</v>
      </c>
      <c r="I390" s="450">
        <v>44593</v>
      </c>
      <c r="J390" s="450">
        <v>44651</v>
      </c>
      <c r="K390" s="357">
        <v>1</v>
      </c>
      <c r="L390" s="530">
        <v>1</v>
      </c>
      <c r="M390" s="516">
        <v>1</v>
      </c>
      <c r="N390" s="516">
        <v>1</v>
      </c>
      <c r="O390" s="1029"/>
      <c r="P390" s="1031"/>
      <c r="Q390" s="10"/>
      <c r="R390" s="1032"/>
      <c r="S390" s="1013"/>
      <c r="T390" s="550">
        <v>1</v>
      </c>
      <c r="U390" s="563" t="s">
        <v>4028</v>
      </c>
      <c r="V390" s="565" t="s">
        <v>4010</v>
      </c>
      <c r="W390" s="614" t="str">
        <f t="shared" si="25"/>
        <v>Terminado</v>
      </c>
      <c r="X390" s="614" t="str">
        <f t="shared" si="24"/>
        <v>Terminado</v>
      </c>
      <c r="Y390" s="1013"/>
      <c r="Z390" s="1015"/>
      <c r="AA390" s="1016"/>
      <c r="AB390" s="1018"/>
      <c r="AC390" s="1018"/>
      <c r="AD390" s="637"/>
      <c r="AE390" s="1008"/>
      <c r="AF390" s="1010"/>
      <c r="AG390" s="1010"/>
      <c r="AH390" s="1008"/>
      <c r="AI390" s="1011"/>
      <c r="AJ390" s="1011"/>
      <c r="AK390" s="1020"/>
      <c r="AL390" s="1021"/>
      <c r="AM390" s="1021"/>
      <c r="AN390" s="1021"/>
      <c r="AP390" s="839" t="s">
        <v>4492</v>
      </c>
      <c r="AQ390" s="846" t="s">
        <v>4240</v>
      </c>
      <c r="AR390" s="1678"/>
    </row>
    <row r="391" spans="2:44" s="6" customFormat="1" ht="231.95" customHeight="1" x14ac:dyDescent="0.45">
      <c r="B391" s="1604"/>
      <c r="C391" s="1023"/>
      <c r="D391" s="1026"/>
      <c r="E391" s="1026"/>
      <c r="F391" s="447" t="s">
        <v>4029</v>
      </c>
      <c r="G391" s="449" t="s">
        <v>4030</v>
      </c>
      <c r="H391" s="378">
        <v>0.25</v>
      </c>
      <c r="I391" s="450">
        <v>44652</v>
      </c>
      <c r="J391" s="450">
        <v>44757</v>
      </c>
      <c r="K391" s="357">
        <v>0</v>
      </c>
      <c r="L391" s="530">
        <v>0.9</v>
      </c>
      <c r="M391" s="516">
        <v>1</v>
      </c>
      <c r="N391" s="516">
        <v>1</v>
      </c>
      <c r="O391" s="1029"/>
      <c r="P391" s="1031"/>
      <c r="Q391" s="10"/>
      <c r="R391" s="1032"/>
      <c r="S391" s="1013"/>
      <c r="T391" s="550">
        <v>1</v>
      </c>
      <c r="U391" s="563" t="s">
        <v>4031</v>
      </c>
      <c r="V391" s="565" t="s">
        <v>4032</v>
      </c>
      <c r="W391" s="614" t="str">
        <f t="shared" si="25"/>
        <v>En gestión</v>
      </c>
      <c r="X391" s="614" t="str">
        <f t="shared" si="24"/>
        <v>Terminado</v>
      </c>
      <c r="Y391" s="1013"/>
      <c r="Z391" s="1015"/>
      <c r="AA391" s="1016"/>
      <c r="AB391" s="1018"/>
      <c r="AC391" s="1018"/>
      <c r="AD391" s="637"/>
      <c r="AE391" s="1008"/>
      <c r="AF391" s="1010"/>
      <c r="AG391" s="1010"/>
      <c r="AH391" s="1008"/>
      <c r="AI391" s="1011"/>
      <c r="AJ391" s="1011"/>
      <c r="AK391" s="1020"/>
      <c r="AL391" s="1021"/>
      <c r="AM391" s="1021"/>
      <c r="AN391" s="1021"/>
      <c r="AP391" s="839" t="s">
        <v>4492</v>
      </c>
      <c r="AQ391" s="846" t="s">
        <v>4241</v>
      </c>
      <c r="AR391" s="1678"/>
    </row>
    <row r="392" spans="2:44" s="6" customFormat="1" ht="231.95" customHeight="1" x14ac:dyDescent="0.45">
      <c r="B392" s="1605"/>
      <c r="C392" s="1024"/>
      <c r="D392" s="1027"/>
      <c r="E392" s="1027"/>
      <c r="F392" s="447" t="s">
        <v>4033</v>
      </c>
      <c r="G392" s="449" t="s">
        <v>4034</v>
      </c>
      <c r="H392" s="386">
        <v>0.25</v>
      </c>
      <c r="I392" s="493">
        <v>44743</v>
      </c>
      <c r="J392" s="493">
        <v>44772</v>
      </c>
      <c r="K392" s="357">
        <v>0</v>
      </c>
      <c r="L392" s="530">
        <v>0</v>
      </c>
      <c r="M392" s="516">
        <v>1</v>
      </c>
      <c r="N392" s="516">
        <v>1</v>
      </c>
      <c r="O392" s="1030"/>
      <c r="P392" s="1031"/>
      <c r="Q392" s="10"/>
      <c r="R392" s="1032"/>
      <c r="S392" s="1013"/>
      <c r="T392" s="550">
        <v>1</v>
      </c>
      <c r="U392" s="563" t="s">
        <v>4035</v>
      </c>
      <c r="V392" s="565" t="s">
        <v>4036</v>
      </c>
      <c r="W392" s="614" t="str">
        <f t="shared" si="25"/>
        <v>Sin iniciar</v>
      </c>
      <c r="X392" s="614" t="str">
        <f t="shared" si="24"/>
        <v>Terminado</v>
      </c>
      <c r="Y392" s="1013"/>
      <c r="Z392" s="904"/>
      <c r="AA392" s="906"/>
      <c r="AB392" s="1019"/>
      <c r="AC392" s="1019"/>
      <c r="AD392" s="637"/>
      <c r="AE392" s="1009"/>
      <c r="AF392" s="1010"/>
      <c r="AG392" s="1010"/>
      <c r="AH392" s="1009"/>
      <c r="AI392" s="1011"/>
      <c r="AJ392" s="1011"/>
      <c r="AK392" s="1020"/>
      <c r="AL392" s="1021"/>
      <c r="AM392" s="1021"/>
      <c r="AN392" s="1021"/>
      <c r="AP392" s="839" t="s">
        <v>4492</v>
      </c>
      <c r="AQ392" s="846" t="s">
        <v>4242</v>
      </c>
      <c r="AR392" s="1677"/>
    </row>
    <row r="393" spans="2:44" s="6" customFormat="1" ht="231.95" customHeight="1" x14ac:dyDescent="0.25">
      <c r="B393" s="1606" t="s">
        <v>1925</v>
      </c>
      <c r="C393" s="948" t="s">
        <v>4037</v>
      </c>
      <c r="D393" s="951" t="s">
        <v>4038</v>
      </c>
      <c r="E393" s="954" t="s">
        <v>4039</v>
      </c>
      <c r="F393" s="494" t="s">
        <v>4040</v>
      </c>
      <c r="G393" s="495" t="s">
        <v>4041</v>
      </c>
      <c r="H393" s="496">
        <v>0.2</v>
      </c>
      <c r="I393" s="418">
        <v>44571</v>
      </c>
      <c r="J393" s="418">
        <v>44617</v>
      </c>
      <c r="K393" s="391">
        <v>1</v>
      </c>
      <c r="L393" s="529">
        <v>1</v>
      </c>
      <c r="M393" s="508">
        <v>1</v>
      </c>
      <c r="N393" s="508">
        <v>1</v>
      </c>
      <c r="O393" s="956">
        <v>111704120</v>
      </c>
      <c r="P393" s="959">
        <v>7396603.2000000002</v>
      </c>
      <c r="Q393" s="10"/>
      <c r="R393" s="901" t="s">
        <v>3281</v>
      </c>
      <c r="S393" s="991" t="s">
        <v>4042</v>
      </c>
      <c r="T393" s="556">
        <v>1</v>
      </c>
      <c r="U393" s="773" t="s">
        <v>4043</v>
      </c>
      <c r="V393" s="774" t="s">
        <v>632</v>
      </c>
      <c r="W393" s="620" t="str">
        <f t="shared" si="25"/>
        <v>Terminado</v>
      </c>
      <c r="X393" s="620" t="str">
        <f t="shared" si="24"/>
        <v>Terminado</v>
      </c>
      <c r="Y393" s="1005" t="s">
        <v>4044</v>
      </c>
      <c r="Z393" s="933">
        <f>SUMPRODUCT(T393:T394,H393:H394)</f>
        <v>0.36000000000000004</v>
      </c>
      <c r="AA393" s="935">
        <f>SUMPRODUCT(H393:H394,L393:L394)</f>
        <v>0.28000000000000003</v>
      </c>
      <c r="AB393" s="1014" t="str">
        <f>IF(AA393&lt;1%,"Sin iniciar",IF(AA393=100%,"Terminado","En gestión"))</f>
        <v>En gestión</v>
      </c>
      <c r="AC393" s="1014" t="str">
        <f>IF(Z393&lt;1%,"Sin iniciar",IF(Z393=100%,"Terminado","En gestión"))</f>
        <v>En gestión</v>
      </c>
      <c r="AD393" s="750" t="s">
        <v>632</v>
      </c>
      <c r="AE393" s="872">
        <v>7396603.2000000002</v>
      </c>
      <c r="AF393" s="874">
        <v>7396603.2000000002</v>
      </c>
      <c r="AG393" s="876">
        <v>1849150.8</v>
      </c>
      <c r="AH393" s="872">
        <v>111704120</v>
      </c>
      <c r="AI393" s="878">
        <v>111704120</v>
      </c>
      <c r="AJ393" s="880">
        <v>30464760</v>
      </c>
      <c r="AK393" s="870" t="s">
        <v>4045</v>
      </c>
      <c r="AL393" s="870" t="s">
        <v>4046</v>
      </c>
      <c r="AM393" s="870" t="s">
        <v>4047</v>
      </c>
      <c r="AN393" s="870" t="s">
        <v>4048</v>
      </c>
      <c r="AP393" s="839" t="s">
        <v>4494</v>
      </c>
      <c r="AQ393" s="846" t="s">
        <v>4308</v>
      </c>
      <c r="AR393" s="1679" t="s">
        <v>4309</v>
      </c>
    </row>
    <row r="394" spans="2:44" s="6" customFormat="1" ht="231.95" customHeight="1" x14ac:dyDescent="0.25">
      <c r="B394" s="1473"/>
      <c r="C394" s="998"/>
      <c r="D394" s="1006"/>
      <c r="E394" s="971"/>
      <c r="F394" s="497" t="s">
        <v>4049</v>
      </c>
      <c r="G394" s="420" t="s">
        <v>4050</v>
      </c>
      <c r="H394" s="498">
        <v>0.8</v>
      </c>
      <c r="I394" s="421">
        <v>44646</v>
      </c>
      <c r="J394" s="421">
        <v>44910</v>
      </c>
      <c r="K394" s="393">
        <v>0</v>
      </c>
      <c r="L394" s="530">
        <v>0.1</v>
      </c>
      <c r="M394" s="510">
        <v>0.5</v>
      </c>
      <c r="N394" s="510">
        <v>1</v>
      </c>
      <c r="O394" s="972"/>
      <c r="P394" s="959"/>
      <c r="Q394" s="10"/>
      <c r="R394" s="901"/>
      <c r="S394" s="988"/>
      <c r="T394" s="556">
        <v>0.2</v>
      </c>
      <c r="U394" s="695" t="s">
        <v>4051</v>
      </c>
      <c r="V394" s="685" t="s">
        <v>4052</v>
      </c>
      <c r="W394" s="618" t="str">
        <f t="shared" si="25"/>
        <v>En gestión</v>
      </c>
      <c r="X394" s="618" t="str">
        <f t="shared" si="24"/>
        <v>En gestión</v>
      </c>
      <c r="Y394" s="1012"/>
      <c r="Z394" s="934"/>
      <c r="AA394" s="936"/>
      <c r="AB394" s="938"/>
      <c r="AC394" s="938"/>
      <c r="AD394" s="687" t="s">
        <v>632</v>
      </c>
      <c r="AE394" s="873"/>
      <c r="AF394" s="875"/>
      <c r="AG394" s="877"/>
      <c r="AH394" s="873"/>
      <c r="AI394" s="879"/>
      <c r="AJ394" s="879"/>
      <c r="AK394" s="871"/>
      <c r="AL394" s="871"/>
      <c r="AM394" s="871"/>
      <c r="AN394" s="871"/>
      <c r="AP394" s="839" t="s">
        <v>4494</v>
      </c>
      <c r="AQ394" s="845" t="s">
        <v>4285</v>
      </c>
      <c r="AR394" s="1680"/>
    </row>
    <row r="395" spans="2:44" s="6" customFormat="1" ht="231.95" customHeight="1" x14ac:dyDescent="0.25">
      <c r="B395" s="1473"/>
      <c r="C395" s="947" t="s">
        <v>4053</v>
      </c>
      <c r="D395" s="1001" t="s">
        <v>4054</v>
      </c>
      <c r="E395" s="953" t="s">
        <v>4055</v>
      </c>
      <c r="F395" s="497" t="s">
        <v>4056</v>
      </c>
      <c r="G395" s="420" t="s">
        <v>4057</v>
      </c>
      <c r="H395" s="498">
        <v>0.6</v>
      </c>
      <c r="I395" s="421">
        <v>44571</v>
      </c>
      <c r="J395" s="421">
        <v>44767</v>
      </c>
      <c r="K395" s="393">
        <v>0.25</v>
      </c>
      <c r="L395" s="530">
        <v>0.5</v>
      </c>
      <c r="M395" s="510">
        <v>1</v>
      </c>
      <c r="N395" s="510">
        <v>1</v>
      </c>
      <c r="O395" s="956">
        <v>258657645</v>
      </c>
      <c r="P395" s="959">
        <v>20966131.199999999</v>
      </c>
      <c r="Q395" s="10"/>
      <c r="R395" s="901" t="s">
        <v>307</v>
      </c>
      <c r="S395" s="987" t="s">
        <v>4058</v>
      </c>
      <c r="T395" s="556">
        <v>0.5</v>
      </c>
      <c r="U395" s="695" t="s">
        <v>4059</v>
      </c>
      <c r="V395" s="687" t="s">
        <v>4060</v>
      </c>
      <c r="W395" s="618" t="str">
        <f t="shared" si="25"/>
        <v>En gestión</v>
      </c>
      <c r="X395" s="618" t="str">
        <f t="shared" si="24"/>
        <v>En gestión</v>
      </c>
      <c r="Y395" s="1005" t="s">
        <v>4061</v>
      </c>
      <c r="Z395" s="989">
        <f>SUMPRODUCT(T395:T396,H395:H396)</f>
        <v>0.3</v>
      </c>
      <c r="AA395" s="990">
        <f>SUMPRODUCT(H395:H396,L395:L396)</f>
        <v>0.3</v>
      </c>
      <c r="AB395" s="937" t="str">
        <f t="shared" ref="AB395:AB401" si="26">IF(AA395&lt;1%,"Sin iniciar",IF(AA395=100%,"Terminado","En gestión"))</f>
        <v>En gestión</v>
      </c>
      <c r="AC395" s="937" t="str">
        <f>IF(Z395&lt;1%,"Sin iniciar",IF(Z395=100%,"Terminado","En gestión"))</f>
        <v>En gestión</v>
      </c>
      <c r="AD395" s="687" t="s">
        <v>632</v>
      </c>
      <c r="AE395" s="927">
        <v>20966131.199999999</v>
      </c>
      <c r="AF395" s="876">
        <v>20966131.199999999</v>
      </c>
      <c r="AG395" s="876">
        <v>5241533</v>
      </c>
      <c r="AH395" s="927">
        <v>258657645</v>
      </c>
      <c r="AI395" s="880">
        <v>228170000</v>
      </c>
      <c r="AJ395" s="880">
        <v>54930000</v>
      </c>
      <c r="AK395" s="997" t="s">
        <v>4045</v>
      </c>
      <c r="AL395" s="997" t="s">
        <v>4046</v>
      </c>
      <c r="AM395" s="997" t="s">
        <v>4047</v>
      </c>
      <c r="AN395" s="997" t="s">
        <v>4048</v>
      </c>
      <c r="AP395" s="839" t="s">
        <v>4206</v>
      </c>
      <c r="AQ395" s="845" t="s">
        <v>4205</v>
      </c>
      <c r="AR395" s="1676" t="s">
        <v>4207</v>
      </c>
    </row>
    <row r="396" spans="2:44" s="6" customFormat="1" ht="231.95" customHeight="1" x14ac:dyDescent="0.25">
      <c r="B396" s="1473"/>
      <c r="C396" s="998"/>
      <c r="D396" s="970"/>
      <c r="E396" s="971"/>
      <c r="F396" s="497" t="s">
        <v>4062</v>
      </c>
      <c r="G396" s="420" t="s">
        <v>4063</v>
      </c>
      <c r="H396" s="498">
        <v>0.4</v>
      </c>
      <c r="I396" s="421">
        <v>44768</v>
      </c>
      <c r="J396" s="421">
        <v>44910</v>
      </c>
      <c r="K396" s="393">
        <v>0</v>
      </c>
      <c r="L396" s="530">
        <v>0</v>
      </c>
      <c r="M396" s="510">
        <v>0.5</v>
      </c>
      <c r="N396" s="510">
        <v>1</v>
      </c>
      <c r="O396" s="972"/>
      <c r="P396" s="959"/>
      <c r="Q396" s="10"/>
      <c r="R396" s="901"/>
      <c r="S396" s="988"/>
      <c r="T396" s="556">
        <v>0</v>
      </c>
      <c r="U396" s="757" t="s">
        <v>4157</v>
      </c>
      <c r="V396" s="757" t="s">
        <v>729</v>
      </c>
      <c r="W396" s="618" t="str">
        <f t="shared" si="25"/>
        <v>Sin iniciar</v>
      </c>
      <c r="X396" s="618" t="str">
        <f t="shared" si="24"/>
        <v>Sin iniciar</v>
      </c>
      <c r="Y396" s="996"/>
      <c r="Z396" s="934"/>
      <c r="AA396" s="936"/>
      <c r="AB396" s="938"/>
      <c r="AC396" s="938"/>
      <c r="AD396" s="687" t="s">
        <v>632</v>
      </c>
      <c r="AE396" s="872"/>
      <c r="AF396" s="877"/>
      <c r="AG396" s="877"/>
      <c r="AH396" s="872"/>
      <c r="AI396" s="986"/>
      <c r="AJ396" s="986"/>
      <c r="AK396" s="985"/>
      <c r="AL396" s="985"/>
      <c r="AM396" s="985"/>
      <c r="AN396" s="985"/>
      <c r="AP396" s="839" t="s">
        <v>4206</v>
      </c>
      <c r="AQ396" s="845" t="s">
        <v>4205</v>
      </c>
      <c r="AR396" s="1677"/>
    </row>
    <row r="397" spans="2:44" s="6" customFormat="1" ht="231.95" customHeight="1" x14ac:dyDescent="0.25">
      <c r="B397" s="1473"/>
      <c r="C397" s="947" t="s">
        <v>4064</v>
      </c>
      <c r="D397" s="950" t="s">
        <v>4065</v>
      </c>
      <c r="E397" s="953" t="s">
        <v>4066</v>
      </c>
      <c r="F397" s="497" t="s">
        <v>4067</v>
      </c>
      <c r="G397" s="420" t="s">
        <v>4068</v>
      </c>
      <c r="H397" s="498">
        <v>0.3</v>
      </c>
      <c r="I397" s="421">
        <v>44593</v>
      </c>
      <c r="J397" s="421">
        <v>44757</v>
      </c>
      <c r="K397" s="393">
        <v>0</v>
      </c>
      <c r="L397" s="530">
        <v>0.5</v>
      </c>
      <c r="M397" s="510">
        <v>1</v>
      </c>
      <c r="N397" s="510">
        <v>1</v>
      </c>
      <c r="O397" s="956">
        <v>86274800</v>
      </c>
      <c r="P397" s="959">
        <v>2620766.4</v>
      </c>
      <c r="Q397" s="10"/>
      <c r="R397" s="1002">
        <v>0.9</v>
      </c>
      <c r="S397" s="987" t="s">
        <v>4069</v>
      </c>
      <c r="T397" s="556">
        <v>1</v>
      </c>
      <c r="U397" s="695" t="s">
        <v>4070</v>
      </c>
      <c r="V397" s="687" t="s">
        <v>4071</v>
      </c>
      <c r="W397" s="618" t="str">
        <f t="shared" si="25"/>
        <v>En gestión</v>
      </c>
      <c r="X397" s="618" t="str">
        <f t="shared" si="24"/>
        <v>Terminado</v>
      </c>
      <c r="Y397" s="999" t="s">
        <v>4072</v>
      </c>
      <c r="Z397" s="1003">
        <f>SUMPRODUCT(T397:T398,H397:H398)</f>
        <v>0.92999999999999994</v>
      </c>
      <c r="AA397" s="990">
        <f>SUMPRODUCT(H397:H398,L397:L398)</f>
        <v>0.15</v>
      </c>
      <c r="AB397" s="937" t="str">
        <f t="shared" si="26"/>
        <v>En gestión</v>
      </c>
      <c r="AC397" s="937" t="str">
        <f>IF(Z397&lt;1%,"Sin iniciar",IF(Z397=100%,"Terminado","En gestión"))</f>
        <v>En gestión</v>
      </c>
      <c r="AD397" s="775" t="s">
        <v>632</v>
      </c>
      <c r="AE397" s="927">
        <v>2620766.4</v>
      </c>
      <c r="AF397" s="876">
        <v>2620766.4</v>
      </c>
      <c r="AG397" s="876">
        <v>655192</v>
      </c>
      <c r="AH397" s="927">
        <v>86274800</v>
      </c>
      <c r="AI397" s="929">
        <v>87274800</v>
      </c>
      <c r="AJ397" s="929">
        <v>34574542</v>
      </c>
      <c r="AK397" s="984" t="s">
        <v>4045</v>
      </c>
      <c r="AL397" s="984" t="s">
        <v>4046</v>
      </c>
      <c r="AM397" s="984" t="s">
        <v>4047</v>
      </c>
      <c r="AN397" s="984" t="s">
        <v>4048</v>
      </c>
      <c r="AP397" s="839" t="s">
        <v>4206</v>
      </c>
      <c r="AQ397" s="845" t="s">
        <v>4205</v>
      </c>
      <c r="AR397" s="1676" t="s">
        <v>4207</v>
      </c>
    </row>
    <row r="398" spans="2:44" s="6" customFormat="1" ht="231.95" customHeight="1" x14ac:dyDescent="0.25">
      <c r="B398" s="1473"/>
      <c r="C398" s="998"/>
      <c r="D398" s="970"/>
      <c r="E398" s="971"/>
      <c r="F398" s="497" t="s">
        <v>4073</v>
      </c>
      <c r="G398" s="420" t="s">
        <v>4074</v>
      </c>
      <c r="H398" s="498">
        <v>0.7</v>
      </c>
      <c r="I398" s="421">
        <v>44758</v>
      </c>
      <c r="J398" s="421">
        <v>44925</v>
      </c>
      <c r="K398" s="393">
        <v>0</v>
      </c>
      <c r="L398" s="530">
        <v>0</v>
      </c>
      <c r="M398" s="510">
        <v>0.5</v>
      </c>
      <c r="N398" s="510">
        <v>1</v>
      </c>
      <c r="O398" s="972"/>
      <c r="P398" s="959"/>
      <c r="Q398" s="10"/>
      <c r="R398" s="1002"/>
      <c r="S398" s="988"/>
      <c r="T398" s="556">
        <v>0.9</v>
      </c>
      <c r="U398" s="695" t="s">
        <v>4072</v>
      </c>
      <c r="V398" s="685" t="s">
        <v>4075</v>
      </c>
      <c r="W398" s="618" t="str">
        <f t="shared" si="25"/>
        <v>Sin iniciar</v>
      </c>
      <c r="X398" s="618" t="str">
        <f t="shared" si="24"/>
        <v>En gestión</v>
      </c>
      <c r="Y398" s="1000"/>
      <c r="Z398" s="1004"/>
      <c r="AA398" s="936"/>
      <c r="AB398" s="938"/>
      <c r="AC398" s="940"/>
      <c r="AD398" s="768" t="s">
        <v>632</v>
      </c>
      <c r="AE398" s="872"/>
      <c r="AF398" s="877"/>
      <c r="AG398" s="877"/>
      <c r="AH398" s="872"/>
      <c r="AI398" s="986"/>
      <c r="AJ398" s="986"/>
      <c r="AK398" s="985"/>
      <c r="AL398" s="985"/>
      <c r="AM398" s="985"/>
      <c r="AN398" s="985"/>
      <c r="AP398" s="839" t="s">
        <v>4206</v>
      </c>
      <c r="AQ398" s="845" t="s">
        <v>4205</v>
      </c>
      <c r="AR398" s="1677"/>
    </row>
    <row r="399" spans="2:44" s="6" customFormat="1" ht="231.95" customHeight="1" x14ac:dyDescent="0.25">
      <c r="B399" s="1473"/>
      <c r="C399" s="947" t="s">
        <v>4076</v>
      </c>
      <c r="D399" s="950" t="s">
        <v>4077</v>
      </c>
      <c r="E399" s="953" t="s">
        <v>4078</v>
      </c>
      <c r="F399" s="497" t="s">
        <v>4079</v>
      </c>
      <c r="G399" s="420" t="s">
        <v>4080</v>
      </c>
      <c r="H399" s="498">
        <v>0.2</v>
      </c>
      <c r="I399" s="421">
        <v>44593</v>
      </c>
      <c r="J399" s="421">
        <v>44650</v>
      </c>
      <c r="K399" s="393">
        <v>1</v>
      </c>
      <c r="L399" s="530">
        <v>1</v>
      </c>
      <c r="M399" s="491">
        <v>1</v>
      </c>
      <c r="N399" s="491">
        <v>1</v>
      </c>
      <c r="O399" s="956">
        <v>513433510</v>
      </c>
      <c r="P399" s="959">
        <v>110983478.40000001</v>
      </c>
      <c r="Q399" s="10"/>
      <c r="R399" s="901" t="s">
        <v>4081</v>
      </c>
      <c r="S399" s="987" t="s">
        <v>4082</v>
      </c>
      <c r="T399" s="556">
        <v>1</v>
      </c>
      <c r="U399" s="695" t="s">
        <v>4043</v>
      </c>
      <c r="V399" s="750" t="s">
        <v>632</v>
      </c>
      <c r="W399" s="618" t="str">
        <f t="shared" si="25"/>
        <v>Terminado</v>
      </c>
      <c r="X399" s="618" t="str">
        <f t="shared" si="24"/>
        <v>Terminado</v>
      </c>
      <c r="Y399" s="964" t="s">
        <v>4083</v>
      </c>
      <c r="Z399" s="989">
        <f>SUMPRODUCT(T399:T400,H399:H400)</f>
        <v>0.60000000000000009</v>
      </c>
      <c r="AA399" s="990">
        <f>SUMPRODUCT(H399:H400,L399:L400)</f>
        <v>0.60000000000000009</v>
      </c>
      <c r="AB399" s="937" t="str">
        <f t="shared" si="26"/>
        <v>En gestión</v>
      </c>
      <c r="AC399" s="883" t="str">
        <f>IF(Z399&lt;1%,"Sin iniciar",IF(Z399=100%,"Terminado","En gestión"))</f>
        <v>En gestión</v>
      </c>
      <c r="AD399" s="768" t="s">
        <v>632</v>
      </c>
      <c r="AE399" s="927">
        <v>110983478.40000001</v>
      </c>
      <c r="AF399" s="876">
        <v>82675624</v>
      </c>
      <c r="AG399" s="876">
        <v>20668906</v>
      </c>
      <c r="AH399" s="927">
        <v>513433510</v>
      </c>
      <c r="AI399" s="929">
        <v>188937645</v>
      </c>
      <c r="AJ399" s="929">
        <v>49675256</v>
      </c>
      <c r="AK399" s="984" t="s">
        <v>4045</v>
      </c>
      <c r="AL399" s="984" t="s">
        <v>4084</v>
      </c>
      <c r="AM399" s="984" t="s">
        <v>4085</v>
      </c>
      <c r="AN399" s="984" t="s">
        <v>4086</v>
      </c>
      <c r="AP399" s="839" t="s">
        <v>4494</v>
      </c>
      <c r="AQ399" s="846" t="s">
        <v>4310</v>
      </c>
      <c r="AR399" s="1676" t="s">
        <v>4311</v>
      </c>
    </row>
    <row r="400" spans="2:44" s="6" customFormat="1" ht="231.95" customHeight="1" x14ac:dyDescent="0.25">
      <c r="B400" s="1473"/>
      <c r="C400" s="998"/>
      <c r="D400" s="970"/>
      <c r="E400" s="971"/>
      <c r="F400" s="497" t="s">
        <v>4087</v>
      </c>
      <c r="G400" s="420" t="s">
        <v>4088</v>
      </c>
      <c r="H400" s="498">
        <v>0.8</v>
      </c>
      <c r="I400" s="421">
        <v>44653</v>
      </c>
      <c r="J400" s="421">
        <v>44910</v>
      </c>
      <c r="K400" s="393">
        <v>0</v>
      </c>
      <c r="L400" s="530">
        <v>0.5</v>
      </c>
      <c r="M400" s="491">
        <v>0.75</v>
      </c>
      <c r="N400" s="491">
        <v>1</v>
      </c>
      <c r="O400" s="972"/>
      <c r="P400" s="959"/>
      <c r="Q400" s="10"/>
      <c r="R400" s="901"/>
      <c r="S400" s="988"/>
      <c r="T400" s="556">
        <v>0.5</v>
      </c>
      <c r="U400" s="695" t="s">
        <v>4173</v>
      </c>
      <c r="V400" s="685" t="s">
        <v>4089</v>
      </c>
      <c r="W400" s="618" t="str">
        <f t="shared" si="25"/>
        <v>En gestión</v>
      </c>
      <c r="X400" s="618" t="str">
        <f t="shared" si="24"/>
        <v>En gestión</v>
      </c>
      <c r="Y400" s="996"/>
      <c r="Z400" s="934"/>
      <c r="AA400" s="936"/>
      <c r="AB400" s="938"/>
      <c r="AC400" s="940"/>
      <c r="AD400" s="768" t="s">
        <v>632</v>
      </c>
      <c r="AE400" s="872"/>
      <c r="AF400" s="877"/>
      <c r="AG400" s="877"/>
      <c r="AH400" s="872"/>
      <c r="AI400" s="986"/>
      <c r="AJ400" s="986"/>
      <c r="AK400" s="985"/>
      <c r="AL400" s="985"/>
      <c r="AM400" s="985"/>
      <c r="AN400" s="985"/>
      <c r="AP400" s="839" t="s">
        <v>4494</v>
      </c>
      <c r="AQ400" s="845" t="s">
        <v>4312</v>
      </c>
      <c r="AR400" s="1677"/>
    </row>
    <row r="401" spans="2:44" s="6" customFormat="1" ht="231.95" customHeight="1" x14ac:dyDescent="0.25">
      <c r="B401" s="1473"/>
      <c r="C401" s="947" t="s">
        <v>4090</v>
      </c>
      <c r="D401" s="950" t="s">
        <v>4091</v>
      </c>
      <c r="E401" s="953" t="s">
        <v>4092</v>
      </c>
      <c r="F401" s="497" t="s">
        <v>4093</v>
      </c>
      <c r="G401" s="420" t="s">
        <v>4094</v>
      </c>
      <c r="H401" s="498">
        <v>0.1</v>
      </c>
      <c r="I401" s="421">
        <v>44593</v>
      </c>
      <c r="J401" s="421">
        <v>44781</v>
      </c>
      <c r="K401" s="393">
        <v>1</v>
      </c>
      <c r="L401" s="530">
        <v>1</v>
      </c>
      <c r="M401" s="510">
        <v>1</v>
      </c>
      <c r="N401" s="510">
        <v>1</v>
      </c>
      <c r="O401" s="956">
        <v>0</v>
      </c>
      <c r="P401" s="959">
        <v>19654088.399999999</v>
      </c>
      <c r="Q401" s="10"/>
      <c r="R401" s="901" t="s">
        <v>4095</v>
      </c>
      <c r="S401" s="987" t="s">
        <v>4096</v>
      </c>
      <c r="T401" s="556">
        <v>1</v>
      </c>
      <c r="U401" s="695" t="s">
        <v>4097</v>
      </c>
      <c r="V401" s="687" t="s">
        <v>4098</v>
      </c>
      <c r="W401" s="618" t="str">
        <f t="shared" si="25"/>
        <v>Terminado</v>
      </c>
      <c r="X401" s="618" t="str">
        <f t="shared" si="24"/>
        <v>Terminado</v>
      </c>
      <c r="Y401" s="964" t="s">
        <v>4097</v>
      </c>
      <c r="Z401" s="989">
        <f>SUMPRODUCT(T401:T403,H401:H403)</f>
        <v>0.1</v>
      </c>
      <c r="AA401" s="990">
        <f>SUMPRODUCT(H401:H403,L401:L403)</f>
        <v>0.2</v>
      </c>
      <c r="AB401" s="937" t="str">
        <f t="shared" si="26"/>
        <v>En gestión</v>
      </c>
      <c r="AC401" s="883" t="str">
        <f>IF(Z401&lt;1%,"Sin iniciar",IF(Z401=100%,"Terminado","En gestión"))</f>
        <v>En gestión</v>
      </c>
      <c r="AD401" s="768" t="s">
        <v>632</v>
      </c>
      <c r="AE401" s="920">
        <v>19654088.399999999</v>
      </c>
      <c r="AF401" s="923">
        <v>19654088.399999999</v>
      </c>
      <c r="AG401" s="926">
        <v>4913522</v>
      </c>
      <c r="AH401" s="927">
        <v>0</v>
      </c>
      <c r="AI401" s="929">
        <v>0</v>
      </c>
      <c r="AJ401" s="929">
        <v>0</v>
      </c>
      <c r="AK401" s="967" t="s">
        <v>799</v>
      </c>
      <c r="AL401" s="967" t="s">
        <v>799</v>
      </c>
      <c r="AM401" s="967" t="s">
        <v>799</v>
      </c>
      <c r="AN401" s="967" t="s">
        <v>799</v>
      </c>
      <c r="AP401" s="839" t="s">
        <v>4494</v>
      </c>
      <c r="AQ401" s="846" t="s">
        <v>4313</v>
      </c>
      <c r="AR401" s="1676" t="s">
        <v>4314</v>
      </c>
    </row>
    <row r="402" spans="2:44" s="6" customFormat="1" ht="231.95" customHeight="1" x14ac:dyDescent="0.25">
      <c r="B402" s="1473"/>
      <c r="C402" s="948"/>
      <c r="D402" s="951"/>
      <c r="E402" s="954"/>
      <c r="F402" s="497" t="s">
        <v>4099</v>
      </c>
      <c r="G402" s="420" t="s">
        <v>4100</v>
      </c>
      <c r="H402" s="498">
        <v>0.5</v>
      </c>
      <c r="I402" s="421">
        <v>44621</v>
      </c>
      <c r="J402" s="421">
        <v>44812</v>
      </c>
      <c r="K402" s="393">
        <v>1</v>
      </c>
      <c r="L402" s="530">
        <v>0.2</v>
      </c>
      <c r="M402" s="510">
        <v>1</v>
      </c>
      <c r="N402" s="510">
        <v>1</v>
      </c>
      <c r="O402" s="957"/>
      <c r="P402" s="959"/>
      <c r="Q402" s="10"/>
      <c r="R402" s="901"/>
      <c r="S402" s="991"/>
      <c r="T402" s="556">
        <v>0</v>
      </c>
      <c r="U402" s="695" t="s">
        <v>4101</v>
      </c>
      <c r="V402" s="687" t="s">
        <v>729</v>
      </c>
      <c r="W402" s="618" t="str">
        <f t="shared" si="25"/>
        <v>En gestión</v>
      </c>
      <c r="X402" s="618" t="str">
        <f t="shared" si="24"/>
        <v>Sin iniciar</v>
      </c>
      <c r="Y402" s="965"/>
      <c r="Z402" s="993"/>
      <c r="AA402" s="994"/>
      <c r="AB402" s="995"/>
      <c r="AC402" s="884"/>
      <c r="AD402" s="761" t="s">
        <v>4102</v>
      </c>
      <c r="AE402" s="921"/>
      <c r="AF402" s="924"/>
      <c r="AG402" s="876"/>
      <c r="AH402" s="928"/>
      <c r="AI402" s="878"/>
      <c r="AJ402" s="878"/>
      <c r="AK402" s="968"/>
      <c r="AL402" s="968"/>
      <c r="AM402" s="968"/>
      <c r="AN402" s="968"/>
      <c r="AP402" s="839" t="s">
        <v>4494</v>
      </c>
      <c r="AQ402" s="846" t="s">
        <v>4315</v>
      </c>
      <c r="AR402" s="1678"/>
    </row>
    <row r="403" spans="2:44" s="6" customFormat="1" ht="231.95" customHeight="1" x14ac:dyDescent="0.25">
      <c r="B403" s="1632"/>
      <c r="C403" s="949"/>
      <c r="D403" s="952"/>
      <c r="E403" s="955"/>
      <c r="F403" s="497" t="s">
        <v>4103</v>
      </c>
      <c r="G403" s="420" t="s">
        <v>4104</v>
      </c>
      <c r="H403" s="498">
        <v>0.4</v>
      </c>
      <c r="I403" s="421">
        <v>44652</v>
      </c>
      <c r="J403" s="421">
        <v>44814</v>
      </c>
      <c r="K403" s="393">
        <v>0</v>
      </c>
      <c r="L403" s="530">
        <v>0</v>
      </c>
      <c r="M403" s="510">
        <v>1</v>
      </c>
      <c r="N403" s="510">
        <v>1</v>
      </c>
      <c r="O403" s="958"/>
      <c r="P403" s="959"/>
      <c r="Q403" s="10"/>
      <c r="R403" s="901"/>
      <c r="S403" s="992"/>
      <c r="T403" s="556">
        <v>0</v>
      </c>
      <c r="U403" s="695" t="s">
        <v>4101</v>
      </c>
      <c r="V403" s="687" t="s">
        <v>729</v>
      </c>
      <c r="W403" s="618" t="str">
        <f t="shared" si="25"/>
        <v>Sin iniciar</v>
      </c>
      <c r="X403" s="618" t="str">
        <f t="shared" si="24"/>
        <v>Sin iniciar</v>
      </c>
      <c r="Y403" s="966"/>
      <c r="Z403" s="934"/>
      <c r="AA403" s="936"/>
      <c r="AB403" s="938"/>
      <c r="AC403" s="885"/>
      <c r="AD403" s="761" t="s">
        <v>4102</v>
      </c>
      <c r="AE403" s="922"/>
      <c r="AF403" s="925"/>
      <c r="AG403" s="877"/>
      <c r="AH403" s="872"/>
      <c r="AI403" s="930"/>
      <c r="AJ403" s="930"/>
      <c r="AK403" s="969"/>
      <c r="AL403" s="969"/>
      <c r="AM403" s="969"/>
      <c r="AN403" s="969"/>
      <c r="AP403" s="839" t="s">
        <v>4494</v>
      </c>
      <c r="AQ403" s="845" t="s">
        <v>4285</v>
      </c>
      <c r="AR403" s="1677"/>
    </row>
    <row r="404" spans="2:44" s="6" customFormat="1" ht="231.95" customHeight="1" x14ac:dyDescent="0.25">
      <c r="B404" s="1633" t="s">
        <v>4105</v>
      </c>
      <c r="C404" s="912" t="s">
        <v>4106</v>
      </c>
      <c r="D404" s="914" t="s">
        <v>4107</v>
      </c>
      <c r="E404" s="915" t="s">
        <v>4108</v>
      </c>
      <c r="F404" s="499" t="s">
        <v>4109</v>
      </c>
      <c r="G404" s="500" t="s">
        <v>4110</v>
      </c>
      <c r="H404" s="501">
        <v>0.5</v>
      </c>
      <c r="I404" s="502">
        <v>44566</v>
      </c>
      <c r="J404" s="502">
        <v>44635</v>
      </c>
      <c r="K404" s="356">
        <v>1</v>
      </c>
      <c r="L404" s="529">
        <v>1</v>
      </c>
      <c r="M404" s="501">
        <v>1</v>
      </c>
      <c r="N404" s="501">
        <v>1</v>
      </c>
      <c r="O404" s="917" t="s">
        <v>4111</v>
      </c>
      <c r="P404" s="919" t="s">
        <v>4112</v>
      </c>
      <c r="Q404" s="14"/>
      <c r="R404" s="901" t="s">
        <v>4113</v>
      </c>
      <c r="S404" s="973" t="s">
        <v>4114</v>
      </c>
      <c r="T404" s="550">
        <v>1</v>
      </c>
      <c r="U404" s="599" t="s">
        <v>4115</v>
      </c>
      <c r="V404" s="568"/>
      <c r="W404" s="620" t="str">
        <f t="shared" si="25"/>
        <v>Terminado</v>
      </c>
      <c r="X404" s="620" t="str">
        <f t="shared" si="24"/>
        <v>Terminado</v>
      </c>
      <c r="Y404" s="886" t="s">
        <v>4116</v>
      </c>
      <c r="Z404" s="974">
        <f>SUMPRODUCT(T404:T405,H404:H405)</f>
        <v>0.75</v>
      </c>
      <c r="AA404" s="976">
        <f>SUMPRODUCT(H404:H405,L404:L405)</f>
        <v>0.66500000000000004</v>
      </c>
      <c r="AB404" s="907" t="str">
        <f>IF(AA404&lt;1%,"Sin iniciar",IF(AA404=100%,"Terminado","En gestión"))</f>
        <v>En gestión</v>
      </c>
      <c r="AC404" s="939" t="str">
        <f>IF(Z404&lt;1%,"Sin iniciar",IF(Z404=100%,"Terminado","En gestión"))</f>
        <v>En gestión</v>
      </c>
      <c r="AD404" s="565" t="s">
        <v>4117</v>
      </c>
      <c r="AE404" s="979">
        <v>87000000</v>
      </c>
      <c r="AF404" s="980">
        <v>87000000</v>
      </c>
      <c r="AG404" s="982">
        <v>43500000</v>
      </c>
      <c r="AH404" s="943">
        <v>191350000</v>
      </c>
      <c r="AI404" s="945">
        <v>223050000</v>
      </c>
      <c r="AJ404" s="945">
        <v>42266711.890000001</v>
      </c>
      <c r="AK404" s="881" t="s">
        <v>224</v>
      </c>
      <c r="AL404" s="881" t="s">
        <v>242</v>
      </c>
      <c r="AM404" s="881" t="s">
        <v>243</v>
      </c>
      <c r="AN404" s="881" t="s">
        <v>4118</v>
      </c>
      <c r="AP404" s="839" t="s">
        <v>4492</v>
      </c>
      <c r="AQ404" s="846" t="s">
        <v>4243</v>
      </c>
      <c r="AR404" s="1676" t="s">
        <v>4244</v>
      </c>
    </row>
    <row r="405" spans="2:44" s="6" customFormat="1" ht="231.95" customHeight="1" x14ac:dyDescent="0.25">
      <c r="B405" s="1608"/>
      <c r="C405" s="913"/>
      <c r="D405" s="887"/>
      <c r="E405" s="916"/>
      <c r="F405" s="503" t="s">
        <v>4119</v>
      </c>
      <c r="G405" s="504" t="s">
        <v>4120</v>
      </c>
      <c r="H405" s="505">
        <v>0.5</v>
      </c>
      <c r="I405" s="506">
        <v>44636</v>
      </c>
      <c r="J405" s="506">
        <v>44925</v>
      </c>
      <c r="K405" s="357">
        <v>0</v>
      </c>
      <c r="L405" s="530">
        <v>0.33</v>
      </c>
      <c r="M405" s="505">
        <v>0.66</v>
      </c>
      <c r="N405" s="505">
        <v>1</v>
      </c>
      <c r="O405" s="918"/>
      <c r="P405" s="919"/>
      <c r="Q405" s="14"/>
      <c r="R405" s="901"/>
      <c r="S405" s="902"/>
      <c r="T405" s="550">
        <v>0.5</v>
      </c>
      <c r="U405" s="581" t="s">
        <v>4121</v>
      </c>
      <c r="V405" s="410" t="s">
        <v>4122</v>
      </c>
      <c r="W405" s="618" t="str">
        <f t="shared" si="25"/>
        <v>En gestión</v>
      </c>
      <c r="X405" s="618" t="str">
        <f t="shared" si="24"/>
        <v>En gestión</v>
      </c>
      <c r="Y405" s="887"/>
      <c r="Z405" s="975"/>
      <c r="AA405" s="906"/>
      <c r="AB405" s="908"/>
      <c r="AC405" s="940"/>
      <c r="AD405" s="564"/>
      <c r="AE405" s="896"/>
      <c r="AF405" s="981"/>
      <c r="AG405" s="983"/>
      <c r="AH405" s="944"/>
      <c r="AI405" s="946"/>
      <c r="AJ405" s="946"/>
      <c r="AK405" s="882"/>
      <c r="AL405" s="882"/>
      <c r="AM405" s="882"/>
      <c r="AN405" s="882"/>
      <c r="AP405" s="839" t="s">
        <v>4492</v>
      </c>
      <c r="AQ405" s="845" t="s">
        <v>4205</v>
      </c>
      <c r="AR405" s="1677"/>
    </row>
    <row r="406" spans="2:44" s="6" customFormat="1" ht="231.95" customHeight="1" x14ac:dyDescent="0.25">
      <c r="B406" s="1608"/>
      <c r="C406" s="911" t="s">
        <v>4123</v>
      </c>
      <c r="D406" s="960" t="s">
        <v>4124</v>
      </c>
      <c r="E406" s="961" t="s">
        <v>4125</v>
      </c>
      <c r="F406" s="503" t="s">
        <v>4126</v>
      </c>
      <c r="G406" s="504" t="s">
        <v>4127</v>
      </c>
      <c r="H406" s="505">
        <v>0.5</v>
      </c>
      <c r="I406" s="506">
        <v>44566</v>
      </c>
      <c r="J406" s="506">
        <v>44925</v>
      </c>
      <c r="K406" s="357">
        <v>0.25</v>
      </c>
      <c r="L406" s="530">
        <v>0.5</v>
      </c>
      <c r="M406" s="505">
        <v>0.75</v>
      </c>
      <c r="N406" s="505">
        <v>1</v>
      </c>
      <c r="O406" s="962" t="s">
        <v>4128</v>
      </c>
      <c r="P406" s="919" t="s">
        <v>4129</v>
      </c>
      <c r="Q406" s="14"/>
      <c r="R406" s="901" t="s">
        <v>307</v>
      </c>
      <c r="S406" s="902" t="s">
        <v>4130</v>
      </c>
      <c r="T406" s="550">
        <v>0.5</v>
      </c>
      <c r="U406" s="581" t="s">
        <v>4131</v>
      </c>
      <c r="V406" s="410" t="s">
        <v>4132</v>
      </c>
      <c r="W406" s="618" t="str">
        <f t="shared" si="25"/>
        <v>En gestión</v>
      </c>
      <c r="X406" s="618" t="str">
        <f t="shared" si="24"/>
        <v>En gestión</v>
      </c>
      <c r="Y406" s="977" t="s">
        <v>4133</v>
      </c>
      <c r="Z406" s="903">
        <f>SUMPRODUCT(T406:T407,H406:H407)</f>
        <v>0.5</v>
      </c>
      <c r="AA406" s="905">
        <f>SUMPRODUCT(H406:H407,L406:L407)</f>
        <v>0.5</v>
      </c>
      <c r="AB406" s="907" t="str">
        <f>IF(AA406&lt;1%,"Sin iniciar",IF(AA406=100%,"Terminado","En gestión"))</f>
        <v>En gestión</v>
      </c>
      <c r="AC406" s="883" t="str">
        <f>IF(Z406&lt;1%,"Sin iniciar",IF(Z406=100%,"Terminado","En gestión"))</f>
        <v>En gestión</v>
      </c>
      <c r="AD406" s="592" t="s">
        <v>4134</v>
      </c>
      <c r="AE406" s="896">
        <v>56000000</v>
      </c>
      <c r="AF406" s="897">
        <v>56000000</v>
      </c>
      <c r="AG406" s="897">
        <v>28000000</v>
      </c>
      <c r="AH406" s="899">
        <v>58650000</v>
      </c>
      <c r="AI406" s="900">
        <v>56950000</v>
      </c>
      <c r="AJ406" s="900">
        <v>15300000</v>
      </c>
      <c r="AK406" s="881" t="s">
        <v>224</v>
      </c>
      <c r="AL406" s="881" t="s">
        <v>242</v>
      </c>
      <c r="AM406" s="881" t="s">
        <v>243</v>
      </c>
      <c r="AN406" s="881" t="s">
        <v>4118</v>
      </c>
      <c r="AP406" s="839" t="s">
        <v>4206</v>
      </c>
      <c r="AQ406" s="845" t="s">
        <v>4205</v>
      </c>
      <c r="AR406" s="1676" t="s">
        <v>4207</v>
      </c>
    </row>
    <row r="407" spans="2:44" s="6" customFormat="1" ht="231.95" customHeight="1" x14ac:dyDescent="0.25">
      <c r="B407" s="1609"/>
      <c r="C407" s="911"/>
      <c r="D407" s="960"/>
      <c r="E407" s="961"/>
      <c r="F407" s="503" t="s">
        <v>4135</v>
      </c>
      <c r="G407" s="504" t="s">
        <v>4136</v>
      </c>
      <c r="H407" s="505">
        <v>0.5</v>
      </c>
      <c r="I407" s="506">
        <v>44566</v>
      </c>
      <c r="J407" s="506">
        <v>44925</v>
      </c>
      <c r="K407" s="357">
        <v>0.25</v>
      </c>
      <c r="L407" s="530">
        <v>0.5</v>
      </c>
      <c r="M407" s="505">
        <v>0.75</v>
      </c>
      <c r="N407" s="505">
        <v>1</v>
      </c>
      <c r="O407" s="963"/>
      <c r="P407" s="919"/>
      <c r="Q407" s="14"/>
      <c r="R407" s="901"/>
      <c r="S407" s="902"/>
      <c r="T407" s="550">
        <v>0.5</v>
      </c>
      <c r="U407" s="567" t="s">
        <v>4137</v>
      </c>
      <c r="V407" s="570" t="s">
        <v>4138</v>
      </c>
      <c r="W407" s="618" t="str">
        <f t="shared" si="25"/>
        <v>En gestión</v>
      </c>
      <c r="X407" s="618" t="str">
        <f t="shared" si="24"/>
        <v>En gestión</v>
      </c>
      <c r="Y407" s="978"/>
      <c r="Z407" s="904"/>
      <c r="AA407" s="906"/>
      <c r="AB407" s="908"/>
      <c r="AC407" s="885"/>
      <c r="AD407" s="592"/>
      <c r="AE407" s="896"/>
      <c r="AF407" s="898"/>
      <c r="AG407" s="898"/>
      <c r="AH407" s="899"/>
      <c r="AI407" s="900"/>
      <c r="AJ407" s="900"/>
      <c r="AK407" s="882"/>
      <c r="AL407" s="882"/>
      <c r="AM407" s="882"/>
      <c r="AN407" s="882"/>
      <c r="AP407" s="839" t="s">
        <v>4206</v>
      </c>
      <c r="AQ407" s="845" t="s">
        <v>4205</v>
      </c>
      <c r="AR407" s="1677"/>
    </row>
    <row r="408" spans="2:44" s="6" customFormat="1" ht="231.95" customHeight="1" x14ac:dyDescent="0.45">
      <c r="B408" s="888" t="s">
        <v>4139</v>
      </c>
      <c r="C408" s="890" t="s">
        <v>4140</v>
      </c>
      <c r="D408" s="870" t="s">
        <v>4141</v>
      </c>
      <c r="E408" s="507" t="s">
        <v>4142</v>
      </c>
      <c r="F408" s="358" t="s">
        <v>4143</v>
      </c>
      <c r="G408" s="415" t="s">
        <v>4144</v>
      </c>
      <c r="H408" s="417">
        <v>0.5</v>
      </c>
      <c r="I408" s="418">
        <v>44576</v>
      </c>
      <c r="J408" s="418">
        <v>44926</v>
      </c>
      <c r="K408" s="508">
        <v>0.1</v>
      </c>
      <c r="L408" s="529">
        <v>0.15</v>
      </c>
      <c r="M408" s="508">
        <v>0.25</v>
      </c>
      <c r="N408" s="508">
        <v>1</v>
      </c>
      <c r="O408" s="892">
        <v>30000000000</v>
      </c>
      <c r="P408" s="894">
        <v>0</v>
      </c>
      <c r="Q408" s="14"/>
      <c r="R408" s="895" t="s">
        <v>3281</v>
      </c>
      <c r="S408" s="931" t="s">
        <v>4145</v>
      </c>
      <c r="T408" s="550">
        <v>0.4</v>
      </c>
      <c r="U408" s="695" t="s">
        <v>4146</v>
      </c>
      <c r="V408" s="685" t="s">
        <v>4147</v>
      </c>
      <c r="W408" s="618" t="str">
        <f t="shared" si="25"/>
        <v>En gestión</v>
      </c>
      <c r="X408" s="618" t="str">
        <f t="shared" si="24"/>
        <v>En gestión</v>
      </c>
      <c r="Y408" s="909" t="s">
        <v>4148</v>
      </c>
      <c r="Z408" s="933">
        <f>SUMPRODUCT(T408:T409,H408:H409)</f>
        <v>0.2</v>
      </c>
      <c r="AA408" s="935">
        <f>SUMPRODUCT(H408:H409,L408:L409)</f>
        <v>7.4999999999999997E-2</v>
      </c>
      <c r="AB408" s="937" t="str">
        <f>IF(AA408&lt;1%,"Sin iniciar",IF(AA408=100%,"Terminado","En gestión"))</f>
        <v>En gestión</v>
      </c>
      <c r="AC408" s="939" t="str">
        <f>IF(Z408&lt;1%,"Sin iniciar",IF(Z408=100%,"Terminado","En gestión"))</f>
        <v>En gestión</v>
      </c>
      <c r="AD408" s="769"/>
      <c r="AE408" s="941">
        <v>0</v>
      </c>
      <c r="AF408" s="860">
        <v>0</v>
      </c>
      <c r="AG408" s="862">
        <v>0</v>
      </c>
      <c r="AH408" s="864">
        <v>30000000000</v>
      </c>
      <c r="AI408" s="866">
        <v>30000000000</v>
      </c>
      <c r="AJ408" s="868" t="s">
        <v>4149</v>
      </c>
      <c r="AK408" s="856" t="s">
        <v>4150</v>
      </c>
      <c r="AL408" s="856" t="s">
        <v>4151</v>
      </c>
      <c r="AM408" s="858" t="s">
        <v>4152</v>
      </c>
      <c r="AN408" s="856" t="s">
        <v>4153</v>
      </c>
      <c r="AP408" s="839" t="s">
        <v>4206</v>
      </c>
      <c r="AQ408" s="845" t="s">
        <v>4205</v>
      </c>
      <c r="AR408" s="1676" t="s">
        <v>4207</v>
      </c>
    </row>
    <row r="409" spans="2:44" s="6" customFormat="1" ht="231.95" customHeight="1" x14ac:dyDescent="0.45">
      <c r="B409" s="889"/>
      <c r="C409" s="891"/>
      <c r="D409" s="871"/>
      <c r="E409" s="509" t="s">
        <v>4154</v>
      </c>
      <c r="F409" s="363" t="s">
        <v>4155</v>
      </c>
      <c r="G409" s="419" t="s">
        <v>4156</v>
      </c>
      <c r="H409" s="370">
        <v>0.5</v>
      </c>
      <c r="I409" s="421">
        <v>44757</v>
      </c>
      <c r="J409" s="421">
        <v>44926</v>
      </c>
      <c r="K409" s="510">
        <v>0</v>
      </c>
      <c r="L409" s="530">
        <v>0</v>
      </c>
      <c r="M409" s="510">
        <v>0.25</v>
      </c>
      <c r="N409" s="510">
        <v>1</v>
      </c>
      <c r="O409" s="893"/>
      <c r="P409" s="894"/>
      <c r="Q409" s="14"/>
      <c r="R409" s="895"/>
      <c r="S409" s="932"/>
      <c r="T409" s="550">
        <v>0</v>
      </c>
      <c r="U409" s="757" t="s">
        <v>4157</v>
      </c>
      <c r="V409" s="757" t="s">
        <v>729</v>
      </c>
      <c r="W409" s="618" t="str">
        <f t="shared" si="25"/>
        <v>Sin iniciar</v>
      </c>
      <c r="X409" s="618" t="str">
        <f t="shared" si="24"/>
        <v>Sin iniciar</v>
      </c>
      <c r="Y409" s="910"/>
      <c r="Z409" s="934"/>
      <c r="AA409" s="936"/>
      <c r="AB409" s="938"/>
      <c r="AC409" s="940"/>
      <c r="AD409" s="769"/>
      <c r="AE409" s="942"/>
      <c r="AF409" s="861"/>
      <c r="AG409" s="863"/>
      <c r="AH409" s="865"/>
      <c r="AI409" s="867"/>
      <c r="AJ409" s="869"/>
      <c r="AK409" s="857"/>
      <c r="AL409" s="857"/>
      <c r="AM409" s="859"/>
      <c r="AN409" s="859"/>
      <c r="AP409" s="839" t="s">
        <v>4206</v>
      </c>
      <c r="AQ409" s="845" t="s">
        <v>4205</v>
      </c>
      <c r="AR409" s="1677"/>
    </row>
  </sheetData>
  <autoFilter ref="B3:AR409" xr:uid="{00000000-0001-0000-0000-000000000000}"/>
  <mergeCells count="2957">
    <mergeCell ref="AR385:AR388"/>
    <mergeCell ref="AR389:AR392"/>
    <mergeCell ref="AR393:AR394"/>
    <mergeCell ref="AR395:AR396"/>
    <mergeCell ref="AR397:AR398"/>
    <mergeCell ref="AR399:AR400"/>
    <mergeCell ref="AR401:AR403"/>
    <mergeCell ref="AR404:AR405"/>
    <mergeCell ref="AR406:AR407"/>
    <mergeCell ref="AR408:AR409"/>
    <mergeCell ref="AR329:AR331"/>
    <mergeCell ref="AR332:AR334"/>
    <mergeCell ref="AR335:AR337"/>
    <mergeCell ref="AR340:AR341"/>
    <mergeCell ref="AR342:AR344"/>
    <mergeCell ref="AR345:AR347"/>
    <mergeCell ref="AR348:AR351"/>
    <mergeCell ref="AR352:AR353"/>
    <mergeCell ref="AR354:AR356"/>
    <mergeCell ref="AR357:AR358"/>
    <mergeCell ref="AR359:AR360"/>
    <mergeCell ref="AR361:AR363"/>
    <mergeCell ref="AR364:AR367"/>
    <mergeCell ref="AR368:AR371"/>
    <mergeCell ref="AR372:AR375"/>
    <mergeCell ref="AR376:AR378"/>
    <mergeCell ref="AR379:AR384"/>
    <mergeCell ref="AR273:AR277"/>
    <mergeCell ref="AR278:AR281"/>
    <mergeCell ref="AR282:AR285"/>
    <mergeCell ref="AR286:AR289"/>
    <mergeCell ref="AR290:AR291"/>
    <mergeCell ref="AR292:AR295"/>
    <mergeCell ref="AR296:AR299"/>
    <mergeCell ref="AR300:AR302"/>
    <mergeCell ref="AR303:AR305"/>
    <mergeCell ref="AR306:AR308"/>
    <mergeCell ref="AR309:AR310"/>
    <mergeCell ref="AR311:AR312"/>
    <mergeCell ref="AR314:AR316"/>
    <mergeCell ref="AR317:AR320"/>
    <mergeCell ref="AR321:AR323"/>
    <mergeCell ref="AR324:AR325"/>
    <mergeCell ref="AR326:AR328"/>
    <mergeCell ref="AR215:AR218"/>
    <mergeCell ref="AR219:AR221"/>
    <mergeCell ref="AR222:AR224"/>
    <mergeCell ref="AR225:AR228"/>
    <mergeCell ref="AR229:AR231"/>
    <mergeCell ref="AR232:AR235"/>
    <mergeCell ref="AR236:AR237"/>
    <mergeCell ref="AR238:AR239"/>
    <mergeCell ref="AR240:AR244"/>
    <mergeCell ref="AR245:AR246"/>
    <mergeCell ref="AR247:AR248"/>
    <mergeCell ref="AR249:AR250"/>
    <mergeCell ref="AR251:AR253"/>
    <mergeCell ref="AR255:AR259"/>
    <mergeCell ref="AR260:AR265"/>
    <mergeCell ref="AR266:AR270"/>
    <mergeCell ref="AR271:AR272"/>
    <mergeCell ref="AR163:AR165"/>
    <mergeCell ref="AR166:AR168"/>
    <mergeCell ref="AR169:AR170"/>
    <mergeCell ref="AR171:AR174"/>
    <mergeCell ref="AR175:AR178"/>
    <mergeCell ref="AR179:AR182"/>
    <mergeCell ref="AR183:AR185"/>
    <mergeCell ref="AR186:AR187"/>
    <mergeCell ref="AR188:AR190"/>
    <mergeCell ref="AR191:AR192"/>
    <mergeCell ref="AR193:AR194"/>
    <mergeCell ref="AR195:AR197"/>
    <mergeCell ref="AR198:AR202"/>
    <mergeCell ref="AR203:AR206"/>
    <mergeCell ref="AR207:AR208"/>
    <mergeCell ref="AR209:AR212"/>
    <mergeCell ref="AR213:AR214"/>
    <mergeCell ref="AR113:AR114"/>
    <mergeCell ref="AR115:AR116"/>
    <mergeCell ref="AR117:AR118"/>
    <mergeCell ref="AR119:AR120"/>
    <mergeCell ref="AR121:AR122"/>
    <mergeCell ref="AR123:AR125"/>
    <mergeCell ref="AR126:AR129"/>
    <mergeCell ref="AR130:AR133"/>
    <mergeCell ref="AR134:AR136"/>
    <mergeCell ref="AR137:AR139"/>
    <mergeCell ref="AR140:AR142"/>
    <mergeCell ref="AR143:AR146"/>
    <mergeCell ref="AR147:AR149"/>
    <mergeCell ref="AR150:AR152"/>
    <mergeCell ref="AR153:AR155"/>
    <mergeCell ref="AR156:AR160"/>
    <mergeCell ref="AR161:AR162"/>
    <mergeCell ref="AR52:AR53"/>
    <mergeCell ref="AR55:AR57"/>
    <mergeCell ref="AR58:AR60"/>
    <mergeCell ref="AR61:AR79"/>
    <mergeCell ref="AR80:AR82"/>
    <mergeCell ref="AR83:AR85"/>
    <mergeCell ref="AR86:AR87"/>
    <mergeCell ref="AR88:AR89"/>
    <mergeCell ref="AR90:AR91"/>
    <mergeCell ref="AR92:AR93"/>
    <mergeCell ref="AR94:AR95"/>
    <mergeCell ref="AR96:AR97"/>
    <mergeCell ref="AR100:AR101"/>
    <mergeCell ref="AR102:AR104"/>
    <mergeCell ref="AR105:AR106"/>
    <mergeCell ref="AR108:AR109"/>
    <mergeCell ref="AR110:AR112"/>
    <mergeCell ref="AP2:AR2"/>
    <mergeCell ref="AR4:AR5"/>
    <mergeCell ref="AR6:AR7"/>
    <mergeCell ref="AR8:AR9"/>
    <mergeCell ref="AR10:AR12"/>
    <mergeCell ref="AR13:AR14"/>
    <mergeCell ref="AR15:AR16"/>
    <mergeCell ref="AR17:AR19"/>
    <mergeCell ref="AR20:AR23"/>
    <mergeCell ref="AR24:AR25"/>
    <mergeCell ref="AR28:AR29"/>
    <mergeCell ref="AR31:AR33"/>
    <mergeCell ref="AR35:AR37"/>
    <mergeCell ref="AR38:AR39"/>
    <mergeCell ref="AR40:AR41"/>
    <mergeCell ref="AR42:AR43"/>
    <mergeCell ref="AR44:AR51"/>
    <mergeCell ref="P100:P101"/>
    <mergeCell ref="S70:S72"/>
    <mergeCell ref="R62:R64"/>
    <mergeCell ref="S62:S64"/>
    <mergeCell ref="R199:R202"/>
    <mergeCell ref="S199:S202"/>
    <mergeCell ref="AG83:AG85"/>
    <mergeCell ref="AG86:AG87"/>
    <mergeCell ref="Y130:Y133"/>
    <mergeCell ref="Y126:Y129"/>
    <mergeCell ref="Y123:Y125"/>
    <mergeCell ref="Y121:Y122"/>
    <mergeCell ref="Y119:Y120"/>
    <mergeCell ref="Y117:Y118"/>
    <mergeCell ref="Y115:Y116"/>
    <mergeCell ref="Y113:Y114"/>
    <mergeCell ref="Y96:Y97"/>
    <mergeCell ref="Y94:Y95"/>
    <mergeCell ref="Y86:Y87"/>
    <mergeCell ref="AB108:AB109"/>
    <mergeCell ref="AC108:AC109"/>
    <mergeCell ref="AC115:AC116"/>
    <mergeCell ref="AC117:AC118"/>
    <mergeCell ref="AC123:AC125"/>
    <mergeCell ref="AC126:AC129"/>
    <mergeCell ref="AC137:AC139"/>
    <mergeCell ref="AA140:AA142"/>
    <mergeCell ref="AB140:AB142"/>
    <mergeCell ref="AC140:AC142"/>
    <mergeCell ref="AC150:AC152"/>
    <mergeCell ref="AA153:AA155"/>
    <mergeCell ref="AB153:AB155"/>
    <mergeCell ref="S40:S41"/>
    <mergeCell ref="AE44:AE51"/>
    <mergeCell ref="AF44:AF51"/>
    <mergeCell ref="AG44:AG51"/>
    <mergeCell ref="Y83:Y85"/>
    <mergeCell ref="AA86:AA87"/>
    <mergeCell ref="Y92:Y93"/>
    <mergeCell ref="Y90:Y91"/>
    <mergeCell ref="Y88:Y89"/>
    <mergeCell ref="Y102:Y104"/>
    <mergeCell ref="Y105:Y106"/>
    <mergeCell ref="Y100:Y101"/>
    <mergeCell ref="Y52:Y53"/>
    <mergeCell ref="Y55:Y57"/>
    <mergeCell ref="Y58:Y60"/>
    <mergeCell ref="AB42:AB43"/>
    <mergeCell ref="AC42:AC43"/>
    <mergeCell ref="S42:S43"/>
    <mergeCell ref="AB90:AB91"/>
    <mergeCell ref="AC90:AC91"/>
    <mergeCell ref="AE102:AE104"/>
    <mergeCell ref="AF102:AF104"/>
    <mergeCell ref="AG102:AG104"/>
    <mergeCell ref="AH44:AH51"/>
    <mergeCell ref="AI44:AI51"/>
    <mergeCell ref="AJ44:AJ51"/>
    <mergeCell ref="AK44:AK51"/>
    <mergeCell ref="AL44:AL51"/>
    <mergeCell ref="AM44:AM51"/>
    <mergeCell ref="AN44:AN51"/>
    <mergeCell ref="AE52:AE53"/>
    <mergeCell ref="AF52:AF53"/>
    <mergeCell ref="AG52:AG53"/>
    <mergeCell ref="AH52:AH53"/>
    <mergeCell ref="AI52:AI53"/>
    <mergeCell ref="AJ52:AJ53"/>
    <mergeCell ref="AK52:AK53"/>
    <mergeCell ref="AL52:AL53"/>
    <mergeCell ref="AM52:AM53"/>
    <mergeCell ref="AN52:AN53"/>
    <mergeCell ref="AM38:AM39"/>
    <mergeCell ref="AN38:AN39"/>
    <mergeCell ref="AK40:AK41"/>
    <mergeCell ref="AL40:AL41"/>
    <mergeCell ref="AM40:AM41"/>
    <mergeCell ref="AN40:AN41"/>
    <mergeCell ref="AE40:AE41"/>
    <mergeCell ref="AF40:AF41"/>
    <mergeCell ref="AI40:AI41"/>
    <mergeCell ref="AJ40:AJ41"/>
    <mergeCell ref="AH40:AH41"/>
    <mergeCell ref="AG40:AG41"/>
    <mergeCell ref="AE42:AE43"/>
    <mergeCell ref="AF42:AF43"/>
    <mergeCell ref="AG42:AG43"/>
    <mergeCell ref="AH42:AH43"/>
    <mergeCell ref="AI42:AI43"/>
    <mergeCell ref="AJ42:AJ43"/>
    <mergeCell ref="AK42:AK43"/>
    <mergeCell ref="AL42:AL43"/>
    <mergeCell ref="AM42:AM43"/>
    <mergeCell ref="AN42:AN43"/>
    <mergeCell ref="B376:B392"/>
    <mergeCell ref="B393:B403"/>
    <mergeCell ref="B404:B407"/>
    <mergeCell ref="O52:O53"/>
    <mergeCell ref="P52:P53"/>
    <mergeCell ref="R52:R53"/>
    <mergeCell ref="S102:S104"/>
    <mergeCell ref="R58:R60"/>
    <mergeCell ref="S58:S60"/>
    <mergeCell ref="B35:B54"/>
    <mergeCell ref="C83:C85"/>
    <mergeCell ref="D83:D85"/>
    <mergeCell ref="C92:C93"/>
    <mergeCell ref="D92:D93"/>
    <mergeCell ref="E92:E93"/>
    <mergeCell ref="O92:O93"/>
    <mergeCell ref="P92:P93"/>
    <mergeCell ref="C100:C101"/>
    <mergeCell ref="D100:D101"/>
    <mergeCell ref="E100:E101"/>
    <mergeCell ref="O38:O39"/>
    <mergeCell ref="P38:P39"/>
    <mergeCell ref="R70:R72"/>
    <mergeCell ref="C44:C51"/>
    <mergeCell ref="D44:D51"/>
    <mergeCell ref="E44:E51"/>
    <mergeCell ref="R44:R51"/>
    <mergeCell ref="S44:S51"/>
    <mergeCell ref="C42:C43"/>
    <mergeCell ref="D42:D43"/>
    <mergeCell ref="E42:E43"/>
    <mergeCell ref="R42:R43"/>
    <mergeCell ref="AK24:AK25"/>
    <mergeCell ref="AL24:AL25"/>
    <mergeCell ref="AM24:AM25"/>
    <mergeCell ref="AN24:AN25"/>
    <mergeCell ref="B83:B87"/>
    <mergeCell ref="B88:B97"/>
    <mergeCell ref="B98:B107"/>
    <mergeCell ref="B108:B162"/>
    <mergeCell ref="B163:B192"/>
    <mergeCell ref="B193:B235"/>
    <mergeCell ref="B236:B254"/>
    <mergeCell ref="B255:B302"/>
    <mergeCell ref="B303:B344"/>
    <mergeCell ref="B345:B375"/>
    <mergeCell ref="AE35:AE37"/>
    <mergeCell ref="AF35:AF37"/>
    <mergeCell ref="AG35:AG37"/>
    <mergeCell ref="AH35:AH37"/>
    <mergeCell ref="AI35:AI37"/>
    <mergeCell ref="AJ35:AJ37"/>
    <mergeCell ref="AK35:AK37"/>
    <mergeCell ref="AL35:AL37"/>
    <mergeCell ref="AM35:AM37"/>
    <mergeCell ref="AN35:AN37"/>
    <mergeCell ref="AE38:AE39"/>
    <mergeCell ref="AF38:AF39"/>
    <mergeCell ref="AG38:AG39"/>
    <mergeCell ref="AH38:AH39"/>
    <mergeCell ref="AI38:AI39"/>
    <mergeCell ref="AJ38:AJ39"/>
    <mergeCell ref="AK38:AK39"/>
    <mergeCell ref="AL38:AL39"/>
    <mergeCell ref="AK17:AK19"/>
    <mergeCell ref="AL17:AL19"/>
    <mergeCell ref="AM17:AM19"/>
    <mergeCell ref="AN17:AN19"/>
    <mergeCell ref="C20:C23"/>
    <mergeCell ref="D20:D23"/>
    <mergeCell ref="E20:E23"/>
    <mergeCell ref="O20:O23"/>
    <mergeCell ref="P20:P23"/>
    <mergeCell ref="R20:R23"/>
    <mergeCell ref="S20:S23"/>
    <mergeCell ref="Y20:Y23"/>
    <mergeCell ref="Z20:Z23"/>
    <mergeCell ref="AA20:AA23"/>
    <mergeCell ref="AB20:AB23"/>
    <mergeCell ref="AC20:AC23"/>
    <mergeCell ref="AE20:AE23"/>
    <mergeCell ref="AF20:AF23"/>
    <mergeCell ref="AG20:AG23"/>
    <mergeCell ref="AH20:AH23"/>
    <mergeCell ref="AI20:AI23"/>
    <mergeCell ref="AJ20:AJ23"/>
    <mergeCell ref="AK20:AK23"/>
    <mergeCell ref="AL20:AL23"/>
    <mergeCell ref="AM20:AM23"/>
    <mergeCell ref="AN20:AN23"/>
    <mergeCell ref="C17:C19"/>
    <mergeCell ref="D17:D19"/>
    <mergeCell ref="E17:E19"/>
    <mergeCell ref="O17:O19"/>
    <mergeCell ref="P17:P19"/>
    <mergeCell ref="AA35:AA37"/>
    <mergeCell ref="Z42:Z43"/>
    <mergeCell ref="AA42:AA43"/>
    <mergeCell ref="AA52:AA53"/>
    <mergeCell ref="B17:B27"/>
    <mergeCell ref="Y17:Y19"/>
    <mergeCell ref="Z17:Z19"/>
    <mergeCell ref="AA17:AA19"/>
    <mergeCell ref="AB17:AB19"/>
    <mergeCell ref="AC17:AC19"/>
    <mergeCell ref="AE17:AE19"/>
    <mergeCell ref="AF17:AF19"/>
    <mergeCell ref="AG17:AG19"/>
    <mergeCell ref="C24:C25"/>
    <mergeCell ref="D24:D25"/>
    <mergeCell ref="E24:E25"/>
    <mergeCell ref="O24:O25"/>
    <mergeCell ref="P24:P25"/>
    <mergeCell ref="R24:R25"/>
    <mergeCell ref="S24:S25"/>
    <mergeCell ref="Y24:Y25"/>
    <mergeCell ref="Z24:Z25"/>
    <mergeCell ref="AA24:AA25"/>
    <mergeCell ref="AB24:AB25"/>
    <mergeCell ref="AC24:AC25"/>
    <mergeCell ref="AE24:AE25"/>
    <mergeCell ref="AF24:AF25"/>
    <mergeCell ref="AG24:AG25"/>
    <mergeCell ref="E28:E29"/>
    <mergeCell ref="O28:O29"/>
    <mergeCell ref="P28:P29"/>
    <mergeCell ref="B28:B34"/>
    <mergeCell ref="B2:J2"/>
    <mergeCell ref="K2:N2"/>
    <mergeCell ref="O2:P2"/>
    <mergeCell ref="R2:AD2"/>
    <mergeCell ref="AE2:AN2"/>
    <mergeCell ref="B1:AN1"/>
    <mergeCell ref="Y4:Y5"/>
    <mergeCell ref="B4:B9"/>
    <mergeCell ref="AK4:AK5"/>
    <mergeCell ref="AL4:AL5"/>
    <mergeCell ref="AM4:AM5"/>
    <mergeCell ref="AN4:AN5"/>
    <mergeCell ref="C6:C7"/>
    <mergeCell ref="D6:D7"/>
    <mergeCell ref="E6:E7"/>
    <mergeCell ref="O6:O7"/>
    <mergeCell ref="P6:P7"/>
    <mergeCell ref="AE4:AE5"/>
    <mergeCell ref="AF4:AF5"/>
    <mergeCell ref="AG4:AG5"/>
    <mergeCell ref="AH4:AH5"/>
    <mergeCell ref="AI4:AI5"/>
    <mergeCell ref="AJ4:AJ5"/>
    <mergeCell ref="R4:R5"/>
    <mergeCell ref="S4:S5"/>
    <mergeCell ref="Z4:Z5"/>
    <mergeCell ref="AA4:AA5"/>
    <mergeCell ref="AB4:AB5"/>
    <mergeCell ref="AC4:AC5"/>
    <mergeCell ref="Y6:Y7"/>
    <mergeCell ref="AK6:AK7"/>
    <mergeCell ref="AL6:AL7"/>
    <mergeCell ref="AM6:AM7"/>
    <mergeCell ref="AN6:AN7"/>
    <mergeCell ref="C8:C9"/>
    <mergeCell ref="D8:D9"/>
    <mergeCell ref="E8:E9"/>
    <mergeCell ref="O8:O9"/>
    <mergeCell ref="P8:P9"/>
    <mergeCell ref="AE6:AE7"/>
    <mergeCell ref="AF6:AF7"/>
    <mergeCell ref="AG6:AG7"/>
    <mergeCell ref="AH6:AH7"/>
    <mergeCell ref="AI6:AI7"/>
    <mergeCell ref="AJ6:AJ7"/>
    <mergeCell ref="R6:R7"/>
    <mergeCell ref="S6:S7"/>
    <mergeCell ref="Z6:Z7"/>
    <mergeCell ref="AA6:AA7"/>
    <mergeCell ref="AB6:AB7"/>
    <mergeCell ref="AC6:AC7"/>
    <mergeCell ref="Y8:Y9"/>
    <mergeCell ref="AK8:AK9"/>
    <mergeCell ref="AL8:AL9"/>
    <mergeCell ref="AM8:AM9"/>
    <mergeCell ref="AN8:AN9"/>
    <mergeCell ref="AJ8:AJ9"/>
    <mergeCell ref="C4:C5"/>
    <mergeCell ref="D4:D5"/>
    <mergeCell ref="E4:E5"/>
    <mergeCell ref="D15:D16"/>
    <mergeCell ref="E15:E16"/>
    <mergeCell ref="O15:O16"/>
    <mergeCell ref="P15:P16"/>
    <mergeCell ref="C10:C12"/>
    <mergeCell ref="D10:D12"/>
    <mergeCell ref="E10:E12"/>
    <mergeCell ref="O10:O12"/>
    <mergeCell ref="P10:P12"/>
    <mergeCell ref="AE8:AE9"/>
    <mergeCell ref="AF8:AF9"/>
    <mergeCell ref="AG8:AG9"/>
    <mergeCell ref="AH8:AH9"/>
    <mergeCell ref="AI8:AI9"/>
    <mergeCell ref="R8:R9"/>
    <mergeCell ref="S8:S9"/>
    <mergeCell ref="Z8:Z9"/>
    <mergeCell ref="AA8:AA9"/>
    <mergeCell ref="AB8:AB9"/>
    <mergeCell ref="AC8:AC9"/>
    <mergeCell ref="Y10:Y12"/>
    <mergeCell ref="AE15:AE16"/>
    <mergeCell ref="AF15:AF16"/>
    <mergeCell ref="AG15:AG16"/>
    <mergeCell ref="AH15:AH16"/>
    <mergeCell ref="AI15:AI16"/>
    <mergeCell ref="O4:O5"/>
    <mergeCell ref="P4:P5"/>
    <mergeCell ref="AK15:AK16"/>
    <mergeCell ref="AL15:AL16"/>
    <mergeCell ref="AM15:AM16"/>
    <mergeCell ref="AN15:AN16"/>
    <mergeCell ref="B10:B16"/>
    <mergeCell ref="AK10:AK12"/>
    <mergeCell ref="AL10:AL12"/>
    <mergeCell ref="AM10:AM12"/>
    <mergeCell ref="AN10:AN12"/>
    <mergeCell ref="C13:C14"/>
    <mergeCell ref="D13:D14"/>
    <mergeCell ref="E13:E14"/>
    <mergeCell ref="O13:O14"/>
    <mergeCell ref="P13:P14"/>
    <mergeCell ref="AE10:AE12"/>
    <mergeCell ref="AF10:AF12"/>
    <mergeCell ref="AG10:AG12"/>
    <mergeCell ref="AH10:AH12"/>
    <mergeCell ref="AI10:AI12"/>
    <mergeCell ref="AJ10:AJ12"/>
    <mergeCell ref="R10:R12"/>
    <mergeCell ref="S10:S12"/>
    <mergeCell ref="Z10:Z12"/>
    <mergeCell ref="AA10:AA12"/>
    <mergeCell ref="AB10:AB12"/>
    <mergeCell ref="AC10:AC12"/>
    <mergeCell ref="Y13:Y14"/>
    <mergeCell ref="AK13:AK14"/>
    <mergeCell ref="AL13:AL14"/>
    <mergeCell ref="AM13:AM14"/>
    <mergeCell ref="AN13:AN14"/>
    <mergeCell ref="C15:C16"/>
    <mergeCell ref="AJ15:AJ16"/>
    <mergeCell ref="R15:R16"/>
    <mergeCell ref="S15:S16"/>
    <mergeCell ref="Z15:Z16"/>
    <mergeCell ref="AA15:AA16"/>
    <mergeCell ref="AB15:AB16"/>
    <mergeCell ref="AC15:AC16"/>
    <mergeCell ref="Y28:Y29"/>
    <mergeCell ref="AE13:AE14"/>
    <mergeCell ref="AF13:AF14"/>
    <mergeCell ref="AG13:AG14"/>
    <mergeCell ref="AH13:AH14"/>
    <mergeCell ref="AI13:AI14"/>
    <mergeCell ref="AJ13:AJ14"/>
    <mergeCell ref="R13:R14"/>
    <mergeCell ref="S13:S14"/>
    <mergeCell ref="Z13:Z14"/>
    <mergeCell ref="AA13:AA14"/>
    <mergeCell ref="AB13:AB14"/>
    <mergeCell ref="AC13:AC14"/>
    <mergeCell ref="Y15:Y16"/>
    <mergeCell ref="AH17:AH19"/>
    <mergeCell ref="AI17:AI19"/>
    <mergeCell ref="AJ17:AJ19"/>
    <mergeCell ref="R17:R19"/>
    <mergeCell ref="S17:S19"/>
    <mergeCell ref="AH24:AH25"/>
    <mergeCell ref="AI24:AI25"/>
    <mergeCell ref="AJ24:AJ25"/>
    <mergeCell ref="AL28:AL29"/>
    <mergeCell ref="AM28:AM29"/>
    <mergeCell ref="AN28:AN29"/>
    <mergeCell ref="C31:C33"/>
    <mergeCell ref="D31:D33"/>
    <mergeCell ref="E31:E33"/>
    <mergeCell ref="O31:O33"/>
    <mergeCell ref="P31:P33"/>
    <mergeCell ref="R31:R33"/>
    <mergeCell ref="AF28:AF29"/>
    <mergeCell ref="AG28:AG29"/>
    <mergeCell ref="AH28:AH29"/>
    <mergeCell ref="AI28:AI29"/>
    <mergeCell ref="AJ28:AJ29"/>
    <mergeCell ref="AK28:AK29"/>
    <mergeCell ref="R28:R29"/>
    <mergeCell ref="Z28:Z29"/>
    <mergeCell ref="AA28:AA29"/>
    <mergeCell ref="AB28:AB29"/>
    <mergeCell ref="AC28:AC29"/>
    <mergeCell ref="AE28:AE29"/>
    <mergeCell ref="Y31:Y33"/>
    <mergeCell ref="C28:C29"/>
    <mergeCell ref="D28:D29"/>
    <mergeCell ref="AB35:AB37"/>
    <mergeCell ref="AC35:AC37"/>
    <mergeCell ref="C38:C39"/>
    <mergeCell ref="D38:D39"/>
    <mergeCell ref="E38:E39"/>
    <mergeCell ref="R38:R39"/>
    <mergeCell ref="S38:S39"/>
    <mergeCell ref="Z38:Z39"/>
    <mergeCell ref="AL31:AL33"/>
    <mergeCell ref="AM31:AM33"/>
    <mergeCell ref="AN31:AN33"/>
    <mergeCell ref="C35:C37"/>
    <mergeCell ref="D35:D37"/>
    <mergeCell ref="E35:E37"/>
    <mergeCell ref="R35:R37"/>
    <mergeCell ref="S35:S37"/>
    <mergeCell ref="Z35:Z37"/>
    <mergeCell ref="AF31:AF33"/>
    <mergeCell ref="AG31:AG33"/>
    <mergeCell ref="AH31:AH33"/>
    <mergeCell ref="AI31:AI33"/>
    <mergeCell ref="AJ31:AJ33"/>
    <mergeCell ref="AK31:AK33"/>
    <mergeCell ref="S31:S33"/>
    <mergeCell ref="Z31:Z33"/>
    <mergeCell ref="AA31:AA33"/>
    <mergeCell ref="AB31:AB33"/>
    <mergeCell ref="AC31:AC33"/>
    <mergeCell ref="AE31:AE33"/>
    <mergeCell ref="O35:O37"/>
    <mergeCell ref="P35:P37"/>
    <mergeCell ref="Y35:Y37"/>
    <mergeCell ref="AB38:AB39"/>
    <mergeCell ref="AC38:AC39"/>
    <mergeCell ref="C40:C41"/>
    <mergeCell ref="D40:D41"/>
    <mergeCell ref="Z40:Z41"/>
    <mergeCell ref="AA40:AA41"/>
    <mergeCell ref="AB40:AB41"/>
    <mergeCell ref="AC40:AC41"/>
    <mergeCell ref="O44:O51"/>
    <mergeCell ref="P44:P51"/>
    <mergeCell ref="E40:E41"/>
    <mergeCell ref="Y38:Y39"/>
    <mergeCell ref="AA38:AA39"/>
    <mergeCell ref="Y40:Y41"/>
    <mergeCell ref="Y42:Y43"/>
    <mergeCell ref="Y44:Y51"/>
    <mergeCell ref="AB52:AB53"/>
    <mergeCell ref="AC52:AC53"/>
    <mergeCell ref="Z44:Z51"/>
    <mergeCell ref="AA44:AA51"/>
    <mergeCell ref="AB44:AB51"/>
    <mergeCell ref="AC44:AC51"/>
    <mergeCell ref="C52:C53"/>
    <mergeCell ref="D52:D53"/>
    <mergeCell ref="E52:E53"/>
    <mergeCell ref="S52:S53"/>
    <mergeCell ref="Z52:Z53"/>
    <mergeCell ref="O42:O43"/>
    <mergeCell ref="P42:P43"/>
    <mergeCell ref="O40:O41"/>
    <mergeCell ref="P40:P41"/>
    <mergeCell ref="R40:R41"/>
    <mergeCell ref="B55:B82"/>
    <mergeCell ref="AI55:AI57"/>
    <mergeCell ref="AJ55:AJ57"/>
    <mergeCell ref="AK55:AK57"/>
    <mergeCell ref="AL55:AL57"/>
    <mergeCell ref="AM55:AM57"/>
    <mergeCell ref="AF58:AF60"/>
    <mergeCell ref="AG58:AG60"/>
    <mergeCell ref="C58:C60"/>
    <mergeCell ref="D58:D60"/>
    <mergeCell ref="O58:O60"/>
    <mergeCell ref="P58:P60"/>
    <mergeCell ref="Z58:Z60"/>
    <mergeCell ref="C80:C82"/>
    <mergeCell ref="D80:D82"/>
    <mergeCell ref="E80:E82"/>
    <mergeCell ref="O80:O82"/>
    <mergeCell ref="P80:P82"/>
    <mergeCell ref="AJ61:AJ79"/>
    <mergeCell ref="AK61:AK79"/>
    <mergeCell ref="AL61:AL79"/>
    <mergeCell ref="AM61:AM79"/>
    <mergeCell ref="R80:R82"/>
    <mergeCell ref="S80:S82"/>
    <mergeCell ref="Z80:Z82"/>
    <mergeCell ref="AA80:AA82"/>
    <mergeCell ref="AB80:AB82"/>
    <mergeCell ref="AC80:AC82"/>
    <mergeCell ref="AN55:AN57"/>
    <mergeCell ref="AB55:AB57"/>
    <mergeCell ref="AC55:AC57"/>
    <mergeCell ref="AE55:AE57"/>
    <mergeCell ref="AF55:AF57"/>
    <mergeCell ref="AG55:AG57"/>
    <mergeCell ref="AH55:AH57"/>
    <mergeCell ref="C55:C57"/>
    <mergeCell ref="D55:D57"/>
    <mergeCell ref="O55:O57"/>
    <mergeCell ref="P55:P57"/>
    <mergeCell ref="Z55:Z57"/>
    <mergeCell ref="AA55:AA57"/>
    <mergeCell ref="AN58:AN60"/>
    <mergeCell ref="C61:C79"/>
    <mergeCell ref="D61:D79"/>
    <mergeCell ref="E61:E64"/>
    <mergeCell ref="O61:O79"/>
    <mergeCell ref="P61:P79"/>
    <mergeCell ref="Z61:Z79"/>
    <mergeCell ref="AA61:AA79"/>
    <mergeCell ref="AB61:AB79"/>
    <mergeCell ref="AH58:AH60"/>
    <mergeCell ref="AI58:AI60"/>
    <mergeCell ref="AJ58:AJ60"/>
    <mergeCell ref="AK58:AK60"/>
    <mergeCell ref="AL58:AL60"/>
    <mergeCell ref="AM58:AM60"/>
    <mergeCell ref="AA58:AA60"/>
    <mergeCell ref="AB58:AB60"/>
    <mergeCell ref="AC58:AC60"/>
    <mergeCell ref="AE58:AE60"/>
    <mergeCell ref="AN61:AN79"/>
    <mergeCell ref="E65:E79"/>
    <mergeCell ref="AC61:AC79"/>
    <mergeCell ref="AE61:AE79"/>
    <mergeCell ref="AF61:AF79"/>
    <mergeCell ref="AG61:AG79"/>
    <mergeCell ref="AH61:AH79"/>
    <mergeCell ref="AI61:AI79"/>
    <mergeCell ref="AF86:AF87"/>
    <mergeCell ref="AH86:AH87"/>
    <mergeCell ref="AI86:AI87"/>
    <mergeCell ref="AJ86:AJ87"/>
    <mergeCell ref="R83:R85"/>
    <mergeCell ref="S83:S85"/>
    <mergeCell ref="Z83:Z85"/>
    <mergeCell ref="AA83:AA85"/>
    <mergeCell ref="AB83:AB85"/>
    <mergeCell ref="AC83:AC85"/>
    <mergeCell ref="AK80:AK82"/>
    <mergeCell ref="AL80:AL82"/>
    <mergeCell ref="AM80:AM82"/>
    <mergeCell ref="AN80:AN82"/>
    <mergeCell ref="E83:E85"/>
    <mergeCell ref="O83:O85"/>
    <mergeCell ref="P83:P85"/>
    <mergeCell ref="AE80:AE82"/>
    <mergeCell ref="AF80:AF82"/>
    <mergeCell ref="AG80:AG82"/>
    <mergeCell ref="AH80:AH82"/>
    <mergeCell ref="AI80:AI82"/>
    <mergeCell ref="AJ80:AJ82"/>
    <mergeCell ref="AK86:AK87"/>
    <mergeCell ref="AL86:AL87"/>
    <mergeCell ref="AM86:AM87"/>
    <mergeCell ref="AN86:AN87"/>
    <mergeCell ref="C88:C89"/>
    <mergeCell ref="D88:D89"/>
    <mergeCell ref="E88:E89"/>
    <mergeCell ref="O88:O89"/>
    <mergeCell ref="P88:P89"/>
    <mergeCell ref="R86:R87"/>
    <mergeCell ref="S86:S87"/>
    <mergeCell ref="Z86:Z87"/>
    <mergeCell ref="AB86:AB87"/>
    <mergeCell ref="AC86:AC87"/>
    <mergeCell ref="AE86:AE87"/>
    <mergeCell ref="AK83:AK85"/>
    <mergeCell ref="AL83:AL85"/>
    <mergeCell ref="AM83:AM85"/>
    <mergeCell ref="AN83:AN85"/>
    <mergeCell ref="C86:C87"/>
    <mergeCell ref="D86:D87"/>
    <mergeCell ref="E86:E87"/>
    <mergeCell ref="O86:O87"/>
    <mergeCell ref="P86:P87"/>
    <mergeCell ref="AE83:AE85"/>
    <mergeCell ref="AF83:AF85"/>
    <mergeCell ref="AH83:AH85"/>
    <mergeCell ref="AI83:AI85"/>
    <mergeCell ref="AJ83:AJ85"/>
    <mergeCell ref="AK88:AK89"/>
    <mergeCell ref="AL88:AL89"/>
    <mergeCell ref="AM88:AM89"/>
    <mergeCell ref="AN88:AN89"/>
    <mergeCell ref="C90:C91"/>
    <mergeCell ref="D90:D91"/>
    <mergeCell ref="E90:E91"/>
    <mergeCell ref="O90:O91"/>
    <mergeCell ref="P90:P91"/>
    <mergeCell ref="AE88:AE89"/>
    <mergeCell ref="AF88:AF89"/>
    <mergeCell ref="AG88:AG89"/>
    <mergeCell ref="AH88:AH89"/>
    <mergeCell ref="AI88:AI89"/>
    <mergeCell ref="AJ88:AJ89"/>
    <mergeCell ref="R88:R89"/>
    <mergeCell ref="S88:S89"/>
    <mergeCell ref="Z88:Z89"/>
    <mergeCell ref="AA88:AA89"/>
    <mergeCell ref="AB88:AB89"/>
    <mergeCell ref="AC88:AC89"/>
    <mergeCell ref="AL90:AL91"/>
    <mergeCell ref="AM90:AM91"/>
    <mergeCell ref="AN90:AN91"/>
    <mergeCell ref="AE90:AE91"/>
    <mergeCell ref="AF90:AF91"/>
    <mergeCell ref="AG90:AG91"/>
    <mergeCell ref="AH90:AH91"/>
    <mergeCell ref="AI90:AI91"/>
    <mergeCell ref="AJ90:AJ91"/>
    <mergeCell ref="R90:R91"/>
    <mergeCell ref="S90:S91"/>
    <mergeCell ref="Z90:Z91"/>
    <mergeCell ref="AA90:AA91"/>
    <mergeCell ref="AK92:AK93"/>
    <mergeCell ref="AL92:AL93"/>
    <mergeCell ref="AM92:AM93"/>
    <mergeCell ref="AN92:AN93"/>
    <mergeCell ref="E94:E95"/>
    <mergeCell ref="O94:O95"/>
    <mergeCell ref="P94:P95"/>
    <mergeCell ref="AE92:AE93"/>
    <mergeCell ref="AF92:AF93"/>
    <mergeCell ref="AG92:AG93"/>
    <mergeCell ref="AH92:AH93"/>
    <mergeCell ref="AI92:AI93"/>
    <mergeCell ref="AJ92:AJ93"/>
    <mergeCell ref="R92:R93"/>
    <mergeCell ref="S92:S93"/>
    <mergeCell ref="Z92:Z93"/>
    <mergeCell ref="AA92:AA93"/>
    <mergeCell ref="AB92:AB93"/>
    <mergeCell ref="AC92:AC93"/>
    <mergeCell ref="AK90:AK91"/>
    <mergeCell ref="AK94:AK95"/>
    <mergeCell ref="AL94:AL95"/>
    <mergeCell ref="C96:C97"/>
    <mergeCell ref="D96:D97"/>
    <mergeCell ref="E96:E97"/>
    <mergeCell ref="O96:O97"/>
    <mergeCell ref="P96:P97"/>
    <mergeCell ref="AE94:AE95"/>
    <mergeCell ref="AF94:AF95"/>
    <mergeCell ref="AG94:AG95"/>
    <mergeCell ref="AH94:AH95"/>
    <mergeCell ref="AI94:AI95"/>
    <mergeCell ref="AJ94:AJ95"/>
    <mergeCell ref="R94:R95"/>
    <mergeCell ref="S94:S95"/>
    <mergeCell ref="Z94:Z95"/>
    <mergeCell ref="AA94:AA95"/>
    <mergeCell ref="AB94:AB95"/>
    <mergeCell ref="AC94:AC95"/>
    <mergeCell ref="AE96:AE97"/>
    <mergeCell ref="AF96:AF97"/>
    <mergeCell ref="AG96:AG97"/>
    <mergeCell ref="AH96:AH97"/>
    <mergeCell ref="AI96:AI97"/>
    <mergeCell ref="AJ96:AJ97"/>
    <mergeCell ref="R96:R97"/>
    <mergeCell ref="S96:S97"/>
    <mergeCell ref="Z96:Z97"/>
    <mergeCell ref="AA96:AA97"/>
    <mergeCell ref="AB96:AB97"/>
    <mergeCell ref="AC96:AC97"/>
    <mergeCell ref="C94:C95"/>
    <mergeCell ref="D94:D95"/>
    <mergeCell ref="AK100:AK101"/>
    <mergeCell ref="AL100:AL101"/>
    <mergeCell ref="AM100:AM101"/>
    <mergeCell ref="AM94:AM95"/>
    <mergeCell ref="AN94:AN95"/>
    <mergeCell ref="AK96:AK97"/>
    <mergeCell ref="AL96:AL97"/>
    <mergeCell ref="AM96:AM97"/>
    <mergeCell ref="AN96:AN97"/>
    <mergeCell ref="AN100:AN101"/>
    <mergeCell ref="C102:C104"/>
    <mergeCell ref="D102:D104"/>
    <mergeCell ref="E102:E104"/>
    <mergeCell ref="O102:O104"/>
    <mergeCell ref="P102:P104"/>
    <mergeCell ref="AE100:AE101"/>
    <mergeCell ref="AF100:AF101"/>
    <mergeCell ref="AG100:AG101"/>
    <mergeCell ref="AH100:AH101"/>
    <mergeCell ref="AI100:AI101"/>
    <mergeCell ref="AJ100:AJ101"/>
    <mergeCell ref="R100:R101"/>
    <mergeCell ref="S100:S101"/>
    <mergeCell ref="Z100:Z101"/>
    <mergeCell ref="AA100:AA101"/>
    <mergeCell ref="AB100:AB101"/>
    <mergeCell ref="AC100:AC101"/>
    <mergeCell ref="AK102:AK104"/>
    <mergeCell ref="AL102:AL104"/>
    <mergeCell ref="AM102:AM104"/>
    <mergeCell ref="AN102:AN104"/>
    <mergeCell ref="O100:O101"/>
    <mergeCell ref="AH102:AH104"/>
    <mergeCell ref="AI102:AI104"/>
    <mergeCell ref="AJ102:AJ104"/>
    <mergeCell ref="R102:R104"/>
    <mergeCell ref="Z102:Z104"/>
    <mergeCell ref="AA102:AA104"/>
    <mergeCell ref="AB102:AB104"/>
    <mergeCell ref="AC102:AC104"/>
    <mergeCell ref="AK105:AK106"/>
    <mergeCell ref="Y108:Y109"/>
    <mergeCell ref="AE108:AE109"/>
    <mergeCell ref="AF108:AF109"/>
    <mergeCell ref="AG108:AG109"/>
    <mergeCell ref="AH108:AH109"/>
    <mergeCell ref="AI108:AI109"/>
    <mergeCell ref="AJ108:AJ109"/>
    <mergeCell ref="R108:R109"/>
    <mergeCell ref="S108:S109"/>
    <mergeCell ref="Z108:Z109"/>
    <mergeCell ref="AA108:AA109"/>
    <mergeCell ref="AL105:AL106"/>
    <mergeCell ref="AM105:AM106"/>
    <mergeCell ref="AN105:AN106"/>
    <mergeCell ref="C108:C109"/>
    <mergeCell ref="D108:D109"/>
    <mergeCell ref="E108:E109"/>
    <mergeCell ref="O108:O109"/>
    <mergeCell ref="P108:P109"/>
    <mergeCell ref="AE105:AE106"/>
    <mergeCell ref="AF105:AF106"/>
    <mergeCell ref="AG105:AG106"/>
    <mergeCell ref="AH105:AH106"/>
    <mergeCell ref="AI105:AI106"/>
    <mergeCell ref="AJ105:AJ106"/>
    <mergeCell ref="R105:R106"/>
    <mergeCell ref="S105:S106"/>
    <mergeCell ref="Z105:Z106"/>
    <mergeCell ref="AA105:AA106"/>
    <mergeCell ref="AB105:AB106"/>
    <mergeCell ref="AC105:AC106"/>
    <mergeCell ref="AK108:AK109"/>
    <mergeCell ref="AL108:AL109"/>
    <mergeCell ref="AM108:AM109"/>
    <mergeCell ref="AN108:AN109"/>
    <mergeCell ref="C105:C106"/>
    <mergeCell ref="D105:D106"/>
    <mergeCell ref="E105:E106"/>
    <mergeCell ref="O105:O106"/>
    <mergeCell ref="P105:P106"/>
    <mergeCell ref="AK110:AK112"/>
    <mergeCell ref="AL110:AL112"/>
    <mergeCell ref="AM110:AM112"/>
    <mergeCell ref="AN110:AN112"/>
    <mergeCell ref="C113:C114"/>
    <mergeCell ref="D113:D114"/>
    <mergeCell ref="E113:E114"/>
    <mergeCell ref="O113:O114"/>
    <mergeCell ref="P113:P114"/>
    <mergeCell ref="AE110:AE112"/>
    <mergeCell ref="AF110:AF112"/>
    <mergeCell ref="AG110:AG112"/>
    <mergeCell ref="AH110:AH112"/>
    <mergeCell ref="AI110:AI112"/>
    <mergeCell ref="AJ110:AJ112"/>
    <mergeCell ref="R110:R112"/>
    <mergeCell ref="S110:S112"/>
    <mergeCell ref="Z110:Z112"/>
    <mergeCell ref="AA110:AA112"/>
    <mergeCell ref="AB110:AB112"/>
    <mergeCell ref="AC110:AC112"/>
    <mergeCell ref="AK113:AK114"/>
    <mergeCell ref="AL113:AL114"/>
    <mergeCell ref="AM113:AM114"/>
    <mergeCell ref="AN113:AN114"/>
    <mergeCell ref="C110:C112"/>
    <mergeCell ref="D110:D112"/>
    <mergeCell ref="E110:E112"/>
    <mergeCell ref="O110:O112"/>
    <mergeCell ref="P110:P112"/>
    <mergeCell ref="Y110:Y112"/>
    <mergeCell ref="AE113:AE114"/>
    <mergeCell ref="AF113:AF114"/>
    <mergeCell ref="AG113:AG114"/>
    <mergeCell ref="AH113:AH114"/>
    <mergeCell ref="AI113:AI114"/>
    <mergeCell ref="AJ113:AJ114"/>
    <mergeCell ref="R113:R114"/>
    <mergeCell ref="S113:S114"/>
    <mergeCell ref="Z113:Z114"/>
    <mergeCell ref="AA113:AA114"/>
    <mergeCell ref="AB113:AB114"/>
    <mergeCell ref="AC113:AC114"/>
    <mergeCell ref="AE117:AE118"/>
    <mergeCell ref="AF117:AF118"/>
    <mergeCell ref="AG117:AG118"/>
    <mergeCell ref="AH117:AH118"/>
    <mergeCell ref="AI117:AI118"/>
    <mergeCell ref="AJ117:AJ118"/>
    <mergeCell ref="R117:R118"/>
    <mergeCell ref="S117:S118"/>
    <mergeCell ref="Z117:Z118"/>
    <mergeCell ref="AA117:AA118"/>
    <mergeCell ref="AB117:AB118"/>
    <mergeCell ref="AK115:AK116"/>
    <mergeCell ref="AL115:AL116"/>
    <mergeCell ref="AM115:AM116"/>
    <mergeCell ref="AN115:AN116"/>
    <mergeCell ref="C117:C118"/>
    <mergeCell ref="D117:D118"/>
    <mergeCell ref="E117:E118"/>
    <mergeCell ref="O117:O118"/>
    <mergeCell ref="P117:P118"/>
    <mergeCell ref="AE115:AE116"/>
    <mergeCell ref="AF115:AF116"/>
    <mergeCell ref="AG115:AG116"/>
    <mergeCell ref="AH115:AH116"/>
    <mergeCell ref="AI115:AI116"/>
    <mergeCell ref="AJ115:AJ116"/>
    <mergeCell ref="R115:R116"/>
    <mergeCell ref="S115:S116"/>
    <mergeCell ref="Z115:Z116"/>
    <mergeCell ref="AA115:AA116"/>
    <mergeCell ref="AB115:AB116"/>
    <mergeCell ref="AK117:AK118"/>
    <mergeCell ref="AL117:AL118"/>
    <mergeCell ref="AM117:AM118"/>
    <mergeCell ref="AN117:AN118"/>
    <mergeCell ref="C115:C116"/>
    <mergeCell ref="D115:D116"/>
    <mergeCell ref="E115:E116"/>
    <mergeCell ref="O115:O116"/>
    <mergeCell ref="P115:P116"/>
    <mergeCell ref="AK119:AK120"/>
    <mergeCell ref="AL119:AL120"/>
    <mergeCell ref="AM119:AM120"/>
    <mergeCell ref="AN119:AN120"/>
    <mergeCell ref="C121:C122"/>
    <mergeCell ref="D121:D122"/>
    <mergeCell ref="E121:E122"/>
    <mergeCell ref="O121:O122"/>
    <mergeCell ref="P121:P122"/>
    <mergeCell ref="AE119:AE120"/>
    <mergeCell ref="AF119:AF120"/>
    <mergeCell ref="AG119:AG120"/>
    <mergeCell ref="AH119:AH120"/>
    <mergeCell ref="AI119:AI120"/>
    <mergeCell ref="AJ119:AJ120"/>
    <mergeCell ref="R119:R120"/>
    <mergeCell ref="S119:S120"/>
    <mergeCell ref="Z119:Z120"/>
    <mergeCell ref="AA119:AA120"/>
    <mergeCell ref="AB119:AB120"/>
    <mergeCell ref="AC119:AC120"/>
    <mergeCell ref="AK121:AK122"/>
    <mergeCell ref="AL121:AL122"/>
    <mergeCell ref="AM121:AM122"/>
    <mergeCell ref="AN121:AN122"/>
    <mergeCell ref="C119:C120"/>
    <mergeCell ref="D119:D120"/>
    <mergeCell ref="E119:E120"/>
    <mergeCell ref="O119:O120"/>
    <mergeCell ref="P119:P120"/>
    <mergeCell ref="AE121:AE122"/>
    <mergeCell ref="AF121:AF122"/>
    <mergeCell ref="AG121:AG122"/>
    <mergeCell ref="AH121:AH122"/>
    <mergeCell ref="AI121:AI122"/>
    <mergeCell ref="AJ121:AJ122"/>
    <mergeCell ref="R121:R122"/>
    <mergeCell ref="S121:S122"/>
    <mergeCell ref="Z121:Z122"/>
    <mergeCell ref="AA121:AA122"/>
    <mergeCell ref="AB121:AB122"/>
    <mergeCell ref="AC121:AC122"/>
    <mergeCell ref="AE126:AE129"/>
    <mergeCell ref="AF126:AF129"/>
    <mergeCell ref="AG126:AG129"/>
    <mergeCell ref="AH126:AH129"/>
    <mergeCell ref="AI126:AI129"/>
    <mergeCell ref="AJ126:AJ129"/>
    <mergeCell ref="R126:R129"/>
    <mergeCell ref="S126:S129"/>
    <mergeCell ref="Z126:Z129"/>
    <mergeCell ref="AA126:AA129"/>
    <mergeCell ref="AB126:AB129"/>
    <mergeCell ref="AK123:AK125"/>
    <mergeCell ref="AL123:AL125"/>
    <mergeCell ref="AM123:AM125"/>
    <mergeCell ref="AN123:AN125"/>
    <mergeCell ref="C126:C129"/>
    <mergeCell ref="D126:D129"/>
    <mergeCell ref="E126:E129"/>
    <mergeCell ref="O126:O129"/>
    <mergeCell ref="P126:P129"/>
    <mergeCell ref="AE123:AE125"/>
    <mergeCell ref="AF123:AF125"/>
    <mergeCell ref="AG123:AG125"/>
    <mergeCell ref="AH123:AH125"/>
    <mergeCell ref="AI123:AI125"/>
    <mergeCell ref="AJ123:AJ125"/>
    <mergeCell ref="R123:R125"/>
    <mergeCell ref="S123:S125"/>
    <mergeCell ref="Z123:Z125"/>
    <mergeCell ref="AA123:AA125"/>
    <mergeCell ref="AB123:AB125"/>
    <mergeCell ref="AK126:AK129"/>
    <mergeCell ref="AL126:AL129"/>
    <mergeCell ref="AM126:AM129"/>
    <mergeCell ref="AN126:AN129"/>
    <mergeCell ref="C123:C125"/>
    <mergeCell ref="D123:D125"/>
    <mergeCell ref="E123:E125"/>
    <mergeCell ref="O123:O125"/>
    <mergeCell ref="P123:P125"/>
    <mergeCell ref="AK130:AK133"/>
    <mergeCell ref="AL130:AL133"/>
    <mergeCell ref="AM130:AM133"/>
    <mergeCell ref="AN130:AN133"/>
    <mergeCell ref="C134:C136"/>
    <mergeCell ref="D134:D136"/>
    <mergeCell ref="E134:E136"/>
    <mergeCell ref="O134:O136"/>
    <mergeCell ref="P134:P136"/>
    <mergeCell ref="AE130:AE133"/>
    <mergeCell ref="AF130:AF133"/>
    <mergeCell ref="AG130:AG133"/>
    <mergeCell ref="AH130:AH133"/>
    <mergeCell ref="AI130:AI133"/>
    <mergeCell ref="AJ130:AJ133"/>
    <mergeCell ref="R130:R133"/>
    <mergeCell ref="S130:S133"/>
    <mergeCell ref="Z130:Z133"/>
    <mergeCell ref="AA130:AA133"/>
    <mergeCell ref="AB130:AB133"/>
    <mergeCell ref="AC130:AC133"/>
    <mergeCell ref="AK134:AK136"/>
    <mergeCell ref="AL134:AL136"/>
    <mergeCell ref="AM134:AM136"/>
    <mergeCell ref="AN134:AN136"/>
    <mergeCell ref="C130:C133"/>
    <mergeCell ref="D130:D133"/>
    <mergeCell ref="E130:E133"/>
    <mergeCell ref="O130:O133"/>
    <mergeCell ref="P130:P133"/>
    <mergeCell ref="AE134:AE136"/>
    <mergeCell ref="AF134:AF136"/>
    <mergeCell ref="AG134:AG136"/>
    <mergeCell ref="AH134:AH136"/>
    <mergeCell ref="AI134:AI136"/>
    <mergeCell ref="AJ134:AJ136"/>
    <mergeCell ref="R134:R136"/>
    <mergeCell ref="S134:S136"/>
    <mergeCell ref="Z134:Z136"/>
    <mergeCell ref="AA134:AA136"/>
    <mergeCell ref="AB134:AB136"/>
    <mergeCell ref="AC134:AC136"/>
    <mergeCell ref="Y140:Y142"/>
    <mergeCell ref="Y137:Y139"/>
    <mergeCell ref="AE140:AE142"/>
    <mergeCell ref="AF140:AF142"/>
    <mergeCell ref="AG140:AG142"/>
    <mergeCell ref="AH140:AH142"/>
    <mergeCell ref="AI140:AI142"/>
    <mergeCell ref="AJ140:AJ142"/>
    <mergeCell ref="R140:R142"/>
    <mergeCell ref="S140:S142"/>
    <mergeCell ref="Z140:Z142"/>
    <mergeCell ref="AK137:AK139"/>
    <mergeCell ref="AL137:AL139"/>
    <mergeCell ref="AM137:AM139"/>
    <mergeCell ref="AN137:AN139"/>
    <mergeCell ref="C140:C142"/>
    <mergeCell ref="D140:D142"/>
    <mergeCell ref="E140:E142"/>
    <mergeCell ref="O140:O142"/>
    <mergeCell ref="P140:P142"/>
    <mergeCell ref="AE137:AE139"/>
    <mergeCell ref="AF137:AF139"/>
    <mergeCell ref="AG137:AG139"/>
    <mergeCell ref="AH137:AH139"/>
    <mergeCell ref="AI137:AI139"/>
    <mergeCell ref="AJ137:AJ139"/>
    <mergeCell ref="R137:R139"/>
    <mergeCell ref="S137:S139"/>
    <mergeCell ref="Z137:Z139"/>
    <mergeCell ref="AA137:AA139"/>
    <mergeCell ref="AB137:AB139"/>
    <mergeCell ref="AK140:AK142"/>
    <mergeCell ref="AL140:AL142"/>
    <mergeCell ref="AM140:AM142"/>
    <mergeCell ref="AN140:AN142"/>
    <mergeCell ref="C137:C139"/>
    <mergeCell ref="D137:D139"/>
    <mergeCell ref="E137:E139"/>
    <mergeCell ref="O137:O139"/>
    <mergeCell ref="P137:P139"/>
    <mergeCell ref="AK143:AK146"/>
    <mergeCell ref="AL143:AL146"/>
    <mergeCell ref="AM143:AM146"/>
    <mergeCell ref="AN143:AN146"/>
    <mergeCell ref="C147:C149"/>
    <mergeCell ref="D147:D149"/>
    <mergeCell ref="E147:E149"/>
    <mergeCell ref="O147:O149"/>
    <mergeCell ref="P147:P149"/>
    <mergeCell ref="AE143:AE146"/>
    <mergeCell ref="AF143:AF146"/>
    <mergeCell ref="AG143:AG146"/>
    <mergeCell ref="AH143:AH146"/>
    <mergeCell ref="AI143:AI146"/>
    <mergeCell ref="AJ143:AJ146"/>
    <mergeCell ref="R143:R146"/>
    <mergeCell ref="S143:S146"/>
    <mergeCell ref="Z143:Z146"/>
    <mergeCell ref="AA143:AA146"/>
    <mergeCell ref="AB143:AB146"/>
    <mergeCell ref="AC143:AC146"/>
    <mergeCell ref="AK147:AK149"/>
    <mergeCell ref="AL147:AL149"/>
    <mergeCell ref="AM147:AM149"/>
    <mergeCell ref="AN147:AN149"/>
    <mergeCell ref="C143:C146"/>
    <mergeCell ref="D143:D146"/>
    <mergeCell ref="E143:E146"/>
    <mergeCell ref="O143:O146"/>
    <mergeCell ref="P143:P146"/>
    <mergeCell ref="Y147:Y149"/>
    <mergeCell ref="Y143:Y146"/>
    <mergeCell ref="AE147:AE149"/>
    <mergeCell ref="AF147:AF149"/>
    <mergeCell ref="AG147:AG149"/>
    <mergeCell ref="AH147:AH149"/>
    <mergeCell ref="AI147:AI149"/>
    <mergeCell ref="AJ147:AJ149"/>
    <mergeCell ref="R147:R149"/>
    <mergeCell ref="S147:S149"/>
    <mergeCell ref="Z147:Z149"/>
    <mergeCell ref="AA147:AA149"/>
    <mergeCell ref="AB147:AB149"/>
    <mergeCell ref="AC147:AC149"/>
    <mergeCell ref="Y153:Y155"/>
    <mergeCell ref="Y150:Y152"/>
    <mergeCell ref="AE153:AE155"/>
    <mergeCell ref="AF153:AF155"/>
    <mergeCell ref="AG153:AG155"/>
    <mergeCell ref="AH153:AH155"/>
    <mergeCell ref="AI153:AI155"/>
    <mergeCell ref="AJ153:AJ155"/>
    <mergeCell ref="R153:R155"/>
    <mergeCell ref="S153:S155"/>
    <mergeCell ref="Z153:Z155"/>
    <mergeCell ref="AC153:AC155"/>
    <mergeCell ref="AK150:AK152"/>
    <mergeCell ref="AL150:AL152"/>
    <mergeCell ref="AM150:AM152"/>
    <mergeCell ref="AN150:AN152"/>
    <mergeCell ref="C153:C155"/>
    <mergeCell ref="D153:D155"/>
    <mergeCell ref="E153:E155"/>
    <mergeCell ref="O153:O155"/>
    <mergeCell ref="P153:P155"/>
    <mergeCell ref="AE150:AE152"/>
    <mergeCell ref="AF150:AF152"/>
    <mergeCell ref="AG150:AG152"/>
    <mergeCell ref="AH150:AH152"/>
    <mergeCell ref="AI150:AI152"/>
    <mergeCell ref="AJ150:AJ152"/>
    <mergeCell ref="R150:R152"/>
    <mergeCell ref="S150:S152"/>
    <mergeCell ref="Z150:Z152"/>
    <mergeCell ref="AA150:AA152"/>
    <mergeCell ref="AB150:AB152"/>
    <mergeCell ref="AK153:AK155"/>
    <mergeCell ref="AL153:AL155"/>
    <mergeCell ref="AM153:AM155"/>
    <mergeCell ref="AN153:AN155"/>
    <mergeCell ref="C150:C152"/>
    <mergeCell ref="D150:D152"/>
    <mergeCell ref="E150:E152"/>
    <mergeCell ref="O150:O152"/>
    <mergeCell ref="P150:P152"/>
    <mergeCell ref="AK156:AK160"/>
    <mergeCell ref="AL156:AL160"/>
    <mergeCell ref="AM156:AM160"/>
    <mergeCell ref="AN156:AN160"/>
    <mergeCell ref="C161:C162"/>
    <mergeCell ref="D161:D162"/>
    <mergeCell ref="E161:E162"/>
    <mergeCell ref="O161:O162"/>
    <mergeCell ref="P161:P162"/>
    <mergeCell ref="AE156:AE160"/>
    <mergeCell ref="AF156:AF160"/>
    <mergeCell ref="AG156:AG160"/>
    <mergeCell ref="AH156:AH160"/>
    <mergeCell ref="AI156:AI160"/>
    <mergeCell ref="AJ156:AJ160"/>
    <mergeCell ref="R156:R160"/>
    <mergeCell ref="S156:S160"/>
    <mergeCell ref="Z156:Z160"/>
    <mergeCell ref="AA156:AA160"/>
    <mergeCell ref="AB156:AB160"/>
    <mergeCell ref="AC156:AC160"/>
    <mergeCell ref="AK161:AK162"/>
    <mergeCell ref="AL161:AL162"/>
    <mergeCell ref="AM161:AM162"/>
    <mergeCell ref="AN161:AN162"/>
    <mergeCell ref="C156:C160"/>
    <mergeCell ref="D156:D160"/>
    <mergeCell ref="E156:E160"/>
    <mergeCell ref="O156:O160"/>
    <mergeCell ref="P156:P160"/>
    <mergeCell ref="Y161:Y162"/>
    <mergeCell ref="Y156:Y160"/>
    <mergeCell ref="AE161:AE162"/>
    <mergeCell ref="AF161:AF162"/>
    <mergeCell ref="AG161:AG162"/>
    <mergeCell ref="AH161:AH162"/>
    <mergeCell ref="AI161:AI162"/>
    <mergeCell ref="AJ161:AJ162"/>
    <mergeCell ref="R161:R162"/>
    <mergeCell ref="S161:S162"/>
    <mergeCell ref="Z161:Z162"/>
    <mergeCell ref="AA161:AA162"/>
    <mergeCell ref="AB161:AB162"/>
    <mergeCell ref="AC161:AC162"/>
    <mergeCell ref="Y166:Y168"/>
    <mergeCell ref="Y163:Y165"/>
    <mergeCell ref="AE166:AE168"/>
    <mergeCell ref="AF166:AF168"/>
    <mergeCell ref="AG166:AG168"/>
    <mergeCell ref="AH166:AH168"/>
    <mergeCell ref="AI166:AI168"/>
    <mergeCell ref="AJ166:AJ168"/>
    <mergeCell ref="R166:R168"/>
    <mergeCell ref="S166:S168"/>
    <mergeCell ref="Z166:Z168"/>
    <mergeCell ref="AA166:AA168"/>
    <mergeCell ref="AB166:AB168"/>
    <mergeCell ref="AC166:AC168"/>
    <mergeCell ref="AK163:AK165"/>
    <mergeCell ref="AL163:AL165"/>
    <mergeCell ref="AM163:AM165"/>
    <mergeCell ref="AN163:AN165"/>
    <mergeCell ref="C166:C168"/>
    <mergeCell ref="D166:D168"/>
    <mergeCell ref="E166:E168"/>
    <mergeCell ref="O166:O168"/>
    <mergeCell ref="P166:P168"/>
    <mergeCell ref="AE163:AE165"/>
    <mergeCell ref="AF163:AF165"/>
    <mergeCell ref="AG163:AG165"/>
    <mergeCell ref="AH163:AH165"/>
    <mergeCell ref="AI163:AI165"/>
    <mergeCell ref="AJ163:AJ165"/>
    <mergeCell ref="R163:R165"/>
    <mergeCell ref="S163:S165"/>
    <mergeCell ref="Z163:Z165"/>
    <mergeCell ref="AA163:AA165"/>
    <mergeCell ref="AB163:AB165"/>
    <mergeCell ref="AC163:AC165"/>
    <mergeCell ref="AK166:AK168"/>
    <mergeCell ref="AL166:AL168"/>
    <mergeCell ref="AM166:AM168"/>
    <mergeCell ref="AN166:AN168"/>
    <mergeCell ref="C163:C165"/>
    <mergeCell ref="D163:D165"/>
    <mergeCell ref="E163:E165"/>
    <mergeCell ref="O163:O165"/>
    <mergeCell ref="P163:P165"/>
    <mergeCell ref="C171:C174"/>
    <mergeCell ref="D171:D174"/>
    <mergeCell ref="E171:E174"/>
    <mergeCell ref="O171:O174"/>
    <mergeCell ref="P171:P174"/>
    <mergeCell ref="AE169:AE170"/>
    <mergeCell ref="AF169:AF170"/>
    <mergeCell ref="AG169:AG170"/>
    <mergeCell ref="AH169:AH170"/>
    <mergeCell ref="AI169:AI170"/>
    <mergeCell ref="AJ169:AJ170"/>
    <mergeCell ref="R169:R170"/>
    <mergeCell ref="S169:S170"/>
    <mergeCell ref="Z169:Z170"/>
    <mergeCell ref="AA169:AA170"/>
    <mergeCell ref="AB169:AB170"/>
    <mergeCell ref="AC169:AC170"/>
    <mergeCell ref="C169:C170"/>
    <mergeCell ref="D169:D170"/>
    <mergeCell ref="E169:E170"/>
    <mergeCell ref="O169:O170"/>
    <mergeCell ref="P169:P170"/>
    <mergeCell ref="Y171:Y174"/>
    <mergeCell ref="Y169:Y170"/>
    <mergeCell ref="AE171:AE174"/>
    <mergeCell ref="AF171:AF174"/>
    <mergeCell ref="AG171:AG174"/>
    <mergeCell ref="AH171:AH174"/>
    <mergeCell ref="AI171:AI174"/>
    <mergeCell ref="AJ171:AJ174"/>
    <mergeCell ref="R171:R174"/>
    <mergeCell ref="S171:S174"/>
    <mergeCell ref="Z171:Z174"/>
    <mergeCell ref="AA171:AA173"/>
    <mergeCell ref="AB171:AB174"/>
    <mergeCell ref="AC171:AC174"/>
    <mergeCell ref="Y175:Y178"/>
    <mergeCell ref="AK169:AK170"/>
    <mergeCell ref="AL169:AL170"/>
    <mergeCell ref="AM169:AM170"/>
    <mergeCell ref="AN169:AN170"/>
    <mergeCell ref="AK171:AK174"/>
    <mergeCell ref="AL171:AL174"/>
    <mergeCell ref="AM171:AM174"/>
    <mergeCell ref="AN171:AN174"/>
    <mergeCell ref="C179:C182"/>
    <mergeCell ref="D179:D182"/>
    <mergeCell ref="E179:E182"/>
    <mergeCell ref="O179:O182"/>
    <mergeCell ref="P179:P182"/>
    <mergeCell ref="AE175:AE178"/>
    <mergeCell ref="AF175:AF178"/>
    <mergeCell ref="AG175:AG178"/>
    <mergeCell ref="AH175:AH178"/>
    <mergeCell ref="AI175:AI178"/>
    <mergeCell ref="AJ175:AJ178"/>
    <mergeCell ref="R175:R178"/>
    <mergeCell ref="S175:S178"/>
    <mergeCell ref="Z175:Z178"/>
    <mergeCell ref="AA175:AA178"/>
    <mergeCell ref="AB175:AB178"/>
    <mergeCell ref="AC175:AC178"/>
    <mergeCell ref="Y179:Y182"/>
    <mergeCell ref="C175:C178"/>
    <mergeCell ref="D175:D178"/>
    <mergeCell ref="E175:E178"/>
    <mergeCell ref="O175:O178"/>
    <mergeCell ref="P175:P178"/>
    <mergeCell ref="AE179:AE182"/>
    <mergeCell ref="AF179:AF182"/>
    <mergeCell ref="AG179:AG182"/>
    <mergeCell ref="AH179:AH182"/>
    <mergeCell ref="AI179:AI182"/>
    <mergeCell ref="AJ179:AJ182"/>
    <mergeCell ref="R179:R182"/>
    <mergeCell ref="S179:S182"/>
    <mergeCell ref="Z179:Z182"/>
    <mergeCell ref="AA179:AA182"/>
    <mergeCell ref="AB179:AB182"/>
    <mergeCell ref="AC179:AC182"/>
    <mergeCell ref="Y183:Y185"/>
    <mergeCell ref="AK175:AK178"/>
    <mergeCell ref="AL175:AL178"/>
    <mergeCell ref="AM175:AM178"/>
    <mergeCell ref="AN175:AN178"/>
    <mergeCell ref="AK179:AK182"/>
    <mergeCell ref="AL179:AL182"/>
    <mergeCell ref="AM179:AM182"/>
    <mergeCell ref="AN179:AN182"/>
    <mergeCell ref="C186:C187"/>
    <mergeCell ref="D186:D187"/>
    <mergeCell ref="E186:E187"/>
    <mergeCell ref="O186:O187"/>
    <mergeCell ref="P186:P187"/>
    <mergeCell ref="AE183:AE185"/>
    <mergeCell ref="AF183:AF185"/>
    <mergeCell ref="AG183:AG185"/>
    <mergeCell ref="AH183:AH185"/>
    <mergeCell ref="AI183:AI185"/>
    <mergeCell ref="AJ183:AJ185"/>
    <mergeCell ref="R183:R185"/>
    <mergeCell ref="S183:S185"/>
    <mergeCell ref="Z183:Z185"/>
    <mergeCell ref="AA183:AA185"/>
    <mergeCell ref="AB183:AB185"/>
    <mergeCell ref="AC183:AC185"/>
    <mergeCell ref="Y186:Y187"/>
    <mergeCell ref="C183:C185"/>
    <mergeCell ref="D183:D185"/>
    <mergeCell ref="E183:E185"/>
    <mergeCell ref="O183:O185"/>
    <mergeCell ref="P183:P185"/>
    <mergeCell ref="AE186:AE187"/>
    <mergeCell ref="AF186:AF187"/>
    <mergeCell ref="AG186:AG187"/>
    <mergeCell ref="AH186:AH187"/>
    <mergeCell ref="AI186:AI187"/>
    <mergeCell ref="AJ186:AJ187"/>
    <mergeCell ref="R186:R187"/>
    <mergeCell ref="S186:S187"/>
    <mergeCell ref="Z186:Z187"/>
    <mergeCell ref="AA186:AA187"/>
    <mergeCell ref="AB186:AB187"/>
    <mergeCell ref="AC186:AC187"/>
    <mergeCell ref="Y188:Y190"/>
    <mergeCell ref="AK183:AK185"/>
    <mergeCell ref="AL183:AL185"/>
    <mergeCell ref="AM183:AM185"/>
    <mergeCell ref="AN183:AN185"/>
    <mergeCell ref="AK186:AK187"/>
    <mergeCell ref="AL186:AL187"/>
    <mergeCell ref="AM186:AM187"/>
    <mergeCell ref="AN186:AN187"/>
    <mergeCell ref="C191:C192"/>
    <mergeCell ref="D191:D192"/>
    <mergeCell ref="E191:E192"/>
    <mergeCell ref="O191:O192"/>
    <mergeCell ref="P191:P192"/>
    <mergeCell ref="AE188:AE190"/>
    <mergeCell ref="AF188:AF190"/>
    <mergeCell ref="AG188:AG190"/>
    <mergeCell ref="AH188:AH190"/>
    <mergeCell ref="AI188:AI190"/>
    <mergeCell ref="AJ188:AJ190"/>
    <mergeCell ref="R188:R190"/>
    <mergeCell ref="S188:S190"/>
    <mergeCell ref="Z188:Z190"/>
    <mergeCell ref="AA188:AA190"/>
    <mergeCell ref="AB188:AB190"/>
    <mergeCell ref="AC188:AC190"/>
    <mergeCell ref="Y191:Y192"/>
    <mergeCell ref="C188:C190"/>
    <mergeCell ref="D188:D190"/>
    <mergeCell ref="E188:E190"/>
    <mergeCell ref="O188:O190"/>
    <mergeCell ref="P188:P190"/>
    <mergeCell ref="AE191:AE192"/>
    <mergeCell ref="AF191:AF192"/>
    <mergeCell ref="AG191:AG192"/>
    <mergeCell ref="AH191:AH192"/>
    <mergeCell ref="AI191:AI192"/>
    <mergeCell ref="AJ191:AJ192"/>
    <mergeCell ref="R191:R192"/>
    <mergeCell ref="S191:S192"/>
    <mergeCell ref="Z191:Z192"/>
    <mergeCell ref="AA191:AA192"/>
    <mergeCell ref="AB191:AB192"/>
    <mergeCell ref="AC191:AC192"/>
    <mergeCell ref="Y193:Y194"/>
    <mergeCell ref="AK188:AK190"/>
    <mergeCell ref="AL188:AL190"/>
    <mergeCell ref="AM188:AM190"/>
    <mergeCell ref="AN188:AN190"/>
    <mergeCell ref="AK191:AK192"/>
    <mergeCell ref="AL191:AL192"/>
    <mergeCell ref="AM191:AM192"/>
    <mergeCell ref="AN191:AN192"/>
    <mergeCell ref="C195:C197"/>
    <mergeCell ref="D195:D197"/>
    <mergeCell ref="E195:E197"/>
    <mergeCell ref="O195:O197"/>
    <mergeCell ref="P195:P197"/>
    <mergeCell ref="AE193:AE194"/>
    <mergeCell ref="AF193:AF194"/>
    <mergeCell ref="AG193:AG194"/>
    <mergeCell ref="AH193:AH194"/>
    <mergeCell ref="AI193:AI194"/>
    <mergeCell ref="AJ193:AJ194"/>
    <mergeCell ref="R193:R194"/>
    <mergeCell ref="S193:S194"/>
    <mergeCell ref="Z193:Z194"/>
    <mergeCell ref="AA193:AA194"/>
    <mergeCell ref="AB193:AB194"/>
    <mergeCell ref="AC193:AC194"/>
    <mergeCell ref="Y195:Y197"/>
    <mergeCell ref="C193:C194"/>
    <mergeCell ref="D193:D194"/>
    <mergeCell ref="E193:E194"/>
    <mergeCell ref="O193:O194"/>
    <mergeCell ref="P193:P194"/>
    <mergeCell ref="AE195:AE197"/>
    <mergeCell ref="AF195:AF197"/>
    <mergeCell ref="AG195:AG197"/>
    <mergeCell ref="AH195:AH197"/>
    <mergeCell ref="AI195:AI197"/>
    <mergeCell ref="AJ195:AJ197"/>
    <mergeCell ref="R195:R197"/>
    <mergeCell ref="S195:S197"/>
    <mergeCell ref="Z195:Z197"/>
    <mergeCell ref="AA195:AA197"/>
    <mergeCell ref="AB195:AB197"/>
    <mergeCell ref="AC195:AC197"/>
    <mergeCell ref="Y198:Y202"/>
    <mergeCell ref="AK193:AK194"/>
    <mergeCell ref="AL193:AL194"/>
    <mergeCell ref="AM193:AM194"/>
    <mergeCell ref="AN193:AN194"/>
    <mergeCell ref="AK195:AK197"/>
    <mergeCell ref="AL195:AL197"/>
    <mergeCell ref="AM195:AM197"/>
    <mergeCell ref="AN195:AN197"/>
    <mergeCell ref="C203:C206"/>
    <mergeCell ref="D203:D206"/>
    <mergeCell ref="E203:E206"/>
    <mergeCell ref="O203:O206"/>
    <mergeCell ref="P203:P206"/>
    <mergeCell ref="AE198:AE202"/>
    <mergeCell ref="AF198:AF202"/>
    <mergeCell ref="AG198:AG202"/>
    <mergeCell ref="AH198:AH202"/>
    <mergeCell ref="AI198:AI202"/>
    <mergeCell ref="AJ198:AJ202"/>
    <mergeCell ref="Z198:Z202"/>
    <mergeCell ref="AA198:AA202"/>
    <mergeCell ref="AB198:AB202"/>
    <mergeCell ref="AC198:AC202"/>
    <mergeCell ref="Y203:Y206"/>
    <mergeCell ref="C198:C202"/>
    <mergeCell ref="D198:D202"/>
    <mergeCell ref="E198:E202"/>
    <mergeCell ref="O198:O202"/>
    <mergeCell ref="P198:P202"/>
    <mergeCell ref="AE203:AE206"/>
    <mergeCell ref="AF203:AF206"/>
    <mergeCell ref="AG203:AG206"/>
    <mergeCell ref="AH203:AH206"/>
    <mergeCell ref="AI203:AI206"/>
    <mergeCell ref="AJ203:AJ206"/>
    <mergeCell ref="R203:R206"/>
    <mergeCell ref="S203:S206"/>
    <mergeCell ref="Z203:Z206"/>
    <mergeCell ref="AA203:AA206"/>
    <mergeCell ref="AB203:AB206"/>
    <mergeCell ref="AC203:AC206"/>
    <mergeCell ref="Y207:Y208"/>
    <mergeCell ref="AK198:AK202"/>
    <mergeCell ref="AL198:AL202"/>
    <mergeCell ref="AM198:AM202"/>
    <mergeCell ref="AN198:AN202"/>
    <mergeCell ref="AK203:AK206"/>
    <mergeCell ref="AL203:AL206"/>
    <mergeCell ref="AM203:AM206"/>
    <mergeCell ref="AN203:AN206"/>
    <mergeCell ref="C209:C212"/>
    <mergeCell ref="D209:D212"/>
    <mergeCell ref="E209:E212"/>
    <mergeCell ref="O209:O212"/>
    <mergeCell ref="P209:P212"/>
    <mergeCell ref="AE207:AE208"/>
    <mergeCell ref="AF207:AF208"/>
    <mergeCell ref="AG207:AG208"/>
    <mergeCell ref="AH207:AH208"/>
    <mergeCell ref="AI207:AI208"/>
    <mergeCell ref="AJ207:AJ208"/>
    <mergeCell ref="R207:R208"/>
    <mergeCell ref="S207:S208"/>
    <mergeCell ref="Z207:Z208"/>
    <mergeCell ref="AA207:AA208"/>
    <mergeCell ref="AB207:AB208"/>
    <mergeCell ref="AC207:AC208"/>
    <mergeCell ref="C207:C208"/>
    <mergeCell ref="D207:D208"/>
    <mergeCell ref="E207:E208"/>
    <mergeCell ref="O207:O208"/>
    <mergeCell ref="P207:P208"/>
    <mergeCell ref="R210:R212"/>
    <mergeCell ref="S210:S212"/>
    <mergeCell ref="AE209:AE212"/>
    <mergeCell ref="AF209:AF212"/>
    <mergeCell ref="AG209:AG212"/>
    <mergeCell ref="AH209:AH212"/>
    <mergeCell ref="AI209:AI212"/>
    <mergeCell ref="AJ209:AJ212"/>
    <mergeCell ref="Z209:Z212"/>
    <mergeCell ref="AA209:AA212"/>
    <mergeCell ref="AB209:AB212"/>
    <mergeCell ref="AC209:AC212"/>
    <mergeCell ref="Y213:Y214"/>
    <mergeCell ref="AK207:AK208"/>
    <mergeCell ref="AL207:AL208"/>
    <mergeCell ref="AM207:AM208"/>
    <mergeCell ref="AN207:AN208"/>
    <mergeCell ref="AK209:AK212"/>
    <mergeCell ref="AL209:AL212"/>
    <mergeCell ref="AM209:AM212"/>
    <mergeCell ref="AN209:AN212"/>
    <mergeCell ref="C215:C218"/>
    <mergeCell ref="D215:D218"/>
    <mergeCell ref="E215:E218"/>
    <mergeCell ref="O215:O218"/>
    <mergeCell ref="P215:P218"/>
    <mergeCell ref="AE213:AE214"/>
    <mergeCell ref="AF213:AF214"/>
    <mergeCell ref="AG213:AG214"/>
    <mergeCell ref="AH213:AH214"/>
    <mergeCell ref="AI213:AI214"/>
    <mergeCell ref="AJ213:AJ214"/>
    <mergeCell ref="R213:R214"/>
    <mergeCell ref="S213:S214"/>
    <mergeCell ref="Z213:Z214"/>
    <mergeCell ref="AA213:AA214"/>
    <mergeCell ref="AB213:AB214"/>
    <mergeCell ref="AC213:AC214"/>
    <mergeCell ref="Y215:Y218"/>
    <mergeCell ref="C213:C214"/>
    <mergeCell ref="D213:D214"/>
    <mergeCell ref="E213:E214"/>
    <mergeCell ref="O213:O214"/>
    <mergeCell ref="P213:P214"/>
    <mergeCell ref="AE215:AE218"/>
    <mergeCell ref="AF215:AF218"/>
    <mergeCell ref="AG215:AG218"/>
    <mergeCell ref="AH215:AH218"/>
    <mergeCell ref="AI215:AI218"/>
    <mergeCell ref="AJ215:AJ218"/>
    <mergeCell ref="R215:R218"/>
    <mergeCell ref="S215:S218"/>
    <mergeCell ref="Z215:Z218"/>
    <mergeCell ref="AA215:AA218"/>
    <mergeCell ref="AB215:AB218"/>
    <mergeCell ref="AC215:AC218"/>
    <mergeCell ref="Y219:Y221"/>
    <mergeCell ref="AK213:AK214"/>
    <mergeCell ref="AL213:AL214"/>
    <mergeCell ref="AM213:AM214"/>
    <mergeCell ref="AN213:AN214"/>
    <mergeCell ref="AK215:AK218"/>
    <mergeCell ref="AL215:AL218"/>
    <mergeCell ref="AM215:AM218"/>
    <mergeCell ref="AN215:AN218"/>
    <mergeCell ref="C222:C224"/>
    <mergeCell ref="D222:D224"/>
    <mergeCell ref="E222:E224"/>
    <mergeCell ref="O222:O224"/>
    <mergeCell ref="P222:P224"/>
    <mergeCell ref="AE219:AE221"/>
    <mergeCell ref="AF219:AF221"/>
    <mergeCell ref="AG219:AG221"/>
    <mergeCell ref="AH219:AH221"/>
    <mergeCell ref="AI219:AI221"/>
    <mergeCell ref="AJ219:AJ221"/>
    <mergeCell ref="R219:R221"/>
    <mergeCell ref="S219:S221"/>
    <mergeCell ref="Z219:Z221"/>
    <mergeCell ref="AA219:AA221"/>
    <mergeCell ref="AB219:AB221"/>
    <mergeCell ref="AC219:AC221"/>
    <mergeCell ref="Y222:Y224"/>
    <mergeCell ref="C219:C221"/>
    <mergeCell ref="D219:D221"/>
    <mergeCell ref="E219:E221"/>
    <mergeCell ref="O219:O221"/>
    <mergeCell ref="P219:P221"/>
    <mergeCell ref="AE222:AE224"/>
    <mergeCell ref="AF222:AF224"/>
    <mergeCell ref="AG222:AG224"/>
    <mergeCell ref="AH222:AH224"/>
    <mergeCell ref="AI222:AI224"/>
    <mergeCell ref="AJ222:AJ224"/>
    <mergeCell ref="R222:R224"/>
    <mergeCell ref="S222:S224"/>
    <mergeCell ref="Z222:Z224"/>
    <mergeCell ref="AA222:AA224"/>
    <mergeCell ref="AB222:AB224"/>
    <mergeCell ref="AC222:AC224"/>
    <mergeCell ref="Y225:Y228"/>
    <mergeCell ref="AK219:AK221"/>
    <mergeCell ref="AL219:AL221"/>
    <mergeCell ref="AM219:AM221"/>
    <mergeCell ref="AN219:AN221"/>
    <mergeCell ref="AK222:AK224"/>
    <mergeCell ref="AL222:AL224"/>
    <mergeCell ref="AM222:AM224"/>
    <mergeCell ref="AN222:AN224"/>
    <mergeCell ref="AK225:AK228"/>
    <mergeCell ref="AL225:AL228"/>
    <mergeCell ref="AM225:AM228"/>
    <mergeCell ref="AN225:AN228"/>
    <mergeCell ref="C229:C231"/>
    <mergeCell ref="D229:D231"/>
    <mergeCell ref="E229:E231"/>
    <mergeCell ref="O229:O231"/>
    <mergeCell ref="P229:P231"/>
    <mergeCell ref="AE225:AE228"/>
    <mergeCell ref="AF225:AF228"/>
    <mergeCell ref="AG225:AG228"/>
    <mergeCell ref="AH225:AH228"/>
    <mergeCell ref="AI225:AI228"/>
    <mergeCell ref="AJ225:AJ228"/>
    <mergeCell ref="R225:R228"/>
    <mergeCell ref="S225:S228"/>
    <mergeCell ref="Z225:Z228"/>
    <mergeCell ref="AA225:AA228"/>
    <mergeCell ref="AB225:AB228"/>
    <mergeCell ref="AC225:AC228"/>
    <mergeCell ref="Y229:Y231"/>
    <mergeCell ref="AK229:AK231"/>
    <mergeCell ref="AL229:AL231"/>
    <mergeCell ref="AM229:AM231"/>
    <mergeCell ref="AN229:AN231"/>
    <mergeCell ref="C225:C228"/>
    <mergeCell ref="D225:D228"/>
    <mergeCell ref="E225:E228"/>
    <mergeCell ref="O225:O228"/>
    <mergeCell ref="P225:P228"/>
    <mergeCell ref="AC232:AC235"/>
    <mergeCell ref="AK236:AK237"/>
    <mergeCell ref="AL236:AL237"/>
    <mergeCell ref="AM236:AM237"/>
    <mergeCell ref="AN236:AN237"/>
    <mergeCell ref="C232:C235"/>
    <mergeCell ref="D232:D235"/>
    <mergeCell ref="E232:E235"/>
    <mergeCell ref="O232:O235"/>
    <mergeCell ref="P232:P235"/>
    <mergeCell ref="AE229:AE231"/>
    <mergeCell ref="AF229:AF231"/>
    <mergeCell ref="AG229:AG231"/>
    <mergeCell ref="AH229:AH231"/>
    <mergeCell ref="AI229:AI231"/>
    <mergeCell ref="AJ229:AJ231"/>
    <mergeCell ref="R229:R231"/>
    <mergeCell ref="S229:S231"/>
    <mergeCell ref="Z229:Z231"/>
    <mergeCell ref="AA229:AA231"/>
    <mergeCell ref="AB229:AB231"/>
    <mergeCell ref="AC229:AC231"/>
    <mergeCell ref="Y232:Y235"/>
    <mergeCell ref="AE236:AE237"/>
    <mergeCell ref="AF236:AF237"/>
    <mergeCell ref="AG236:AG237"/>
    <mergeCell ref="AH236:AH237"/>
    <mergeCell ref="AI236:AI237"/>
    <mergeCell ref="AJ236:AJ237"/>
    <mergeCell ref="R236:R237"/>
    <mergeCell ref="S236:S237"/>
    <mergeCell ref="Z236:Z237"/>
    <mergeCell ref="AA236:AA237"/>
    <mergeCell ref="AB236:AB237"/>
    <mergeCell ref="AC236:AC237"/>
    <mergeCell ref="AK232:AK235"/>
    <mergeCell ref="AL232:AL235"/>
    <mergeCell ref="AM232:AM235"/>
    <mergeCell ref="AN232:AN235"/>
    <mergeCell ref="C236:C237"/>
    <mergeCell ref="D236:D237"/>
    <mergeCell ref="E236:E237"/>
    <mergeCell ref="O236:O237"/>
    <mergeCell ref="P236:P237"/>
    <mergeCell ref="AE232:AE235"/>
    <mergeCell ref="AF232:AF235"/>
    <mergeCell ref="AG232:AG235"/>
    <mergeCell ref="AH232:AH235"/>
    <mergeCell ref="AI232:AI235"/>
    <mergeCell ref="AJ232:AJ235"/>
    <mergeCell ref="R232:R235"/>
    <mergeCell ref="S232:S235"/>
    <mergeCell ref="Z232:Z235"/>
    <mergeCell ref="AA232:AA235"/>
    <mergeCell ref="AB232:AB235"/>
    <mergeCell ref="C240:C244"/>
    <mergeCell ref="D240:D244"/>
    <mergeCell ref="E240:E244"/>
    <mergeCell ref="O240:O244"/>
    <mergeCell ref="P240:P244"/>
    <mergeCell ref="AE238:AE239"/>
    <mergeCell ref="AF238:AF239"/>
    <mergeCell ref="AG238:AG239"/>
    <mergeCell ref="AH238:AH239"/>
    <mergeCell ref="AI238:AI239"/>
    <mergeCell ref="AJ238:AJ239"/>
    <mergeCell ref="R238:R239"/>
    <mergeCell ref="S238:S239"/>
    <mergeCell ref="Z238:Z239"/>
    <mergeCell ref="AA238:AA239"/>
    <mergeCell ref="AB238:AB239"/>
    <mergeCell ref="AC238:AC239"/>
    <mergeCell ref="Y240:Y244"/>
    <mergeCell ref="C238:C239"/>
    <mergeCell ref="D238:D239"/>
    <mergeCell ref="E238:E239"/>
    <mergeCell ref="O238:O239"/>
    <mergeCell ref="P238:P239"/>
    <mergeCell ref="AE240:AE244"/>
    <mergeCell ref="AF240:AF244"/>
    <mergeCell ref="AG240:AG244"/>
    <mergeCell ref="AH240:AH244"/>
    <mergeCell ref="AI240:AI244"/>
    <mergeCell ref="AJ240:AJ244"/>
    <mergeCell ref="R240:R244"/>
    <mergeCell ref="S240:S244"/>
    <mergeCell ref="Z240:Z244"/>
    <mergeCell ref="AA240:AA244"/>
    <mergeCell ref="AB240:AB244"/>
    <mergeCell ref="AC240:AC244"/>
    <mergeCell ref="Y245:Y246"/>
    <mergeCell ref="AK238:AK239"/>
    <mergeCell ref="AL238:AL239"/>
    <mergeCell ref="AM238:AM239"/>
    <mergeCell ref="AN238:AN239"/>
    <mergeCell ref="AK240:AK244"/>
    <mergeCell ref="AL240:AL244"/>
    <mergeCell ref="AM240:AM244"/>
    <mergeCell ref="AN240:AN244"/>
    <mergeCell ref="C247:C248"/>
    <mergeCell ref="D247:D248"/>
    <mergeCell ref="E247:E248"/>
    <mergeCell ref="O247:O248"/>
    <mergeCell ref="P247:P248"/>
    <mergeCell ref="AE245:AE246"/>
    <mergeCell ref="AF245:AF246"/>
    <mergeCell ref="AG245:AG246"/>
    <mergeCell ref="AH245:AH246"/>
    <mergeCell ref="AI245:AI246"/>
    <mergeCell ref="AJ245:AJ246"/>
    <mergeCell ref="R245:R246"/>
    <mergeCell ref="S245:S246"/>
    <mergeCell ref="Z245:Z246"/>
    <mergeCell ref="AA245:AA246"/>
    <mergeCell ref="AB245:AB246"/>
    <mergeCell ref="AC245:AC246"/>
    <mergeCell ref="Y247:Y248"/>
    <mergeCell ref="C245:C246"/>
    <mergeCell ref="D245:D246"/>
    <mergeCell ref="E245:E246"/>
    <mergeCell ref="O245:O246"/>
    <mergeCell ref="P245:P246"/>
    <mergeCell ref="AE247:AE248"/>
    <mergeCell ref="AF247:AF248"/>
    <mergeCell ref="AG247:AG248"/>
    <mergeCell ref="AH247:AH248"/>
    <mergeCell ref="AI247:AI248"/>
    <mergeCell ref="AJ247:AJ248"/>
    <mergeCell ref="R247:R248"/>
    <mergeCell ref="S247:S248"/>
    <mergeCell ref="Z247:Z248"/>
    <mergeCell ref="AA247:AA248"/>
    <mergeCell ref="AB247:AB248"/>
    <mergeCell ref="AC247:AC248"/>
    <mergeCell ref="Y249:Y250"/>
    <mergeCell ref="AK245:AK246"/>
    <mergeCell ref="AL245:AL246"/>
    <mergeCell ref="AM245:AM246"/>
    <mergeCell ref="AN245:AN246"/>
    <mergeCell ref="AK247:AK248"/>
    <mergeCell ref="AL247:AL248"/>
    <mergeCell ref="AM247:AM248"/>
    <mergeCell ref="AN247:AN248"/>
    <mergeCell ref="C251:C253"/>
    <mergeCell ref="D251:D253"/>
    <mergeCell ref="E251:E253"/>
    <mergeCell ref="O251:O253"/>
    <mergeCell ref="P251:P253"/>
    <mergeCell ref="AE249:AE250"/>
    <mergeCell ref="AF249:AF250"/>
    <mergeCell ref="AG249:AG250"/>
    <mergeCell ref="AH249:AH250"/>
    <mergeCell ref="AI249:AI250"/>
    <mergeCell ref="AJ249:AJ250"/>
    <mergeCell ref="R249:R250"/>
    <mergeCell ref="S249:S250"/>
    <mergeCell ref="Z249:Z250"/>
    <mergeCell ref="AA249:AA250"/>
    <mergeCell ref="AB249:AB250"/>
    <mergeCell ref="AC249:AC250"/>
    <mergeCell ref="Y251:Y253"/>
    <mergeCell ref="C249:C250"/>
    <mergeCell ref="D249:D250"/>
    <mergeCell ref="E249:E250"/>
    <mergeCell ref="O249:O250"/>
    <mergeCell ref="P249:P250"/>
    <mergeCell ref="AE251:AE253"/>
    <mergeCell ref="AF251:AF253"/>
    <mergeCell ref="AG251:AG253"/>
    <mergeCell ref="AH251:AH253"/>
    <mergeCell ref="AI251:AI253"/>
    <mergeCell ref="AJ251:AJ253"/>
    <mergeCell ref="R251:R253"/>
    <mergeCell ref="S251:S253"/>
    <mergeCell ref="Z251:Z253"/>
    <mergeCell ref="AA251:AA253"/>
    <mergeCell ref="AB251:AB253"/>
    <mergeCell ref="AC251:AC253"/>
    <mergeCell ref="Y255:Y259"/>
    <mergeCell ref="AK249:AK250"/>
    <mergeCell ref="AL249:AL250"/>
    <mergeCell ref="AM249:AM250"/>
    <mergeCell ref="AN249:AN250"/>
    <mergeCell ref="AK251:AK253"/>
    <mergeCell ref="AL251:AL253"/>
    <mergeCell ref="AM251:AM253"/>
    <mergeCell ref="AN251:AN253"/>
    <mergeCell ref="C260:C265"/>
    <mergeCell ref="D260:D265"/>
    <mergeCell ref="E260:E265"/>
    <mergeCell ref="O260:O265"/>
    <mergeCell ref="P260:P265"/>
    <mergeCell ref="AE255:AE259"/>
    <mergeCell ref="AF255:AF259"/>
    <mergeCell ref="AG255:AG259"/>
    <mergeCell ref="AH255:AH259"/>
    <mergeCell ref="AI255:AI259"/>
    <mergeCell ref="AJ255:AJ259"/>
    <mergeCell ref="R255:R259"/>
    <mergeCell ref="S255:S259"/>
    <mergeCell ref="Z255:Z259"/>
    <mergeCell ref="AA255:AA259"/>
    <mergeCell ref="AB255:AB259"/>
    <mergeCell ref="AC255:AC259"/>
    <mergeCell ref="Y260:Y265"/>
    <mergeCell ref="C255:C259"/>
    <mergeCell ref="D255:D259"/>
    <mergeCell ref="E255:E259"/>
    <mergeCell ref="O255:O259"/>
    <mergeCell ref="P255:P259"/>
    <mergeCell ref="AE260:AE265"/>
    <mergeCell ref="AF260:AF265"/>
    <mergeCell ref="AG260:AG265"/>
    <mergeCell ref="AH260:AH265"/>
    <mergeCell ref="AI260:AI265"/>
    <mergeCell ref="AJ260:AJ265"/>
    <mergeCell ref="R260:R265"/>
    <mergeCell ref="S260:S265"/>
    <mergeCell ref="Z260:Z265"/>
    <mergeCell ref="AA260:AA265"/>
    <mergeCell ref="AB260:AB265"/>
    <mergeCell ref="AC260:AC265"/>
    <mergeCell ref="Y266:Y270"/>
    <mergeCell ref="AK255:AK259"/>
    <mergeCell ref="AL255:AL259"/>
    <mergeCell ref="AM255:AM259"/>
    <mergeCell ref="AN255:AN259"/>
    <mergeCell ref="AK260:AK265"/>
    <mergeCell ref="AL260:AL265"/>
    <mergeCell ref="AM260:AM265"/>
    <mergeCell ref="AN260:AN265"/>
    <mergeCell ref="C271:C272"/>
    <mergeCell ref="D271:D272"/>
    <mergeCell ref="E271:E272"/>
    <mergeCell ref="O271:O272"/>
    <mergeCell ref="P271:P272"/>
    <mergeCell ref="AE266:AE270"/>
    <mergeCell ref="AF266:AF270"/>
    <mergeCell ref="AG266:AG270"/>
    <mergeCell ref="AH266:AH270"/>
    <mergeCell ref="AI266:AI270"/>
    <mergeCell ref="AJ266:AJ270"/>
    <mergeCell ref="R266:R270"/>
    <mergeCell ref="S266:S270"/>
    <mergeCell ref="Z266:Z270"/>
    <mergeCell ref="AA266:AA270"/>
    <mergeCell ref="AB266:AB270"/>
    <mergeCell ref="AC266:AC270"/>
    <mergeCell ref="Y271:Y272"/>
    <mergeCell ref="C266:C270"/>
    <mergeCell ref="D266:D270"/>
    <mergeCell ref="E266:E270"/>
    <mergeCell ref="O266:O270"/>
    <mergeCell ref="P266:P270"/>
    <mergeCell ref="AE271:AE272"/>
    <mergeCell ref="AF271:AF272"/>
    <mergeCell ref="AG271:AG272"/>
    <mergeCell ref="AH271:AH272"/>
    <mergeCell ref="AI271:AI272"/>
    <mergeCell ref="AJ271:AJ272"/>
    <mergeCell ref="R271:R272"/>
    <mergeCell ref="S271:S272"/>
    <mergeCell ref="Z271:Z272"/>
    <mergeCell ref="AA271:AA272"/>
    <mergeCell ref="AB271:AB272"/>
    <mergeCell ref="AC271:AC272"/>
    <mergeCell ref="Y273:Y277"/>
    <mergeCell ref="AK266:AK270"/>
    <mergeCell ref="AL266:AL270"/>
    <mergeCell ref="AM266:AM270"/>
    <mergeCell ref="AN266:AN270"/>
    <mergeCell ref="AK271:AK272"/>
    <mergeCell ref="AL271:AL272"/>
    <mergeCell ref="AM271:AM272"/>
    <mergeCell ref="AN271:AN272"/>
    <mergeCell ref="C278:C281"/>
    <mergeCell ref="D278:D281"/>
    <mergeCell ref="E278:E281"/>
    <mergeCell ref="O278:O281"/>
    <mergeCell ref="P278:P281"/>
    <mergeCell ref="AE273:AE277"/>
    <mergeCell ref="AF273:AF277"/>
    <mergeCell ref="AG273:AG277"/>
    <mergeCell ref="AH273:AH277"/>
    <mergeCell ref="AI273:AI277"/>
    <mergeCell ref="AJ273:AJ277"/>
    <mergeCell ref="R273:R277"/>
    <mergeCell ref="S273:S277"/>
    <mergeCell ref="Z273:Z277"/>
    <mergeCell ref="AA273:AA277"/>
    <mergeCell ref="AB273:AB277"/>
    <mergeCell ref="AC273:AC277"/>
    <mergeCell ref="Y278:Y281"/>
    <mergeCell ref="C273:C277"/>
    <mergeCell ref="D273:D277"/>
    <mergeCell ref="E273:E277"/>
    <mergeCell ref="O273:O277"/>
    <mergeCell ref="P273:P277"/>
    <mergeCell ref="AE278:AE281"/>
    <mergeCell ref="AF278:AF281"/>
    <mergeCell ref="AG278:AG281"/>
    <mergeCell ref="AH278:AH281"/>
    <mergeCell ref="AI278:AI281"/>
    <mergeCell ref="AJ278:AJ281"/>
    <mergeCell ref="R278:R281"/>
    <mergeCell ref="S278:S281"/>
    <mergeCell ref="Z278:Z281"/>
    <mergeCell ref="AA278:AA281"/>
    <mergeCell ref="AB278:AB281"/>
    <mergeCell ref="AC278:AC281"/>
    <mergeCell ref="AK273:AK277"/>
    <mergeCell ref="AL273:AL277"/>
    <mergeCell ref="AM273:AM277"/>
    <mergeCell ref="AN273:AN277"/>
    <mergeCell ref="AK278:AK281"/>
    <mergeCell ref="AL278:AL281"/>
    <mergeCell ref="AM278:AM281"/>
    <mergeCell ref="AN278:AN281"/>
    <mergeCell ref="D286:D289"/>
    <mergeCell ref="E286:E289"/>
    <mergeCell ref="O286:O289"/>
    <mergeCell ref="P286:P289"/>
    <mergeCell ref="AE282:AE285"/>
    <mergeCell ref="AF282:AF285"/>
    <mergeCell ref="AG282:AG285"/>
    <mergeCell ref="AH282:AH285"/>
    <mergeCell ref="AI282:AI285"/>
    <mergeCell ref="AJ282:AJ285"/>
    <mergeCell ref="R282:R285"/>
    <mergeCell ref="S282:S285"/>
    <mergeCell ref="Z282:Z285"/>
    <mergeCell ref="AA282:AA285"/>
    <mergeCell ref="AB282:AB285"/>
    <mergeCell ref="AC282:AC285"/>
    <mergeCell ref="C282:C285"/>
    <mergeCell ref="D282:D285"/>
    <mergeCell ref="E282:E285"/>
    <mergeCell ref="O282:O285"/>
    <mergeCell ref="P282:P285"/>
    <mergeCell ref="AE286:AE289"/>
    <mergeCell ref="AF286:AF289"/>
    <mergeCell ref="AG286:AG289"/>
    <mergeCell ref="AH286:AH289"/>
    <mergeCell ref="AI286:AI289"/>
    <mergeCell ref="AJ286:AJ289"/>
    <mergeCell ref="R286:R289"/>
    <mergeCell ref="S286:S289"/>
    <mergeCell ref="Z286:Z289"/>
    <mergeCell ref="AA286:AA289"/>
    <mergeCell ref="AB286:AB289"/>
    <mergeCell ref="AC286:AC289"/>
    <mergeCell ref="AK282:AK285"/>
    <mergeCell ref="AL282:AL285"/>
    <mergeCell ref="AM282:AM285"/>
    <mergeCell ref="AN282:AN285"/>
    <mergeCell ref="AK286:AK289"/>
    <mergeCell ref="AL286:AL289"/>
    <mergeCell ref="AM286:AM289"/>
    <mergeCell ref="AN286:AN289"/>
    <mergeCell ref="C292:C295"/>
    <mergeCell ref="D292:D295"/>
    <mergeCell ref="E292:E295"/>
    <mergeCell ref="O292:O295"/>
    <mergeCell ref="P292:P295"/>
    <mergeCell ref="AE290:AE291"/>
    <mergeCell ref="AF290:AF291"/>
    <mergeCell ref="AG290:AG291"/>
    <mergeCell ref="AH290:AH291"/>
    <mergeCell ref="AI290:AI291"/>
    <mergeCell ref="AJ290:AJ291"/>
    <mergeCell ref="R290:R291"/>
    <mergeCell ref="S290:S291"/>
    <mergeCell ref="Z290:Z291"/>
    <mergeCell ref="AA290:AA291"/>
    <mergeCell ref="AB290:AB291"/>
    <mergeCell ref="AC290:AC291"/>
    <mergeCell ref="Y292:Y295"/>
    <mergeCell ref="C290:C291"/>
    <mergeCell ref="D290:D291"/>
    <mergeCell ref="C286:C289"/>
    <mergeCell ref="E290:E291"/>
    <mergeCell ref="O290:O291"/>
    <mergeCell ref="P290:P291"/>
    <mergeCell ref="AE292:AE295"/>
    <mergeCell ref="AF292:AF295"/>
    <mergeCell ref="AG292:AG295"/>
    <mergeCell ref="AH292:AH295"/>
    <mergeCell ref="AI292:AI295"/>
    <mergeCell ref="AJ292:AJ295"/>
    <mergeCell ref="R292:R295"/>
    <mergeCell ref="S292:S295"/>
    <mergeCell ref="Z292:Z295"/>
    <mergeCell ref="AA292:AA295"/>
    <mergeCell ref="AB292:AB295"/>
    <mergeCell ref="AC292:AC295"/>
    <mergeCell ref="Y296:Y299"/>
    <mergeCell ref="AK290:AK291"/>
    <mergeCell ref="AL290:AL291"/>
    <mergeCell ref="AM290:AM291"/>
    <mergeCell ref="AN290:AN291"/>
    <mergeCell ref="AK292:AK295"/>
    <mergeCell ref="AL292:AL295"/>
    <mergeCell ref="AM292:AM295"/>
    <mergeCell ref="AN292:AN295"/>
    <mergeCell ref="C300:C302"/>
    <mergeCell ref="D300:D302"/>
    <mergeCell ref="E300:E302"/>
    <mergeCell ref="O300:O302"/>
    <mergeCell ref="P300:P302"/>
    <mergeCell ref="AE296:AE299"/>
    <mergeCell ref="AF296:AF299"/>
    <mergeCell ref="AG296:AG299"/>
    <mergeCell ref="AH296:AH299"/>
    <mergeCell ref="AI296:AI299"/>
    <mergeCell ref="AJ296:AJ299"/>
    <mergeCell ref="R296:R299"/>
    <mergeCell ref="S296:S299"/>
    <mergeCell ref="Z296:Z299"/>
    <mergeCell ref="AA296:AA299"/>
    <mergeCell ref="AB296:AB299"/>
    <mergeCell ref="AC296:AC299"/>
    <mergeCell ref="Y300:Y302"/>
    <mergeCell ref="C296:C299"/>
    <mergeCell ref="D296:D299"/>
    <mergeCell ref="E296:E299"/>
    <mergeCell ref="O296:O299"/>
    <mergeCell ref="P296:P299"/>
    <mergeCell ref="AE300:AE302"/>
    <mergeCell ref="AF300:AF302"/>
    <mergeCell ref="AG300:AG302"/>
    <mergeCell ref="AH300:AH302"/>
    <mergeCell ref="AI300:AI302"/>
    <mergeCell ref="AJ300:AJ302"/>
    <mergeCell ref="R300:R302"/>
    <mergeCell ref="S300:S302"/>
    <mergeCell ref="Z300:Z302"/>
    <mergeCell ref="AA300:AA302"/>
    <mergeCell ref="AB300:AB302"/>
    <mergeCell ref="AC300:AC302"/>
    <mergeCell ref="Y303:Y305"/>
    <mergeCell ref="AK296:AK299"/>
    <mergeCell ref="AL296:AL299"/>
    <mergeCell ref="AM296:AM299"/>
    <mergeCell ref="AN296:AN299"/>
    <mergeCell ref="AK300:AK302"/>
    <mergeCell ref="AL300:AL302"/>
    <mergeCell ref="AM300:AM302"/>
    <mergeCell ref="AN300:AN302"/>
    <mergeCell ref="C306:C308"/>
    <mergeCell ref="D306:D308"/>
    <mergeCell ref="E306:E308"/>
    <mergeCell ref="O306:O308"/>
    <mergeCell ref="P306:P308"/>
    <mergeCell ref="AE303:AE305"/>
    <mergeCell ref="AF303:AF305"/>
    <mergeCell ref="AG303:AG305"/>
    <mergeCell ref="AH303:AH305"/>
    <mergeCell ref="AI303:AI305"/>
    <mergeCell ref="AJ303:AJ305"/>
    <mergeCell ref="R303:R305"/>
    <mergeCell ref="S303:S305"/>
    <mergeCell ref="Z303:Z305"/>
    <mergeCell ref="AA303:AA305"/>
    <mergeCell ref="AB303:AB305"/>
    <mergeCell ref="AC303:AC305"/>
    <mergeCell ref="Y306:Y308"/>
    <mergeCell ref="C303:C305"/>
    <mergeCell ref="D303:D305"/>
    <mergeCell ref="E303:E305"/>
    <mergeCell ref="O303:O305"/>
    <mergeCell ref="P303:P305"/>
    <mergeCell ref="AE306:AE308"/>
    <mergeCell ref="AF306:AF308"/>
    <mergeCell ref="AG306:AG308"/>
    <mergeCell ref="AH306:AH308"/>
    <mergeCell ref="AI306:AI308"/>
    <mergeCell ref="AJ306:AJ308"/>
    <mergeCell ref="R306:R308"/>
    <mergeCell ref="S306:S308"/>
    <mergeCell ref="Z306:Z308"/>
    <mergeCell ref="AA306:AA308"/>
    <mergeCell ref="AB306:AB308"/>
    <mergeCell ref="AC306:AC308"/>
    <mergeCell ref="Y309:Y310"/>
    <mergeCell ref="AK303:AK305"/>
    <mergeCell ref="AL303:AL305"/>
    <mergeCell ref="AM303:AM305"/>
    <mergeCell ref="AN303:AN305"/>
    <mergeCell ref="AK306:AK308"/>
    <mergeCell ref="AL306:AL308"/>
    <mergeCell ref="AM306:AM308"/>
    <mergeCell ref="AN306:AN308"/>
    <mergeCell ref="C311:C312"/>
    <mergeCell ref="D311:D312"/>
    <mergeCell ref="E311:E312"/>
    <mergeCell ref="O311:O312"/>
    <mergeCell ref="P311:P312"/>
    <mergeCell ref="AE309:AE310"/>
    <mergeCell ref="AF309:AF310"/>
    <mergeCell ref="AG309:AG310"/>
    <mergeCell ref="AH309:AH310"/>
    <mergeCell ref="AI309:AI310"/>
    <mergeCell ref="AJ309:AJ310"/>
    <mergeCell ref="R309:R310"/>
    <mergeCell ref="S309:S310"/>
    <mergeCell ref="Z309:Z310"/>
    <mergeCell ref="AA309:AA310"/>
    <mergeCell ref="AB309:AB310"/>
    <mergeCell ref="AC309:AC310"/>
    <mergeCell ref="Y311:Y312"/>
    <mergeCell ref="C309:C310"/>
    <mergeCell ref="D309:D310"/>
    <mergeCell ref="E309:E310"/>
    <mergeCell ref="O309:O310"/>
    <mergeCell ref="P309:P310"/>
    <mergeCell ref="AE311:AE312"/>
    <mergeCell ref="AF311:AF312"/>
    <mergeCell ref="AG311:AG312"/>
    <mergeCell ref="AH311:AH312"/>
    <mergeCell ref="AI311:AI312"/>
    <mergeCell ref="AJ311:AJ312"/>
    <mergeCell ref="R311:R312"/>
    <mergeCell ref="S311:S312"/>
    <mergeCell ref="Z311:Z312"/>
    <mergeCell ref="AA311:AA312"/>
    <mergeCell ref="AB311:AB312"/>
    <mergeCell ref="AC311:AC312"/>
    <mergeCell ref="Y314:Y316"/>
    <mergeCell ref="AK309:AK310"/>
    <mergeCell ref="AL309:AL310"/>
    <mergeCell ref="AM309:AM310"/>
    <mergeCell ref="AN309:AN310"/>
    <mergeCell ref="AK311:AK312"/>
    <mergeCell ref="AL311:AL312"/>
    <mergeCell ref="AM311:AM312"/>
    <mergeCell ref="AN311:AN312"/>
    <mergeCell ref="C317:C320"/>
    <mergeCell ref="D317:D320"/>
    <mergeCell ref="E317:E320"/>
    <mergeCell ref="O317:O320"/>
    <mergeCell ref="P317:P320"/>
    <mergeCell ref="AE314:AE316"/>
    <mergeCell ref="AF314:AF316"/>
    <mergeCell ref="AG314:AG316"/>
    <mergeCell ref="AH314:AH316"/>
    <mergeCell ref="AI314:AI316"/>
    <mergeCell ref="AJ314:AJ316"/>
    <mergeCell ref="R314:R316"/>
    <mergeCell ref="S314:S316"/>
    <mergeCell ref="Z314:Z316"/>
    <mergeCell ref="AA314:AA316"/>
    <mergeCell ref="AB314:AB316"/>
    <mergeCell ref="AC314:AC316"/>
    <mergeCell ref="Y317:Y320"/>
    <mergeCell ref="C314:C316"/>
    <mergeCell ref="D314:D316"/>
    <mergeCell ref="E314:E316"/>
    <mergeCell ref="O314:O316"/>
    <mergeCell ref="P314:P316"/>
    <mergeCell ref="AE317:AE320"/>
    <mergeCell ref="AF317:AF320"/>
    <mergeCell ref="AG317:AG320"/>
    <mergeCell ref="AH317:AH320"/>
    <mergeCell ref="AI317:AI320"/>
    <mergeCell ref="AJ317:AJ320"/>
    <mergeCell ref="R317:R320"/>
    <mergeCell ref="S317:S320"/>
    <mergeCell ref="Z317:Z320"/>
    <mergeCell ref="AA317:AA320"/>
    <mergeCell ref="AB317:AB320"/>
    <mergeCell ref="AC317:AC320"/>
    <mergeCell ref="Y321:Y323"/>
    <mergeCell ref="AK314:AK316"/>
    <mergeCell ref="AL314:AL316"/>
    <mergeCell ref="AM314:AM316"/>
    <mergeCell ref="AN314:AN316"/>
    <mergeCell ref="AK317:AK320"/>
    <mergeCell ref="AL317:AL320"/>
    <mergeCell ref="AM317:AM320"/>
    <mergeCell ref="AN317:AN320"/>
    <mergeCell ref="C324:C325"/>
    <mergeCell ref="D324:D325"/>
    <mergeCell ref="E324:E325"/>
    <mergeCell ref="O324:O325"/>
    <mergeCell ref="P324:P325"/>
    <mergeCell ref="AE321:AE323"/>
    <mergeCell ref="AF321:AF323"/>
    <mergeCell ref="AG321:AG323"/>
    <mergeCell ref="AH321:AH323"/>
    <mergeCell ref="AI321:AI323"/>
    <mergeCell ref="AJ321:AJ323"/>
    <mergeCell ref="R321:R323"/>
    <mergeCell ref="S321:S323"/>
    <mergeCell ref="Z321:Z323"/>
    <mergeCell ref="AA321:AA323"/>
    <mergeCell ref="AB321:AB323"/>
    <mergeCell ref="AC321:AC323"/>
    <mergeCell ref="C321:C323"/>
    <mergeCell ref="D321:D323"/>
    <mergeCell ref="E321:E323"/>
    <mergeCell ref="O321:O323"/>
    <mergeCell ref="P321:P323"/>
    <mergeCell ref="AE324:AE325"/>
    <mergeCell ref="AF324:AF325"/>
    <mergeCell ref="AG324:AG325"/>
    <mergeCell ref="AH324:AH325"/>
    <mergeCell ref="AI324:AI325"/>
    <mergeCell ref="AJ324:AJ325"/>
    <mergeCell ref="R324:R325"/>
    <mergeCell ref="S324:S325"/>
    <mergeCell ref="Z324:Z325"/>
    <mergeCell ref="AA324:AA325"/>
    <mergeCell ref="AK326:AK328"/>
    <mergeCell ref="AL326:AL328"/>
    <mergeCell ref="AB324:AB325"/>
    <mergeCell ref="AC324:AC325"/>
    <mergeCell ref="Y326:Y328"/>
    <mergeCell ref="AK321:AK323"/>
    <mergeCell ref="AL321:AL323"/>
    <mergeCell ref="AM321:AM323"/>
    <mergeCell ref="AN321:AN323"/>
    <mergeCell ref="AK324:AK325"/>
    <mergeCell ref="AL324:AL325"/>
    <mergeCell ref="AM324:AM325"/>
    <mergeCell ref="AN324:AN325"/>
    <mergeCell ref="C329:C331"/>
    <mergeCell ref="D329:D331"/>
    <mergeCell ref="E329:E331"/>
    <mergeCell ref="O329:O331"/>
    <mergeCell ref="P329:P331"/>
    <mergeCell ref="AE326:AE328"/>
    <mergeCell ref="AF326:AF328"/>
    <mergeCell ref="AG326:AG328"/>
    <mergeCell ref="AH326:AH328"/>
    <mergeCell ref="AI326:AI328"/>
    <mergeCell ref="AJ326:AJ328"/>
    <mergeCell ref="R326:R328"/>
    <mergeCell ref="S326:S328"/>
    <mergeCell ref="Z326:Z328"/>
    <mergeCell ref="AA326:AA328"/>
    <mergeCell ref="AB326:AB328"/>
    <mergeCell ref="AC326:AC328"/>
    <mergeCell ref="Y329:Y331"/>
    <mergeCell ref="C326:C328"/>
    <mergeCell ref="C332:C334"/>
    <mergeCell ref="D332:D334"/>
    <mergeCell ref="E332:E334"/>
    <mergeCell ref="O332:O334"/>
    <mergeCell ref="P332:P334"/>
    <mergeCell ref="AE335:AE337"/>
    <mergeCell ref="AF335:AF337"/>
    <mergeCell ref="AG335:AG337"/>
    <mergeCell ref="O326:O328"/>
    <mergeCell ref="P326:P328"/>
    <mergeCell ref="AE329:AE331"/>
    <mergeCell ref="AF329:AF331"/>
    <mergeCell ref="AG329:AG331"/>
    <mergeCell ref="AH329:AH331"/>
    <mergeCell ref="AI329:AI331"/>
    <mergeCell ref="AJ329:AJ331"/>
    <mergeCell ref="R329:R331"/>
    <mergeCell ref="S329:S331"/>
    <mergeCell ref="Z329:Z331"/>
    <mergeCell ref="AA329:AA331"/>
    <mergeCell ref="AB329:AB331"/>
    <mergeCell ref="AC329:AC331"/>
    <mergeCell ref="Y332:Y334"/>
    <mergeCell ref="D326:D328"/>
    <mergeCell ref="E326:E328"/>
    <mergeCell ref="AH335:AH337"/>
    <mergeCell ref="AI335:AI337"/>
    <mergeCell ref="AJ335:AJ337"/>
    <mergeCell ref="R335:R337"/>
    <mergeCell ref="S335:S337"/>
    <mergeCell ref="Z335:Z337"/>
    <mergeCell ref="AA335:AA337"/>
    <mergeCell ref="AK332:AK334"/>
    <mergeCell ref="AL332:AL334"/>
    <mergeCell ref="AM332:AM334"/>
    <mergeCell ref="AN332:AN334"/>
    <mergeCell ref="AK335:AK337"/>
    <mergeCell ref="AL335:AL337"/>
    <mergeCell ref="AM335:AM337"/>
    <mergeCell ref="AN335:AN337"/>
    <mergeCell ref="AM326:AM328"/>
    <mergeCell ref="AN326:AN328"/>
    <mergeCell ref="AK329:AK331"/>
    <mergeCell ref="AL329:AL331"/>
    <mergeCell ref="AM329:AM331"/>
    <mergeCell ref="AN329:AN331"/>
    <mergeCell ref="C335:C337"/>
    <mergeCell ref="D335:D337"/>
    <mergeCell ref="E335:E337"/>
    <mergeCell ref="O335:O337"/>
    <mergeCell ref="P335:P337"/>
    <mergeCell ref="AE332:AE334"/>
    <mergeCell ref="AF332:AF334"/>
    <mergeCell ref="AG332:AG334"/>
    <mergeCell ref="AH332:AH334"/>
    <mergeCell ref="AI332:AI334"/>
    <mergeCell ref="AJ332:AJ334"/>
    <mergeCell ref="R332:R334"/>
    <mergeCell ref="S332:S334"/>
    <mergeCell ref="Z332:Z334"/>
    <mergeCell ref="AA332:AA334"/>
    <mergeCell ref="AB332:AB334"/>
    <mergeCell ref="AC332:AC334"/>
    <mergeCell ref="Y335:Y337"/>
    <mergeCell ref="AB335:AB337"/>
    <mergeCell ref="AC335:AC337"/>
    <mergeCell ref="Y340:Y341"/>
    <mergeCell ref="D342:D344"/>
    <mergeCell ref="E342:E344"/>
    <mergeCell ref="O342:O344"/>
    <mergeCell ref="P342:P344"/>
    <mergeCell ref="AE340:AE341"/>
    <mergeCell ref="AF340:AF341"/>
    <mergeCell ref="AG340:AG341"/>
    <mergeCell ref="AH340:AH341"/>
    <mergeCell ref="AK340:AK341"/>
    <mergeCell ref="AL340:AL341"/>
    <mergeCell ref="AM340:AM341"/>
    <mergeCell ref="AN340:AN341"/>
    <mergeCell ref="AK342:AK344"/>
    <mergeCell ref="AL342:AL344"/>
    <mergeCell ref="AM342:AM344"/>
    <mergeCell ref="AN342:AN344"/>
    <mergeCell ref="C340:C341"/>
    <mergeCell ref="D340:D341"/>
    <mergeCell ref="E340:E341"/>
    <mergeCell ref="O340:O341"/>
    <mergeCell ref="P340:P341"/>
    <mergeCell ref="AE342:AE344"/>
    <mergeCell ref="AF342:AF344"/>
    <mergeCell ref="AG342:AG344"/>
    <mergeCell ref="AH342:AH344"/>
    <mergeCell ref="AI342:AI344"/>
    <mergeCell ref="AJ342:AJ344"/>
    <mergeCell ref="R342:R344"/>
    <mergeCell ref="S342:S344"/>
    <mergeCell ref="Z342:Z344"/>
    <mergeCell ref="AB345:AB347"/>
    <mergeCell ref="AC345:AC347"/>
    <mergeCell ref="Y348:Y351"/>
    <mergeCell ref="C345:C347"/>
    <mergeCell ref="D345:D347"/>
    <mergeCell ref="AI340:AI341"/>
    <mergeCell ref="AJ340:AJ341"/>
    <mergeCell ref="R340:R341"/>
    <mergeCell ref="S340:S341"/>
    <mergeCell ref="Z340:Z341"/>
    <mergeCell ref="AA340:AA341"/>
    <mergeCell ref="AB340:AB341"/>
    <mergeCell ref="AC340:AC341"/>
    <mergeCell ref="Y342:Y344"/>
    <mergeCell ref="AA342:AA344"/>
    <mergeCell ref="AB342:AB344"/>
    <mergeCell ref="AC342:AC344"/>
    <mergeCell ref="C342:C344"/>
    <mergeCell ref="E345:E347"/>
    <mergeCell ref="O345:O347"/>
    <mergeCell ref="P345:P347"/>
    <mergeCell ref="AE348:AE351"/>
    <mergeCell ref="AF348:AF351"/>
    <mergeCell ref="AG348:AG351"/>
    <mergeCell ref="AH348:AH351"/>
    <mergeCell ref="AI348:AI351"/>
    <mergeCell ref="AJ348:AJ351"/>
    <mergeCell ref="R348:R351"/>
    <mergeCell ref="S348:S351"/>
    <mergeCell ref="Z348:Z351"/>
    <mergeCell ref="AA348:AA351"/>
    <mergeCell ref="AB348:AB351"/>
    <mergeCell ref="AC348:AC351"/>
    <mergeCell ref="Y352:Y353"/>
    <mergeCell ref="C348:C351"/>
    <mergeCell ref="D348:D351"/>
    <mergeCell ref="E348:E351"/>
    <mergeCell ref="O348:O351"/>
    <mergeCell ref="P348:P351"/>
    <mergeCell ref="AE345:AE347"/>
    <mergeCell ref="AF345:AF347"/>
    <mergeCell ref="AG345:AG347"/>
    <mergeCell ref="AH345:AH347"/>
    <mergeCell ref="AI345:AI347"/>
    <mergeCell ref="AJ345:AJ347"/>
    <mergeCell ref="R345:R347"/>
    <mergeCell ref="S345:S347"/>
    <mergeCell ref="Z345:Z347"/>
    <mergeCell ref="AA345:AA347"/>
    <mergeCell ref="AK345:AK347"/>
    <mergeCell ref="AL345:AL347"/>
    <mergeCell ref="AM345:AM347"/>
    <mergeCell ref="AN345:AN347"/>
    <mergeCell ref="AK348:AK351"/>
    <mergeCell ref="AL348:AL351"/>
    <mergeCell ref="AM348:AM351"/>
    <mergeCell ref="AN348:AN351"/>
    <mergeCell ref="C354:C356"/>
    <mergeCell ref="D354:D356"/>
    <mergeCell ref="E354:E356"/>
    <mergeCell ref="O354:O356"/>
    <mergeCell ref="P354:P356"/>
    <mergeCell ref="AE352:AE353"/>
    <mergeCell ref="AF352:AF353"/>
    <mergeCell ref="AG352:AG353"/>
    <mergeCell ref="AH352:AH353"/>
    <mergeCell ref="AI352:AI353"/>
    <mergeCell ref="AJ352:AJ353"/>
    <mergeCell ref="R352:R353"/>
    <mergeCell ref="S352:S353"/>
    <mergeCell ref="Z352:Z353"/>
    <mergeCell ref="AA352:AA353"/>
    <mergeCell ref="AB352:AB353"/>
    <mergeCell ref="AC352:AC353"/>
    <mergeCell ref="Y354:Y356"/>
    <mergeCell ref="C352:C353"/>
    <mergeCell ref="D352:D353"/>
    <mergeCell ref="E352:E353"/>
    <mergeCell ref="O352:O353"/>
    <mergeCell ref="P352:P353"/>
    <mergeCell ref="AE354:AE356"/>
    <mergeCell ref="AF354:AF356"/>
    <mergeCell ref="AG354:AG356"/>
    <mergeCell ref="AH354:AH356"/>
    <mergeCell ref="AI354:AI356"/>
    <mergeCell ref="AJ354:AJ356"/>
    <mergeCell ref="R354:R356"/>
    <mergeCell ref="S354:S356"/>
    <mergeCell ref="Z354:Z356"/>
    <mergeCell ref="AA354:AA356"/>
    <mergeCell ref="AB354:AB356"/>
    <mergeCell ref="AC354:AC356"/>
    <mergeCell ref="Y357:Y358"/>
    <mergeCell ref="AK352:AK353"/>
    <mergeCell ref="AL352:AL353"/>
    <mergeCell ref="AM352:AM353"/>
    <mergeCell ref="AN352:AN353"/>
    <mergeCell ref="AK354:AK356"/>
    <mergeCell ref="AL354:AL356"/>
    <mergeCell ref="AM354:AM356"/>
    <mergeCell ref="AN354:AN356"/>
    <mergeCell ref="C359:C360"/>
    <mergeCell ref="D359:D360"/>
    <mergeCell ref="E359:E360"/>
    <mergeCell ref="O359:O360"/>
    <mergeCell ref="P359:P360"/>
    <mergeCell ref="AE357:AE358"/>
    <mergeCell ref="AF357:AF358"/>
    <mergeCell ref="AG357:AG358"/>
    <mergeCell ref="AH357:AH358"/>
    <mergeCell ref="AI357:AI358"/>
    <mergeCell ref="AJ357:AJ358"/>
    <mergeCell ref="R357:R358"/>
    <mergeCell ref="S357:S358"/>
    <mergeCell ref="Z357:Z358"/>
    <mergeCell ref="AA357:AA358"/>
    <mergeCell ref="AB357:AB358"/>
    <mergeCell ref="AC357:AC358"/>
    <mergeCell ref="Y359:Y360"/>
    <mergeCell ref="C357:C358"/>
    <mergeCell ref="D357:D358"/>
    <mergeCell ref="E357:E358"/>
    <mergeCell ref="O357:O358"/>
    <mergeCell ref="P357:P358"/>
    <mergeCell ref="AE359:AE360"/>
    <mergeCell ref="AF359:AF360"/>
    <mergeCell ref="AG359:AG360"/>
    <mergeCell ref="AH359:AH360"/>
    <mergeCell ref="AI359:AI360"/>
    <mergeCell ref="AJ359:AJ360"/>
    <mergeCell ref="R359:R360"/>
    <mergeCell ref="S359:S360"/>
    <mergeCell ref="Z359:Z360"/>
    <mergeCell ref="AA359:AA360"/>
    <mergeCell ref="AB359:AB360"/>
    <mergeCell ref="AC359:AC360"/>
    <mergeCell ref="Y361:Y363"/>
    <mergeCell ref="AK357:AK358"/>
    <mergeCell ref="AL357:AL358"/>
    <mergeCell ref="AM357:AM358"/>
    <mergeCell ref="AN357:AN358"/>
    <mergeCell ref="AK359:AK360"/>
    <mergeCell ref="AL359:AL360"/>
    <mergeCell ref="AM359:AM360"/>
    <mergeCell ref="AN359:AN360"/>
    <mergeCell ref="C364:C367"/>
    <mergeCell ref="D364:D367"/>
    <mergeCell ref="E364:E367"/>
    <mergeCell ref="O364:O367"/>
    <mergeCell ref="P364:P367"/>
    <mergeCell ref="AE361:AE363"/>
    <mergeCell ref="AF361:AF363"/>
    <mergeCell ref="AG361:AG363"/>
    <mergeCell ref="AH361:AH363"/>
    <mergeCell ref="AI361:AI363"/>
    <mergeCell ref="AJ361:AJ363"/>
    <mergeCell ref="R361:R363"/>
    <mergeCell ref="S361:S363"/>
    <mergeCell ref="Z361:Z363"/>
    <mergeCell ref="AA361:AA363"/>
    <mergeCell ref="AB361:AB363"/>
    <mergeCell ref="AC361:AC363"/>
    <mergeCell ref="Y364:Y367"/>
    <mergeCell ref="C361:C363"/>
    <mergeCell ref="D361:D363"/>
    <mergeCell ref="E361:E363"/>
    <mergeCell ref="O361:O363"/>
    <mergeCell ref="P361:P363"/>
    <mergeCell ref="AE364:AE367"/>
    <mergeCell ref="AF364:AF367"/>
    <mergeCell ref="AG364:AG367"/>
    <mergeCell ref="AH364:AH367"/>
    <mergeCell ref="AI364:AI367"/>
    <mergeCell ref="AJ364:AJ367"/>
    <mergeCell ref="R364:R367"/>
    <mergeCell ref="S364:S367"/>
    <mergeCell ref="Z364:Z367"/>
    <mergeCell ref="AA364:AA367"/>
    <mergeCell ref="AB364:AB367"/>
    <mergeCell ref="AC364:AC367"/>
    <mergeCell ref="Y368:Y371"/>
    <mergeCell ref="AK361:AK363"/>
    <mergeCell ref="C372:C375"/>
    <mergeCell ref="D372:D375"/>
    <mergeCell ref="E372:E375"/>
    <mergeCell ref="O372:O375"/>
    <mergeCell ref="P372:P375"/>
    <mergeCell ref="AE368:AE371"/>
    <mergeCell ref="AF368:AF371"/>
    <mergeCell ref="AG368:AG371"/>
    <mergeCell ref="AH368:AH371"/>
    <mergeCell ref="AI368:AI371"/>
    <mergeCell ref="AJ368:AJ371"/>
    <mergeCell ref="R368:R371"/>
    <mergeCell ref="S368:S371"/>
    <mergeCell ref="Z368:Z371"/>
    <mergeCell ref="AA368:AA371"/>
    <mergeCell ref="AB368:AB371"/>
    <mergeCell ref="AC368:AC371"/>
    <mergeCell ref="Y372:Y375"/>
    <mergeCell ref="R372:R375"/>
    <mergeCell ref="S372:S375"/>
    <mergeCell ref="Z372:Z375"/>
    <mergeCell ref="AA372:AA375"/>
    <mergeCell ref="AB372:AB375"/>
    <mergeCell ref="AC372:AC375"/>
    <mergeCell ref="AK376:AK378"/>
    <mergeCell ref="AL376:AL378"/>
    <mergeCell ref="AM376:AM378"/>
    <mergeCell ref="AN376:AN378"/>
    <mergeCell ref="AL361:AL363"/>
    <mergeCell ref="AM361:AM363"/>
    <mergeCell ref="AN361:AN363"/>
    <mergeCell ref="AK364:AK367"/>
    <mergeCell ref="AL364:AL367"/>
    <mergeCell ref="AM364:AM367"/>
    <mergeCell ref="AN364:AN367"/>
    <mergeCell ref="AK368:AK371"/>
    <mergeCell ref="AL368:AL371"/>
    <mergeCell ref="AM368:AM371"/>
    <mergeCell ref="AN368:AN371"/>
    <mergeCell ref="AK372:AK375"/>
    <mergeCell ref="AL372:AL375"/>
    <mergeCell ref="AM372:AM375"/>
    <mergeCell ref="E379:E384"/>
    <mergeCell ref="O379:O381"/>
    <mergeCell ref="P379:P384"/>
    <mergeCell ref="AE376:AE378"/>
    <mergeCell ref="AF376:AF378"/>
    <mergeCell ref="AG376:AG378"/>
    <mergeCell ref="AH376:AH378"/>
    <mergeCell ref="AI376:AI378"/>
    <mergeCell ref="AJ376:AJ378"/>
    <mergeCell ref="R376:R378"/>
    <mergeCell ref="S376:S378"/>
    <mergeCell ref="Z376:Z378"/>
    <mergeCell ref="AA376:AA378"/>
    <mergeCell ref="AB376:AB378"/>
    <mergeCell ref="AC376:AC378"/>
    <mergeCell ref="AN372:AN375"/>
    <mergeCell ref="C368:C371"/>
    <mergeCell ref="D368:D371"/>
    <mergeCell ref="E368:E371"/>
    <mergeCell ref="O368:O371"/>
    <mergeCell ref="P368:P371"/>
    <mergeCell ref="C376:C378"/>
    <mergeCell ref="D376:D378"/>
    <mergeCell ref="E376:E378"/>
    <mergeCell ref="O376:O378"/>
    <mergeCell ref="P376:P378"/>
    <mergeCell ref="AE372:AE375"/>
    <mergeCell ref="AF372:AF375"/>
    <mergeCell ref="AG372:AG375"/>
    <mergeCell ref="AH372:AH375"/>
    <mergeCell ref="AI372:AI375"/>
    <mergeCell ref="AJ372:AJ375"/>
    <mergeCell ref="C385:C388"/>
    <mergeCell ref="D385:D388"/>
    <mergeCell ref="E385:E388"/>
    <mergeCell ref="O385:O388"/>
    <mergeCell ref="AL389:AL392"/>
    <mergeCell ref="AM389:AM392"/>
    <mergeCell ref="AN389:AN392"/>
    <mergeCell ref="P385:P388"/>
    <mergeCell ref="AK389:AK392"/>
    <mergeCell ref="AJ389:AJ392"/>
    <mergeCell ref="R389:R392"/>
    <mergeCell ref="AK379:AK384"/>
    <mergeCell ref="AL379:AL384"/>
    <mergeCell ref="AM379:AM384"/>
    <mergeCell ref="AN379:AN384"/>
    <mergeCell ref="O382:O384"/>
    <mergeCell ref="AH382:AH384"/>
    <mergeCell ref="AE379:AE384"/>
    <mergeCell ref="AF379:AF384"/>
    <mergeCell ref="AG379:AG384"/>
    <mergeCell ref="AH379:AH381"/>
    <mergeCell ref="AI379:AI384"/>
    <mergeCell ref="AJ379:AJ384"/>
    <mergeCell ref="R379:R384"/>
    <mergeCell ref="S379:S384"/>
    <mergeCell ref="Z379:Z384"/>
    <mergeCell ref="AA379:AA384"/>
    <mergeCell ref="AB379:AB384"/>
    <mergeCell ref="AC379:AC384"/>
    <mergeCell ref="AC389:AC392"/>
    <mergeCell ref="C379:C384"/>
    <mergeCell ref="D379:D384"/>
    <mergeCell ref="Y389:Y392"/>
    <mergeCell ref="R393:R394"/>
    <mergeCell ref="S393:S394"/>
    <mergeCell ref="Z393:Z394"/>
    <mergeCell ref="AA393:AA394"/>
    <mergeCell ref="AB393:AB394"/>
    <mergeCell ref="AC393:AC394"/>
    <mergeCell ref="S389:S392"/>
    <mergeCell ref="Z389:Z392"/>
    <mergeCell ref="AA389:AA392"/>
    <mergeCell ref="AB389:AB392"/>
    <mergeCell ref="AK385:AK388"/>
    <mergeCell ref="AL385:AL388"/>
    <mergeCell ref="AM385:AM388"/>
    <mergeCell ref="AN385:AN388"/>
    <mergeCell ref="C389:C392"/>
    <mergeCell ref="D389:D392"/>
    <mergeCell ref="E389:E392"/>
    <mergeCell ref="O389:O392"/>
    <mergeCell ref="P389:P392"/>
    <mergeCell ref="AE385:AE388"/>
    <mergeCell ref="AF385:AF388"/>
    <mergeCell ref="AG385:AG388"/>
    <mergeCell ref="AH385:AH388"/>
    <mergeCell ref="AI385:AI388"/>
    <mergeCell ref="AJ385:AJ388"/>
    <mergeCell ref="R385:R388"/>
    <mergeCell ref="S385:S388"/>
    <mergeCell ref="Z385:Z388"/>
    <mergeCell ref="AA385:AA388"/>
    <mergeCell ref="AB385:AB388"/>
    <mergeCell ref="AC385:AC388"/>
    <mergeCell ref="S397:S398"/>
    <mergeCell ref="Z397:Z398"/>
    <mergeCell ref="AA397:AA398"/>
    <mergeCell ref="AB397:AB398"/>
    <mergeCell ref="AC397:AC398"/>
    <mergeCell ref="Y395:Y396"/>
    <mergeCell ref="AE399:AE400"/>
    <mergeCell ref="AF399:AF400"/>
    <mergeCell ref="AG399:AG400"/>
    <mergeCell ref="AH399:AH400"/>
    <mergeCell ref="AI399:AI400"/>
    <mergeCell ref="C393:C394"/>
    <mergeCell ref="D393:D394"/>
    <mergeCell ref="E393:E394"/>
    <mergeCell ref="O393:O394"/>
    <mergeCell ref="P393:P394"/>
    <mergeCell ref="AE389:AE392"/>
    <mergeCell ref="AF389:AF392"/>
    <mergeCell ref="AG389:AG392"/>
    <mergeCell ref="AH389:AH392"/>
    <mergeCell ref="AI389:AI392"/>
    <mergeCell ref="C397:C398"/>
    <mergeCell ref="D397:D398"/>
    <mergeCell ref="E397:E398"/>
    <mergeCell ref="O397:O398"/>
    <mergeCell ref="P397:P398"/>
    <mergeCell ref="AE395:AE396"/>
    <mergeCell ref="AF395:AF396"/>
    <mergeCell ref="AG395:AG396"/>
    <mergeCell ref="AH395:AH396"/>
    <mergeCell ref="AI395:AI396"/>
    <mergeCell ref="Y393:Y394"/>
    <mergeCell ref="AK395:AK396"/>
    <mergeCell ref="AL395:AL396"/>
    <mergeCell ref="AM395:AM396"/>
    <mergeCell ref="AN395:AN396"/>
    <mergeCell ref="AK397:AK398"/>
    <mergeCell ref="AL397:AL398"/>
    <mergeCell ref="AM397:AM398"/>
    <mergeCell ref="AN397:AN398"/>
    <mergeCell ref="AL399:AL400"/>
    <mergeCell ref="AM399:AM400"/>
    <mergeCell ref="AN399:AN400"/>
    <mergeCell ref="C399:C400"/>
    <mergeCell ref="AJ395:AJ396"/>
    <mergeCell ref="R395:R396"/>
    <mergeCell ref="S395:S396"/>
    <mergeCell ref="Z395:Z396"/>
    <mergeCell ref="AA395:AA396"/>
    <mergeCell ref="AB395:AB396"/>
    <mergeCell ref="AC395:AC396"/>
    <mergeCell ref="Y397:Y398"/>
    <mergeCell ref="C395:C396"/>
    <mergeCell ref="D395:D396"/>
    <mergeCell ref="E395:E396"/>
    <mergeCell ref="O395:O396"/>
    <mergeCell ref="P395:P396"/>
    <mergeCell ref="AE397:AE398"/>
    <mergeCell ref="AF397:AF398"/>
    <mergeCell ref="AG397:AG398"/>
    <mergeCell ref="AH397:AH398"/>
    <mergeCell ref="AI397:AI398"/>
    <mergeCell ref="AJ397:AJ398"/>
    <mergeCell ref="R397:R398"/>
    <mergeCell ref="AN401:AN403"/>
    <mergeCell ref="D399:D400"/>
    <mergeCell ref="E399:E400"/>
    <mergeCell ref="O399:O400"/>
    <mergeCell ref="P399:P400"/>
    <mergeCell ref="R404:R405"/>
    <mergeCell ref="S404:S405"/>
    <mergeCell ref="Z404:Z405"/>
    <mergeCell ref="AA404:AA405"/>
    <mergeCell ref="AB404:AB405"/>
    <mergeCell ref="AC404:AC405"/>
    <mergeCell ref="Y406:Y407"/>
    <mergeCell ref="AK406:AK407"/>
    <mergeCell ref="AE404:AE405"/>
    <mergeCell ref="AF404:AF405"/>
    <mergeCell ref="AG404:AG405"/>
    <mergeCell ref="AJ404:AJ405"/>
    <mergeCell ref="AJ401:AJ403"/>
    <mergeCell ref="AK399:AK400"/>
    <mergeCell ref="AJ399:AJ400"/>
    <mergeCell ref="R399:R400"/>
    <mergeCell ref="S399:S400"/>
    <mergeCell ref="Z399:Z400"/>
    <mergeCell ref="AA399:AA400"/>
    <mergeCell ref="AB399:AB400"/>
    <mergeCell ref="AC399:AC400"/>
    <mergeCell ref="S401:S403"/>
    <mergeCell ref="Z401:Z403"/>
    <mergeCell ref="AA401:AA403"/>
    <mergeCell ref="AB401:AB403"/>
    <mergeCell ref="Y399:Y400"/>
    <mergeCell ref="C404:C405"/>
    <mergeCell ref="D404:D405"/>
    <mergeCell ref="E404:E405"/>
    <mergeCell ref="O404:O405"/>
    <mergeCell ref="P404:P405"/>
    <mergeCell ref="AE401:AE403"/>
    <mergeCell ref="AF401:AF403"/>
    <mergeCell ref="AG401:AG403"/>
    <mergeCell ref="AH401:AH403"/>
    <mergeCell ref="AI401:AI403"/>
    <mergeCell ref="R401:R403"/>
    <mergeCell ref="S408:S409"/>
    <mergeCell ref="Z408:Z409"/>
    <mergeCell ref="AA408:AA409"/>
    <mergeCell ref="AB408:AB409"/>
    <mergeCell ref="AC408:AC409"/>
    <mergeCell ref="AE408:AE409"/>
    <mergeCell ref="AH404:AH405"/>
    <mergeCell ref="AI404:AI405"/>
    <mergeCell ref="C401:C403"/>
    <mergeCell ref="D401:D403"/>
    <mergeCell ref="E401:E403"/>
    <mergeCell ref="O401:O403"/>
    <mergeCell ref="P401:P403"/>
    <mergeCell ref="D406:D407"/>
    <mergeCell ref="E406:E407"/>
    <mergeCell ref="O406:O407"/>
    <mergeCell ref="P406:P407"/>
    <mergeCell ref="Y401:Y403"/>
    <mergeCell ref="B408:B409"/>
    <mergeCell ref="C408:C409"/>
    <mergeCell ref="D408:D409"/>
    <mergeCell ref="O408:O409"/>
    <mergeCell ref="P408:P409"/>
    <mergeCell ref="R408:R409"/>
    <mergeCell ref="AE406:AE407"/>
    <mergeCell ref="AF406:AF407"/>
    <mergeCell ref="AG406:AG407"/>
    <mergeCell ref="AH406:AH407"/>
    <mergeCell ref="AI406:AI407"/>
    <mergeCell ref="AJ406:AJ407"/>
    <mergeCell ref="R406:R407"/>
    <mergeCell ref="S406:S407"/>
    <mergeCell ref="Z406:Z407"/>
    <mergeCell ref="AA406:AA407"/>
    <mergeCell ref="AB406:AB407"/>
    <mergeCell ref="AC406:AC407"/>
    <mergeCell ref="Y408:Y409"/>
    <mergeCell ref="C406:C407"/>
    <mergeCell ref="Y210:Y212"/>
    <mergeCell ref="AL408:AL409"/>
    <mergeCell ref="AM408:AM409"/>
    <mergeCell ref="AN408:AN409"/>
    <mergeCell ref="AF408:AF409"/>
    <mergeCell ref="AG408:AG409"/>
    <mergeCell ref="AH408:AH409"/>
    <mergeCell ref="AI408:AI409"/>
    <mergeCell ref="AJ408:AJ409"/>
    <mergeCell ref="AK408:AK409"/>
    <mergeCell ref="AK393:AK394"/>
    <mergeCell ref="AL393:AL394"/>
    <mergeCell ref="AM393:AM394"/>
    <mergeCell ref="AN393:AN394"/>
    <mergeCell ref="AE393:AE394"/>
    <mergeCell ref="AF393:AF394"/>
    <mergeCell ref="AG393:AG394"/>
    <mergeCell ref="AH393:AH394"/>
    <mergeCell ref="AI393:AI394"/>
    <mergeCell ref="AJ393:AJ394"/>
    <mergeCell ref="AL406:AL407"/>
    <mergeCell ref="AM406:AM407"/>
    <mergeCell ref="AN406:AN407"/>
    <mergeCell ref="AC401:AC403"/>
    <mergeCell ref="Y404:Y405"/>
    <mergeCell ref="AK404:AK405"/>
    <mergeCell ref="AL404:AL405"/>
    <mergeCell ref="AM404:AM405"/>
    <mergeCell ref="AN404:AN405"/>
    <mergeCell ref="AK401:AK403"/>
    <mergeCell ref="AL401:AL403"/>
    <mergeCell ref="AM401:AM403"/>
  </mergeCells>
  <conditionalFormatting sqref="W105:X296 W303:X345 X409 W376:X408 W4:X99">
    <cfRule type="beginsWith" dxfId="619" priority="460" operator="beginsWith" text="T">
      <formula>LEFT(W4,LEN("T"))="T"</formula>
    </cfRule>
    <cfRule type="containsText" dxfId="618" priority="461" operator="containsText" text="Sin iniciar">
      <formula>NOT(ISERROR(SEARCH("Sin iniciar",W4)))</formula>
    </cfRule>
    <cfRule type="containsText" dxfId="617" priority="462" operator="containsText" text="En gestión">
      <formula>NOT(ISERROR(SEARCH("En gestión",W4)))</formula>
    </cfRule>
  </conditionalFormatting>
  <conditionalFormatting sqref="AB4:AC4">
    <cfRule type="beginsWith" dxfId="616" priority="448" operator="beginsWith" text="E">
      <formula>LEFT(AB4,LEN("E"))="E"</formula>
    </cfRule>
    <cfRule type="beginsWith" dxfId="615" priority="449" operator="beginsWith" text="T">
      <formula>LEFT(AB4,LEN("T"))="T"</formula>
    </cfRule>
    <cfRule type="beginsWith" dxfId="614" priority="450" operator="beginsWith" text="S">
      <formula>LEFT(AB4,LEN("S"))="S"</formula>
    </cfRule>
  </conditionalFormatting>
  <conditionalFormatting sqref="AB8:AC8">
    <cfRule type="beginsWith" dxfId="613" priority="445" operator="beginsWith" text="E">
      <formula>LEFT(AB8,LEN("E"))="E"</formula>
    </cfRule>
    <cfRule type="beginsWith" dxfId="612" priority="446" operator="beginsWith" text="T">
      <formula>LEFT(AB8,LEN("T"))="T"</formula>
    </cfRule>
    <cfRule type="beginsWith" dxfId="611" priority="447" operator="beginsWith" text="S">
      <formula>LEFT(AB8,LEN("S"))="S"</formula>
    </cfRule>
  </conditionalFormatting>
  <conditionalFormatting sqref="AB6:AC6">
    <cfRule type="beginsWith" dxfId="610" priority="442" operator="beginsWith" text="E">
      <formula>LEFT(AB6,LEN("E"))="E"</formula>
    </cfRule>
    <cfRule type="beginsWith" dxfId="609" priority="443" operator="beginsWith" text="T">
      <formula>LEFT(AB6,LEN("T"))="T"</formula>
    </cfRule>
    <cfRule type="beginsWith" dxfId="608" priority="444" operator="beginsWith" text="S">
      <formula>LEFT(AB6,LEN("S"))="S"</formula>
    </cfRule>
  </conditionalFormatting>
  <conditionalFormatting sqref="AC54">
    <cfRule type="beginsWith" dxfId="607" priority="397" operator="beginsWith" text="E">
      <formula>LEFT(AC54,LEN("E"))="E"</formula>
    </cfRule>
    <cfRule type="beginsWith" dxfId="606" priority="398" operator="beginsWith" text="T">
      <formula>LEFT(AC54,LEN("T"))="T"</formula>
    </cfRule>
    <cfRule type="beginsWith" dxfId="605" priority="399" operator="beginsWith" text="S">
      <formula>LEFT(AC54,LEN("S"))="S"</formula>
    </cfRule>
  </conditionalFormatting>
  <conditionalFormatting sqref="AB408:AC408">
    <cfRule type="beginsWith" dxfId="604" priority="34" operator="beginsWith" text="E">
      <formula>LEFT(AB408,LEN("E"))="E"</formula>
    </cfRule>
    <cfRule type="beginsWith" dxfId="603" priority="35" operator="beginsWith" text="T">
      <formula>LEFT(AB408,LEN("T"))="T"</formula>
    </cfRule>
    <cfRule type="beginsWith" dxfId="602" priority="36" operator="beginsWith" text="S">
      <formula>LEFT(AB408,LEN("S"))="S"</formula>
    </cfRule>
  </conditionalFormatting>
  <conditionalFormatting sqref="AB10:AC10">
    <cfRule type="beginsWith" dxfId="601" priority="439" operator="beginsWith" text="E">
      <formula>LEFT(AB10,LEN("E"))="E"</formula>
    </cfRule>
    <cfRule type="beginsWith" dxfId="600" priority="440" operator="beginsWith" text="T">
      <formula>LEFT(AB10,LEN("T"))="T"</formula>
    </cfRule>
    <cfRule type="beginsWith" dxfId="599" priority="441" operator="beginsWith" text="S">
      <formula>LEFT(AB10,LEN("S"))="S"</formula>
    </cfRule>
  </conditionalFormatting>
  <conditionalFormatting sqref="AB13">
    <cfRule type="beginsWith" dxfId="598" priority="436" operator="beginsWith" text="E">
      <formula>LEFT(AB13,LEN("E"))="E"</formula>
    </cfRule>
    <cfRule type="beginsWith" dxfId="597" priority="437" operator="beginsWith" text="T">
      <formula>LEFT(AB13,LEN("T"))="T"</formula>
    </cfRule>
    <cfRule type="beginsWith" dxfId="596" priority="438" operator="beginsWith" text="S">
      <formula>LEFT(AB13,LEN("S"))="S"</formula>
    </cfRule>
  </conditionalFormatting>
  <conditionalFormatting sqref="AC13">
    <cfRule type="beginsWith" dxfId="595" priority="433" operator="beginsWith" text="E">
      <formula>LEFT(AC13,LEN("E"))="E"</formula>
    </cfRule>
    <cfRule type="beginsWith" dxfId="594" priority="434" operator="beginsWith" text="T">
      <formula>LEFT(AC13,LEN("T"))="T"</formula>
    </cfRule>
    <cfRule type="beginsWith" dxfId="593" priority="435" operator="beginsWith" text="S">
      <formula>LEFT(AC13,LEN("S"))="S"</formula>
    </cfRule>
  </conditionalFormatting>
  <conditionalFormatting sqref="AB15">
    <cfRule type="beginsWith" dxfId="592" priority="430" operator="beginsWith" text="E">
      <formula>LEFT(AB15,LEN("E"))="E"</formula>
    </cfRule>
    <cfRule type="beginsWith" dxfId="591" priority="431" operator="beginsWith" text="T">
      <formula>LEFT(AB15,LEN("T"))="T"</formula>
    </cfRule>
    <cfRule type="beginsWith" dxfId="590" priority="432" operator="beginsWith" text="S">
      <formula>LEFT(AB15,LEN("S"))="S"</formula>
    </cfRule>
  </conditionalFormatting>
  <conditionalFormatting sqref="AC15">
    <cfRule type="beginsWith" dxfId="589" priority="427" operator="beginsWith" text="E">
      <formula>LEFT(AC15,LEN("E"))="E"</formula>
    </cfRule>
    <cfRule type="beginsWith" dxfId="588" priority="428" operator="beginsWith" text="T">
      <formula>LEFT(AC15,LEN("T"))="T"</formula>
    </cfRule>
    <cfRule type="beginsWith" dxfId="587" priority="429" operator="beginsWith" text="S">
      <formula>LEFT(AC15,LEN("S"))="S"</formula>
    </cfRule>
  </conditionalFormatting>
  <conditionalFormatting sqref="AB28:AC28">
    <cfRule type="beginsWith" dxfId="586" priority="424" operator="beginsWith" text="E">
      <formula>LEFT(AB28,LEN("E"))="E"</formula>
    </cfRule>
    <cfRule type="beginsWith" dxfId="585" priority="425" operator="beginsWith" text="T">
      <formula>LEFT(AB28,LEN("T"))="T"</formula>
    </cfRule>
    <cfRule type="beginsWith" dxfId="584" priority="426" operator="beginsWith" text="S">
      <formula>LEFT(AB28,LEN("S"))="S"</formula>
    </cfRule>
  </conditionalFormatting>
  <conditionalFormatting sqref="AB30:AC31 AB34:AC34">
    <cfRule type="beginsWith" dxfId="583" priority="421" operator="beginsWith" text="E">
      <formula>LEFT(AB30,LEN("E"))="E"</formula>
    </cfRule>
    <cfRule type="beginsWith" dxfId="582" priority="422" operator="beginsWith" text="T">
      <formula>LEFT(AB30,LEN("T"))="T"</formula>
    </cfRule>
    <cfRule type="beginsWith" dxfId="581" priority="423" operator="beginsWith" text="S">
      <formula>LEFT(AB30,LEN("S"))="S"</formula>
    </cfRule>
  </conditionalFormatting>
  <conditionalFormatting sqref="AB35:AC35">
    <cfRule type="beginsWith" dxfId="580" priority="418" operator="beginsWith" text="E">
      <formula>LEFT(AB35,LEN("E"))="E"</formula>
    </cfRule>
    <cfRule type="beginsWith" dxfId="579" priority="419" operator="beginsWith" text="T">
      <formula>LEFT(AB35,LEN("T"))="T"</formula>
    </cfRule>
    <cfRule type="beginsWith" dxfId="578" priority="420" operator="beginsWith" text="S">
      <formula>LEFT(AB35,LEN("S"))="S"</formula>
    </cfRule>
  </conditionalFormatting>
  <conditionalFormatting sqref="AB38:AC38">
    <cfRule type="beginsWith" dxfId="577" priority="415" operator="beginsWith" text="E">
      <formula>LEFT(AB38,LEN("E"))="E"</formula>
    </cfRule>
    <cfRule type="beginsWith" dxfId="576" priority="416" operator="beginsWith" text="T">
      <formula>LEFT(AB38,LEN("T"))="T"</formula>
    </cfRule>
    <cfRule type="beginsWith" dxfId="575" priority="417" operator="beginsWith" text="S">
      <formula>LEFT(AB38,LEN("S"))="S"</formula>
    </cfRule>
  </conditionalFormatting>
  <conditionalFormatting sqref="AB40:AC40">
    <cfRule type="beginsWith" dxfId="574" priority="412" operator="beginsWith" text="E">
      <formula>LEFT(AB40,LEN("E"))="E"</formula>
    </cfRule>
    <cfRule type="beginsWith" dxfId="573" priority="413" operator="beginsWith" text="T">
      <formula>LEFT(AB40,LEN("T"))="T"</formula>
    </cfRule>
    <cfRule type="beginsWith" dxfId="572" priority="414" operator="beginsWith" text="S">
      <formula>LEFT(AB40,LEN("S"))="S"</formula>
    </cfRule>
  </conditionalFormatting>
  <conditionalFormatting sqref="AB42:AC42">
    <cfRule type="beginsWith" dxfId="571" priority="409" operator="beginsWith" text="E">
      <formula>LEFT(AB42,LEN("E"))="E"</formula>
    </cfRule>
    <cfRule type="beginsWith" dxfId="570" priority="410" operator="beginsWith" text="T">
      <formula>LEFT(AB42,LEN("T"))="T"</formula>
    </cfRule>
    <cfRule type="beginsWith" dxfId="569" priority="411" operator="beginsWith" text="S">
      <formula>LEFT(AB42,LEN("S"))="S"</formula>
    </cfRule>
  </conditionalFormatting>
  <conditionalFormatting sqref="AB44:AC44">
    <cfRule type="beginsWith" dxfId="568" priority="406" operator="beginsWith" text="E">
      <formula>LEFT(AB44,LEN("E"))="E"</formula>
    </cfRule>
    <cfRule type="beginsWith" dxfId="567" priority="407" operator="beginsWith" text="T">
      <formula>LEFT(AB44,LEN("T"))="T"</formula>
    </cfRule>
    <cfRule type="beginsWith" dxfId="566" priority="408" operator="beginsWith" text="S">
      <formula>LEFT(AB44,LEN("S"))="S"</formula>
    </cfRule>
  </conditionalFormatting>
  <conditionalFormatting sqref="AB52:AC52">
    <cfRule type="beginsWith" dxfId="565" priority="403" operator="beginsWith" text="E">
      <formula>LEFT(AB52,LEN("E"))="E"</formula>
    </cfRule>
    <cfRule type="beginsWith" dxfId="564" priority="404" operator="beginsWith" text="T">
      <formula>LEFT(AB52,LEN("T"))="T"</formula>
    </cfRule>
    <cfRule type="beginsWith" dxfId="563" priority="405" operator="beginsWith" text="S">
      <formula>LEFT(AB52,LEN("S"))="S"</formula>
    </cfRule>
  </conditionalFormatting>
  <conditionalFormatting sqref="AB54">
    <cfRule type="beginsWith" dxfId="562" priority="400" operator="beginsWith" text="E">
      <formula>LEFT(AB54,LEN("E"))="E"</formula>
    </cfRule>
    <cfRule type="beginsWith" dxfId="561" priority="401" operator="beginsWith" text="T">
      <formula>LEFT(AB54,LEN("T"))="T"</formula>
    </cfRule>
    <cfRule type="beginsWith" dxfId="560" priority="402" operator="beginsWith" text="S">
      <formula>LEFT(AB54,LEN("S"))="S"</formula>
    </cfRule>
  </conditionalFormatting>
  <conditionalFormatting sqref="AB55:AC55">
    <cfRule type="beginsWith" dxfId="559" priority="388" operator="beginsWith" text="E">
      <formula>LEFT(AB55,LEN("E"))="E"</formula>
    </cfRule>
    <cfRule type="beginsWith" dxfId="558" priority="389" operator="beginsWith" text="T">
      <formula>LEFT(AB55,LEN("T"))="T"</formula>
    </cfRule>
    <cfRule type="beginsWith" dxfId="557" priority="390" operator="beginsWith" text="S">
      <formula>LEFT(AB55,LEN("S"))="S"</formula>
    </cfRule>
  </conditionalFormatting>
  <conditionalFormatting sqref="AB58:AC58 AB61:AC61 AB80:AC80">
    <cfRule type="beginsWith" dxfId="556" priority="385" operator="beginsWith" text="E">
      <formula>LEFT(AB58,LEN("E"))="E"</formula>
    </cfRule>
    <cfRule type="beginsWith" dxfId="555" priority="386" operator="beginsWith" text="T">
      <formula>LEFT(AB58,LEN("T"))="T"</formula>
    </cfRule>
    <cfRule type="beginsWith" dxfId="554" priority="387" operator="beginsWith" text="S">
      <formula>LEFT(AB58,LEN("S"))="S"</formula>
    </cfRule>
  </conditionalFormatting>
  <conditionalFormatting sqref="AB83:AC83">
    <cfRule type="beginsWith" dxfId="553" priority="382" operator="beginsWith" text="E">
      <formula>LEFT(AB83,LEN("E"))="E"</formula>
    </cfRule>
    <cfRule type="beginsWith" dxfId="552" priority="383" operator="beginsWith" text="T">
      <formula>LEFT(AB83,LEN("T"))="T"</formula>
    </cfRule>
    <cfRule type="beginsWith" dxfId="551" priority="384" operator="beginsWith" text="S">
      <formula>LEFT(AB83,LEN("S"))="S"</formula>
    </cfRule>
  </conditionalFormatting>
  <conditionalFormatting sqref="AB86">
    <cfRule type="beginsWith" dxfId="550" priority="379" operator="beginsWith" text="E">
      <formula>LEFT(AB86,LEN("E"))="E"</formula>
    </cfRule>
    <cfRule type="beginsWith" dxfId="549" priority="380" operator="beginsWith" text="T">
      <formula>LEFT(AB86,LEN("T"))="T"</formula>
    </cfRule>
    <cfRule type="beginsWith" dxfId="548" priority="381" operator="beginsWith" text="S">
      <formula>LEFT(AB86,LEN("S"))="S"</formula>
    </cfRule>
  </conditionalFormatting>
  <conditionalFormatting sqref="AC86">
    <cfRule type="beginsWith" dxfId="547" priority="376" operator="beginsWith" text="E">
      <formula>LEFT(AC86,LEN("E"))="E"</formula>
    </cfRule>
    <cfRule type="beginsWith" dxfId="546" priority="377" operator="beginsWith" text="T">
      <formula>LEFT(AC86,LEN("T"))="T"</formula>
    </cfRule>
    <cfRule type="beginsWith" dxfId="545" priority="378" operator="beginsWith" text="S">
      <formula>LEFT(AC86,LEN("S"))="S"</formula>
    </cfRule>
  </conditionalFormatting>
  <conditionalFormatting sqref="AB88:AC88 AB90:AC90 AB92:AC92 AB94:AC94 AB96:AC96">
    <cfRule type="beginsWith" dxfId="544" priority="373" operator="beginsWith" text="E">
      <formula>LEFT(AB88,LEN("E"))="E"</formula>
    </cfRule>
    <cfRule type="beginsWith" dxfId="543" priority="374" operator="beginsWith" text="T">
      <formula>LEFT(AB88,LEN("T"))="T"</formula>
    </cfRule>
    <cfRule type="beginsWith" dxfId="542" priority="375" operator="beginsWith" text="S">
      <formula>LEFT(AB88,LEN("S"))="S"</formula>
    </cfRule>
  </conditionalFormatting>
  <conditionalFormatting sqref="W99:W107">
    <cfRule type="beginsWith" dxfId="541" priority="370" operator="beginsWith" text="T">
      <formula>LEFT(W99,LEN("T"))="T"</formula>
    </cfRule>
    <cfRule type="containsText" dxfId="540" priority="371" operator="containsText" text="Sin iniciar">
      <formula>NOT(ISERROR(SEARCH("Sin iniciar",W99)))</formula>
    </cfRule>
    <cfRule type="containsText" dxfId="539" priority="372" operator="containsText" text="En gestión">
      <formula>NOT(ISERROR(SEARCH("En gestión",W99)))</formula>
    </cfRule>
  </conditionalFormatting>
  <conditionalFormatting sqref="AB98:AB99">
    <cfRule type="beginsWith" dxfId="538" priority="367" operator="beginsWith" text="E">
      <formula>LEFT(AB98,LEN("E"))="E"</formula>
    </cfRule>
    <cfRule type="beginsWith" dxfId="537" priority="368" operator="beginsWith" text="T">
      <formula>LEFT(AB98,LEN("T"))="T"</formula>
    </cfRule>
    <cfRule type="beginsWith" dxfId="536" priority="369" operator="beginsWith" text="S">
      <formula>LEFT(AB98,LEN("S"))="S"</formula>
    </cfRule>
  </conditionalFormatting>
  <conditionalFormatting sqref="AC98:AC99">
    <cfRule type="beginsWith" dxfId="535" priority="364" operator="beginsWith" text="E">
      <formula>LEFT(AC98,LEN("E"))="E"</formula>
    </cfRule>
    <cfRule type="beginsWith" dxfId="534" priority="365" operator="beginsWith" text="T">
      <formula>LEFT(AC98,LEN("T"))="T"</formula>
    </cfRule>
    <cfRule type="beginsWith" dxfId="533" priority="366" operator="beginsWith" text="S">
      <formula>LEFT(AC98,LEN("S"))="S"</formula>
    </cfRule>
  </conditionalFormatting>
  <conditionalFormatting sqref="AB107">
    <cfRule type="beginsWith" dxfId="532" priority="361" operator="beginsWith" text="E">
      <formula>LEFT(AB107,LEN("E"))="E"</formula>
    </cfRule>
    <cfRule type="beginsWith" dxfId="531" priority="362" operator="beginsWith" text="T">
      <formula>LEFT(AB107,LEN("T"))="T"</formula>
    </cfRule>
    <cfRule type="beginsWith" dxfId="530" priority="363" operator="beginsWith" text="S">
      <formula>LEFT(AB107,LEN("S"))="S"</formula>
    </cfRule>
  </conditionalFormatting>
  <conditionalFormatting sqref="AC107">
    <cfRule type="beginsWith" dxfId="529" priority="358" operator="beginsWith" text="E">
      <formula>LEFT(AC107,LEN("E"))="E"</formula>
    </cfRule>
    <cfRule type="beginsWith" dxfId="528" priority="359" operator="beginsWith" text="T">
      <formula>LEFT(AC107,LEN("T"))="T"</formula>
    </cfRule>
    <cfRule type="beginsWith" dxfId="527" priority="360" operator="beginsWith" text="S">
      <formula>LEFT(AC107,LEN("S"))="S"</formula>
    </cfRule>
  </conditionalFormatting>
  <conditionalFormatting sqref="X100:X101">
    <cfRule type="beginsWith" dxfId="526" priority="355" operator="beginsWith" text="T">
      <formula>LEFT(X100,LEN("T"))="T"</formula>
    </cfRule>
    <cfRule type="containsText" dxfId="525" priority="356" operator="containsText" text="Sin iniciar">
      <formula>NOT(ISERROR(SEARCH("Sin iniciar",X100)))</formula>
    </cfRule>
    <cfRule type="containsText" dxfId="524" priority="357" operator="containsText" text="En gestión">
      <formula>NOT(ISERROR(SEARCH("En gestión",X100)))</formula>
    </cfRule>
  </conditionalFormatting>
  <conditionalFormatting sqref="AB100:AC100">
    <cfRule type="beginsWith" dxfId="523" priority="352" operator="beginsWith" text="E">
      <formula>LEFT(AB100,LEN("E"))="E"</formula>
    </cfRule>
    <cfRule type="beginsWith" dxfId="522" priority="353" operator="beginsWith" text="T">
      <formula>LEFT(AB100,LEN("T"))="T"</formula>
    </cfRule>
    <cfRule type="beginsWith" dxfId="521" priority="354" operator="beginsWith" text="S">
      <formula>LEFT(AB100,LEN("S"))="S"</formula>
    </cfRule>
  </conditionalFormatting>
  <conditionalFormatting sqref="AB105:AC105">
    <cfRule type="beginsWith" dxfId="520" priority="349" operator="beginsWith" text="E">
      <formula>LEFT(AB105,LEN("E"))="E"</formula>
    </cfRule>
    <cfRule type="beginsWith" dxfId="519" priority="350" operator="beginsWith" text="T">
      <formula>LEFT(AB105,LEN("T"))="T"</formula>
    </cfRule>
    <cfRule type="beginsWith" dxfId="518" priority="351" operator="beginsWith" text="S">
      <formula>LEFT(AB105,LEN("S"))="S"</formula>
    </cfRule>
  </conditionalFormatting>
  <conditionalFormatting sqref="W102:W104">
    <cfRule type="beginsWith" dxfId="517" priority="346" operator="beginsWith" text="T">
      <formula>LEFT(W102,LEN("T"))="T"</formula>
    </cfRule>
    <cfRule type="containsText" dxfId="516" priority="347" operator="containsText" text="Sin iniciar">
      <formula>NOT(ISERROR(SEARCH("Sin iniciar",W102)))</formula>
    </cfRule>
    <cfRule type="containsText" dxfId="515" priority="348" operator="containsText" text="En gestión">
      <formula>NOT(ISERROR(SEARCH("En gestión",W102)))</formula>
    </cfRule>
  </conditionalFormatting>
  <conditionalFormatting sqref="X102:X104">
    <cfRule type="beginsWith" dxfId="514" priority="343" operator="beginsWith" text="T">
      <formula>LEFT(X102,LEN("T"))="T"</formula>
    </cfRule>
    <cfRule type="containsText" dxfId="513" priority="344" operator="containsText" text="Sin iniciar">
      <formula>NOT(ISERROR(SEARCH("Sin iniciar",X102)))</formula>
    </cfRule>
    <cfRule type="containsText" dxfId="512" priority="345" operator="containsText" text="En gestión">
      <formula>NOT(ISERROR(SEARCH("En gestión",X102)))</formula>
    </cfRule>
  </conditionalFormatting>
  <conditionalFormatting sqref="AB102:AC102">
    <cfRule type="beginsWith" dxfId="511" priority="340" operator="beginsWith" text="E">
      <formula>LEFT(AB102,LEN("E"))="E"</formula>
    </cfRule>
    <cfRule type="beginsWith" dxfId="510" priority="341" operator="beginsWith" text="T">
      <formula>LEFT(AB102,LEN("T"))="T"</formula>
    </cfRule>
    <cfRule type="beginsWith" dxfId="509" priority="342" operator="beginsWith" text="S">
      <formula>LEFT(AB102,LEN("S"))="S"</formula>
    </cfRule>
  </conditionalFormatting>
  <conditionalFormatting sqref="W100">
    <cfRule type="beginsWith" dxfId="508" priority="337" operator="beginsWith" text="T">
      <formula>LEFT(W100,LEN("T"))="T"</formula>
    </cfRule>
    <cfRule type="containsText" dxfId="507" priority="338" operator="containsText" text="Sin iniciar">
      <formula>NOT(ISERROR(SEARCH("Sin iniciar",W100)))</formula>
    </cfRule>
    <cfRule type="containsText" dxfId="506" priority="339" operator="containsText" text="En gestión">
      <formula>NOT(ISERROR(SEARCH("En gestión",W100)))</formula>
    </cfRule>
  </conditionalFormatting>
  <conditionalFormatting sqref="W101">
    <cfRule type="beginsWith" dxfId="505" priority="334" operator="beginsWith" text="T">
      <formula>LEFT(W101,LEN("T"))="T"</formula>
    </cfRule>
    <cfRule type="containsText" dxfId="504" priority="335" operator="containsText" text="Sin iniciar">
      <formula>NOT(ISERROR(SEARCH("Sin iniciar",W101)))</formula>
    </cfRule>
    <cfRule type="containsText" dxfId="503" priority="336" operator="containsText" text="En gestión">
      <formula>NOT(ISERROR(SEARCH("En gestión",W101)))</formula>
    </cfRule>
  </conditionalFormatting>
  <conditionalFormatting sqref="AB108:AC108">
    <cfRule type="beginsWith" dxfId="502" priority="331" operator="beginsWith" text="E">
      <formula>LEFT(AB108,LEN("E"))="E"</formula>
    </cfRule>
    <cfRule type="beginsWith" dxfId="501" priority="332" operator="beginsWith" text="T">
      <formula>LEFT(AB108,LEN("T"))="T"</formula>
    </cfRule>
    <cfRule type="beginsWith" dxfId="500" priority="333" operator="beginsWith" text="S">
      <formula>LEFT(AB108,LEN("S"))="S"</formula>
    </cfRule>
  </conditionalFormatting>
  <conditionalFormatting sqref="AB110:AC110">
    <cfRule type="beginsWith" dxfId="499" priority="328" operator="beginsWith" text="E">
      <formula>LEFT(AB110,LEN("E"))="E"</formula>
    </cfRule>
    <cfRule type="beginsWith" dxfId="498" priority="329" operator="beginsWith" text="T">
      <formula>LEFT(AB110,LEN("T"))="T"</formula>
    </cfRule>
    <cfRule type="beginsWith" dxfId="497" priority="330" operator="beginsWith" text="S">
      <formula>LEFT(AB110,LEN("S"))="S"</formula>
    </cfRule>
  </conditionalFormatting>
  <conditionalFormatting sqref="AB113:AC113">
    <cfRule type="beginsWith" dxfId="496" priority="325" operator="beginsWith" text="E">
      <formula>LEFT(AB113,LEN("E"))="E"</formula>
    </cfRule>
    <cfRule type="beginsWith" dxfId="495" priority="326" operator="beginsWith" text="T">
      <formula>LEFT(AB113,LEN("T"))="T"</formula>
    </cfRule>
    <cfRule type="beginsWith" dxfId="494" priority="327" operator="beginsWith" text="S">
      <formula>LEFT(AB113,LEN("S"))="S"</formula>
    </cfRule>
  </conditionalFormatting>
  <conditionalFormatting sqref="AB115:AC115">
    <cfRule type="beginsWith" dxfId="493" priority="322" operator="beginsWith" text="E">
      <formula>LEFT(AB115,LEN("E"))="E"</formula>
    </cfRule>
    <cfRule type="beginsWith" dxfId="492" priority="323" operator="beginsWith" text="T">
      <formula>LEFT(AB115,LEN("T"))="T"</formula>
    </cfRule>
    <cfRule type="beginsWith" dxfId="491" priority="324" operator="beginsWith" text="S">
      <formula>LEFT(AB115,LEN("S"))="S"</formula>
    </cfRule>
  </conditionalFormatting>
  <conditionalFormatting sqref="AB117:AC117">
    <cfRule type="beginsWith" dxfId="490" priority="319" operator="beginsWith" text="E">
      <formula>LEFT(AB117,LEN("E"))="E"</formula>
    </cfRule>
    <cfRule type="beginsWith" dxfId="489" priority="320" operator="beginsWith" text="T">
      <formula>LEFT(AB117,LEN("T"))="T"</formula>
    </cfRule>
    <cfRule type="beginsWith" dxfId="488" priority="321" operator="beginsWith" text="S">
      <formula>LEFT(AB117,LEN("S"))="S"</formula>
    </cfRule>
  </conditionalFormatting>
  <conditionalFormatting sqref="AB119:AC119">
    <cfRule type="beginsWith" dxfId="487" priority="316" operator="beginsWith" text="E">
      <formula>LEFT(AB119,LEN("E"))="E"</formula>
    </cfRule>
    <cfRule type="beginsWith" dxfId="486" priority="317" operator="beginsWith" text="T">
      <formula>LEFT(AB119,LEN("T"))="T"</formula>
    </cfRule>
    <cfRule type="beginsWith" dxfId="485" priority="318" operator="beginsWith" text="S">
      <formula>LEFT(AB119,LEN("S"))="S"</formula>
    </cfRule>
  </conditionalFormatting>
  <conditionalFormatting sqref="AB121:AC121">
    <cfRule type="beginsWith" dxfId="484" priority="313" operator="beginsWith" text="E">
      <formula>LEFT(AB121,LEN("E"))="E"</formula>
    </cfRule>
    <cfRule type="beginsWith" dxfId="483" priority="314" operator="beginsWith" text="T">
      <formula>LEFT(AB121,LEN("T"))="T"</formula>
    </cfRule>
    <cfRule type="beginsWith" dxfId="482" priority="315" operator="beginsWith" text="S">
      <formula>LEFT(AB121,LEN("S"))="S"</formula>
    </cfRule>
  </conditionalFormatting>
  <conditionalFormatting sqref="AB123:AC123">
    <cfRule type="beginsWith" dxfId="481" priority="310" operator="beginsWith" text="E">
      <formula>LEFT(AB123,LEN("E"))="E"</formula>
    </cfRule>
    <cfRule type="beginsWith" dxfId="480" priority="311" operator="beginsWith" text="T">
      <formula>LEFT(AB123,LEN("T"))="T"</formula>
    </cfRule>
    <cfRule type="beginsWith" dxfId="479" priority="312" operator="beginsWith" text="S">
      <formula>LEFT(AB123,LEN("S"))="S"</formula>
    </cfRule>
  </conditionalFormatting>
  <conditionalFormatting sqref="AB126:AC126">
    <cfRule type="beginsWith" dxfId="478" priority="307" operator="beginsWith" text="E">
      <formula>LEFT(AB126,LEN("E"))="E"</formula>
    </cfRule>
    <cfRule type="beginsWith" dxfId="477" priority="308" operator="beginsWith" text="T">
      <formula>LEFT(AB126,LEN("T"))="T"</formula>
    </cfRule>
    <cfRule type="beginsWith" dxfId="476" priority="309" operator="beginsWith" text="S">
      <formula>LEFT(AB126,LEN("S"))="S"</formula>
    </cfRule>
  </conditionalFormatting>
  <conditionalFormatting sqref="AB130:AC130">
    <cfRule type="beginsWith" dxfId="475" priority="304" operator="beginsWith" text="E">
      <formula>LEFT(AB130,LEN("E"))="E"</formula>
    </cfRule>
    <cfRule type="beginsWith" dxfId="474" priority="305" operator="beginsWith" text="T">
      <formula>LEFT(AB130,LEN("T"))="T"</formula>
    </cfRule>
    <cfRule type="beginsWith" dxfId="473" priority="306" operator="beginsWith" text="S">
      <formula>LEFT(AB130,LEN("S"))="S"</formula>
    </cfRule>
  </conditionalFormatting>
  <conditionalFormatting sqref="AB134:AC134">
    <cfRule type="beginsWith" dxfId="472" priority="301" operator="beginsWith" text="E">
      <formula>LEFT(AB134,LEN("E"))="E"</formula>
    </cfRule>
    <cfRule type="beginsWith" dxfId="471" priority="302" operator="beginsWith" text="T">
      <formula>LEFT(AB134,LEN("T"))="T"</formula>
    </cfRule>
    <cfRule type="beginsWith" dxfId="470" priority="303" operator="beginsWith" text="S">
      <formula>LEFT(AB134,LEN("S"))="S"</formula>
    </cfRule>
  </conditionalFormatting>
  <conditionalFormatting sqref="AB137:AC137">
    <cfRule type="beginsWith" dxfId="469" priority="298" operator="beginsWith" text="E">
      <formula>LEFT(AB137,LEN("E"))="E"</formula>
    </cfRule>
    <cfRule type="beginsWith" dxfId="468" priority="299" operator="beginsWith" text="T">
      <formula>LEFT(AB137,LEN("T"))="T"</formula>
    </cfRule>
    <cfRule type="beginsWith" dxfId="467" priority="300" operator="beginsWith" text="S">
      <formula>LEFT(AB137,LEN("S"))="S"</formula>
    </cfRule>
  </conditionalFormatting>
  <conditionalFormatting sqref="AB140:AC140">
    <cfRule type="beginsWith" dxfId="466" priority="295" operator="beginsWith" text="E">
      <formula>LEFT(AB140,LEN("E"))="E"</formula>
    </cfRule>
    <cfRule type="beginsWith" dxfId="465" priority="296" operator="beginsWith" text="T">
      <formula>LEFT(AB140,LEN("T"))="T"</formula>
    </cfRule>
    <cfRule type="beginsWith" dxfId="464" priority="297" operator="beginsWith" text="S">
      <formula>LEFT(AB140,LEN("S"))="S"</formula>
    </cfRule>
  </conditionalFormatting>
  <conditionalFormatting sqref="AB143:AC143">
    <cfRule type="beginsWith" dxfId="463" priority="292" operator="beginsWith" text="E">
      <formula>LEFT(AB143,LEN("E"))="E"</formula>
    </cfRule>
    <cfRule type="beginsWith" dxfId="462" priority="293" operator="beginsWith" text="T">
      <formula>LEFT(AB143,LEN("T"))="T"</formula>
    </cfRule>
    <cfRule type="beginsWith" dxfId="461" priority="294" operator="beginsWith" text="S">
      <formula>LEFT(AB143,LEN("S"))="S"</formula>
    </cfRule>
  </conditionalFormatting>
  <conditionalFormatting sqref="AB147:AC147">
    <cfRule type="beginsWith" dxfId="460" priority="289" operator="beginsWith" text="E">
      <formula>LEFT(AB147,LEN("E"))="E"</formula>
    </cfRule>
    <cfRule type="beginsWith" dxfId="459" priority="290" operator="beginsWith" text="T">
      <formula>LEFT(AB147,LEN("T"))="T"</formula>
    </cfRule>
    <cfRule type="beginsWith" dxfId="458" priority="291" operator="beginsWith" text="S">
      <formula>LEFT(AB147,LEN("S"))="S"</formula>
    </cfRule>
  </conditionalFormatting>
  <conditionalFormatting sqref="AB150:AC150">
    <cfRule type="beginsWith" dxfId="457" priority="286" operator="beginsWith" text="E">
      <formula>LEFT(AB150,LEN("E"))="E"</formula>
    </cfRule>
    <cfRule type="beginsWith" dxfId="456" priority="287" operator="beginsWith" text="T">
      <formula>LEFT(AB150,LEN("T"))="T"</formula>
    </cfRule>
    <cfRule type="beginsWith" dxfId="455" priority="288" operator="beginsWith" text="S">
      <formula>LEFT(AB150,LEN("S"))="S"</formula>
    </cfRule>
  </conditionalFormatting>
  <conditionalFormatting sqref="AB153:AC153">
    <cfRule type="beginsWith" dxfId="454" priority="283" operator="beginsWith" text="E">
      <formula>LEFT(AB153,LEN("E"))="E"</formula>
    </cfRule>
    <cfRule type="beginsWith" dxfId="453" priority="284" operator="beginsWith" text="T">
      <formula>LEFT(AB153,LEN("T"))="T"</formula>
    </cfRule>
    <cfRule type="beginsWith" dxfId="452" priority="285" operator="beginsWith" text="S">
      <formula>LEFT(AB153,LEN("S"))="S"</formula>
    </cfRule>
  </conditionalFormatting>
  <conditionalFormatting sqref="AB156:AC156">
    <cfRule type="beginsWith" dxfId="451" priority="280" operator="beginsWith" text="E">
      <formula>LEFT(AB156,LEN("E"))="E"</formula>
    </cfRule>
    <cfRule type="beginsWith" dxfId="450" priority="281" operator="beginsWith" text="T">
      <formula>LEFT(AB156,LEN("T"))="T"</formula>
    </cfRule>
    <cfRule type="beginsWith" dxfId="449" priority="282" operator="beginsWith" text="S">
      <formula>LEFT(AB156,LEN("S"))="S"</formula>
    </cfRule>
  </conditionalFormatting>
  <conditionalFormatting sqref="AB161:AC161">
    <cfRule type="beginsWith" dxfId="448" priority="277" operator="beginsWith" text="E">
      <formula>LEFT(AB161,LEN("E"))="E"</formula>
    </cfRule>
    <cfRule type="beginsWith" dxfId="447" priority="278" operator="beginsWith" text="T">
      <formula>LEFT(AB161,LEN("T"))="T"</formula>
    </cfRule>
    <cfRule type="beginsWith" dxfId="446" priority="279" operator="beginsWith" text="S">
      <formula>LEFT(AB161,LEN("S"))="S"</formula>
    </cfRule>
  </conditionalFormatting>
  <conditionalFormatting sqref="AB163:AC163">
    <cfRule type="beginsWith" dxfId="445" priority="274" operator="beginsWith" text="E">
      <formula>LEFT(AB163,LEN("E"))="E"</formula>
    </cfRule>
    <cfRule type="beginsWith" dxfId="444" priority="275" operator="beginsWith" text="T">
      <formula>LEFT(AB163,LEN("T"))="T"</formula>
    </cfRule>
    <cfRule type="beginsWith" dxfId="443" priority="276" operator="beginsWith" text="S">
      <formula>LEFT(AB163,LEN("S"))="S"</formula>
    </cfRule>
  </conditionalFormatting>
  <conditionalFormatting sqref="AB166:AC166">
    <cfRule type="beginsWith" dxfId="442" priority="271" operator="beginsWith" text="E">
      <formula>LEFT(AB166,LEN("E"))="E"</formula>
    </cfRule>
    <cfRule type="beginsWith" dxfId="441" priority="272" operator="beginsWith" text="T">
      <formula>LEFT(AB166,LEN("T"))="T"</formula>
    </cfRule>
    <cfRule type="beginsWith" dxfId="440" priority="273" operator="beginsWith" text="S">
      <formula>LEFT(AB166,LEN("S"))="S"</formula>
    </cfRule>
  </conditionalFormatting>
  <conditionalFormatting sqref="AB183:AC183">
    <cfRule type="beginsWith" dxfId="439" priority="268" operator="beginsWith" text="E">
      <formula>LEFT(AB183,LEN("E"))="E"</formula>
    </cfRule>
    <cfRule type="beginsWith" dxfId="438" priority="269" operator="beginsWith" text="T">
      <formula>LEFT(AB183,LEN("T"))="T"</formula>
    </cfRule>
    <cfRule type="beginsWith" dxfId="437" priority="270" operator="beginsWith" text="S">
      <formula>LEFT(AB183,LEN("S"))="S"</formula>
    </cfRule>
  </conditionalFormatting>
  <conditionalFormatting sqref="AB188:AC188">
    <cfRule type="beginsWith" dxfId="436" priority="265" operator="beginsWith" text="E">
      <formula>LEFT(AB188,LEN("E"))="E"</formula>
    </cfRule>
    <cfRule type="beginsWith" dxfId="435" priority="266" operator="beginsWith" text="T">
      <formula>LEFT(AB188,LEN("T"))="T"</formula>
    </cfRule>
    <cfRule type="beginsWith" dxfId="434" priority="267" operator="beginsWith" text="S">
      <formula>LEFT(AB188,LEN("S"))="S"</formula>
    </cfRule>
  </conditionalFormatting>
  <conditionalFormatting sqref="AB169">
    <cfRule type="beginsWith" dxfId="433" priority="262" operator="beginsWith" text="E">
      <formula>LEFT(AB169,LEN("E"))="E"</formula>
    </cfRule>
    <cfRule type="beginsWith" dxfId="432" priority="263" operator="beginsWith" text="T">
      <formula>LEFT(AB169,LEN("T"))="T"</formula>
    </cfRule>
    <cfRule type="beginsWith" dxfId="431" priority="264" operator="beginsWith" text="S">
      <formula>LEFT(AB169,LEN("S"))="S"</formula>
    </cfRule>
  </conditionalFormatting>
  <conditionalFormatting sqref="AC169">
    <cfRule type="beginsWith" dxfId="430" priority="259" operator="beginsWith" text="E">
      <formula>LEFT(AC169,LEN("E"))="E"</formula>
    </cfRule>
    <cfRule type="beginsWith" dxfId="429" priority="260" operator="beginsWith" text="T">
      <formula>LEFT(AC169,LEN("T"))="T"</formula>
    </cfRule>
    <cfRule type="beginsWith" dxfId="428" priority="261" operator="beginsWith" text="S">
      <formula>LEFT(AC169,LEN("S"))="S"</formula>
    </cfRule>
  </conditionalFormatting>
  <conditionalFormatting sqref="AB186">
    <cfRule type="beginsWith" dxfId="427" priority="256" operator="beginsWith" text="E">
      <formula>LEFT(AB186,LEN("E"))="E"</formula>
    </cfRule>
    <cfRule type="beginsWith" dxfId="426" priority="257" operator="beginsWith" text="T">
      <formula>LEFT(AB186,LEN("T"))="T"</formula>
    </cfRule>
    <cfRule type="beginsWith" dxfId="425" priority="258" operator="beginsWith" text="S">
      <formula>LEFT(AB186,LEN("S"))="S"</formula>
    </cfRule>
  </conditionalFormatting>
  <conditionalFormatting sqref="AC186">
    <cfRule type="beginsWith" dxfId="424" priority="253" operator="beginsWith" text="E">
      <formula>LEFT(AC186,LEN("E"))="E"</formula>
    </cfRule>
    <cfRule type="beginsWith" dxfId="423" priority="254" operator="beginsWith" text="T">
      <formula>LEFT(AC186,LEN("T"))="T"</formula>
    </cfRule>
    <cfRule type="beginsWith" dxfId="422" priority="255" operator="beginsWith" text="S">
      <formula>LEFT(AC186,LEN("S"))="S"</formula>
    </cfRule>
  </conditionalFormatting>
  <conditionalFormatting sqref="AB191">
    <cfRule type="beginsWith" dxfId="421" priority="250" operator="beginsWith" text="E">
      <formula>LEFT(AB191,LEN("E"))="E"</formula>
    </cfRule>
    <cfRule type="beginsWith" dxfId="420" priority="251" operator="beginsWith" text="T">
      <formula>LEFT(AB191,LEN("T"))="T"</formula>
    </cfRule>
    <cfRule type="beginsWith" dxfId="419" priority="252" operator="beginsWith" text="S">
      <formula>LEFT(AB191,LEN("S"))="S"</formula>
    </cfRule>
  </conditionalFormatting>
  <conditionalFormatting sqref="AC191">
    <cfRule type="beginsWith" dxfId="418" priority="247" operator="beginsWith" text="E">
      <formula>LEFT(AC191,LEN("E"))="E"</formula>
    </cfRule>
    <cfRule type="beginsWith" dxfId="417" priority="248" operator="beginsWith" text="T">
      <formula>LEFT(AC191,LEN("T"))="T"</formula>
    </cfRule>
    <cfRule type="beginsWith" dxfId="416" priority="249" operator="beginsWith" text="S">
      <formula>LEFT(AC191,LEN("S"))="S"</formula>
    </cfRule>
  </conditionalFormatting>
  <conditionalFormatting sqref="AB171:AC171">
    <cfRule type="beginsWith" dxfId="415" priority="244" operator="beginsWith" text="E">
      <formula>LEFT(AB171,LEN("E"))="E"</formula>
    </cfRule>
    <cfRule type="beginsWith" dxfId="414" priority="245" operator="beginsWith" text="T">
      <formula>LEFT(AB171,LEN("T"))="T"</formula>
    </cfRule>
    <cfRule type="beginsWith" dxfId="413" priority="246" operator="beginsWith" text="S">
      <formula>LEFT(AB171,LEN("S"))="S"</formula>
    </cfRule>
  </conditionalFormatting>
  <conditionalFormatting sqref="AB175:AC175">
    <cfRule type="beginsWith" dxfId="412" priority="241" operator="beginsWith" text="E">
      <formula>LEFT(AB175,LEN("E"))="E"</formula>
    </cfRule>
    <cfRule type="beginsWith" dxfId="411" priority="242" operator="beginsWith" text="T">
      <formula>LEFT(AB175,LEN("T"))="T"</formula>
    </cfRule>
    <cfRule type="beginsWith" dxfId="410" priority="243" operator="beginsWith" text="S">
      <formula>LEFT(AB175,LEN("S"))="S"</formula>
    </cfRule>
  </conditionalFormatting>
  <conditionalFormatting sqref="AB179:AC179">
    <cfRule type="beginsWith" dxfId="409" priority="238" operator="beginsWith" text="E">
      <formula>LEFT(AB179,LEN("E"))="E"</formula>
    </cfRule>
    <cfRule type="beginsWith" dxfId="408" priority="239" operator="beginsWith" text="T">
      <formula>LEFT(AB179,LEN("T"))="T"</formula>
    </cfRule>
    <cfRule type="beginsWith" dxfId="407" priority="240" operator="beginsWith" text="S">
      <formula>LEFT(AB179,LEN("S"))="S"</formula>
    </cfRule>
  </conditionalFormatting>
  <conditionalFormatting sqref="AB193:AC193">
    <cfRule type="beginsWith" dxfId="406" priority="235" operator="beginsWith" text="E">
      <formula>LEFT(AB193,LEN("E"))="E"</formula>
    </cfRule>
    <cfRule type="beginsWith" dxfId="405" priority="236" operator="beginsWith" text="T">
      <formula>LEFT(AB193,LEN("T"))="T"</formula>
    </cfRule>
    <cfRule type="beginsWith" dxfId="404" priority="237" operator="beginsWith" text="S">
      <formula>LEFT(AB193,LEN("S"))="S"</formula>
    </cfRule>
  </conditionalFormatting>
  <conditionalFormatting sqref="AB195:AC195 AB198:AC198 AB203:AC203 AB207:AC207 AB209:AC209 AB213:AC213 AB215:AC215 AB219:AC219 AB222:AC222 AB225:AC225 AB229:AC229 AB232:AC232">
    <cfRule type="beginsWith" dxfId="403" priority="232" operator="beginsWith" text="E">
      <formula>LEFT(AB195,LEN("E"))="E"</formula>
    </cfRule>
    <cfRule type="beginsWith" dxfId="402" priority="233" operator="beginsWith" text="T">
      <formula>LEFT(AB195,LEN("T"))="T"</formula>
    </cfRule>
    <cfRule type="beginsWith" dxfId="401" priority="234" operator="beginsWith" text="S">
      <formula>LEFT(AB195,LEN("S"))="S"</formula>
    </cfRule>
  </conditionalFormatting>
  <conditionalFormatting sqref="AB236:AC236 AB245:AC245">
    <cfRule type="beginsWith" dxfId="400" priority="229" operator="beginsWith" text="E">
      <formula>LEFT(AB236,LEN("E"))="E"</formula>
    </cfRule>
    <cfRule type="beginsWith" dxfId="399" priority="230" operator="beginsWith" text="T">
      <formula>LEFT(AB236,LEN("T"))="T"</formula>
    </cfRule>
    <cfRule type="beginsWith" dxfId="398" priority="231" operator="beginsWith" text="S">
      <formula>LEFT(AB236,LEN("S"))="S"</formula>
    </cfRule>
  </conditionalFormatting>
  <conditionalFormatting sqref="AB238:AC238">
    <cfRule type="beginsWith" dxfId="397" priority="226" operator="beginsWith" text="E">
      <formula>LEFT(AB238,LEN("E"))="E"</formula>
    </cfRule>
    <cfRule type="beginsWith" dxfId="396" priority="227" operator="beginsWith" text="T">
      <formula>LEFT(AB238,LEN("T"))="T"</formula>
    </cfRule>
    <cfRule type="beginsWith" dxfId="395" priority="228" operator="beginsWith" text="S">
      <formula>LEFT(AB238,LEN("S"))="S"</formula>
    </cfRule>
  </conditionalFormatting>
  <conditionalFormatting sqref="AB240:AC240">
    <cfRule type="beginsWith" dxfId="394" priority="223" operator="beginsWith" text="E">
      <formula>LEFT(AB240,LEN("E"))="E"</formula>
    </cfRule>
    <cfRule type="beginsWith" dxfId="393" priority="224" operator="beginsWith" text="T">
      <formula>LEFT(AB240,LEN("T"))="T"</formula>
    </cfRule>
    <cfRule type="beginsWith" dxfId="392" priority="225" operator="beginsWith" text="S">
      <formula>LEFT(AB240,LEN("S"))="S"</formula>
    </cfRule>
  </conditionalFormatting>
  <conditionalFormatting sqref="AB247:AC247">
    <cfRule type="beginsWith" dxfId="391" priority="220" operator="beginsWith" text="E">
      <formula>LEFT(AB247,LEN("E"))="E"</formula>
    </cfRule>
    <cfRule type="beginsWith" dxfId="390" priority="221" operator="beginsWith" text="T">
      <formula>LEFT(AB247,LEN("T"))="T"</formula>
    </cfRule>
    <cfRule type="beginsWith" dxfId="389" priority="222" operator="beginsWith" text="S">
      <formula>LEFT(AB247,LEN("S"))="S"</formula>
    </cfRule>
  </conditionalFormatting>
  <conditionalFormatting sqref="AB249:AC249">
    <cfRule type="beginsWith" dxfId="388" priority="217" operator="beginsWith" text="E">
      <formula>LEFT(AB249,LEN("E"))="E"</formula>
    </cfRule>
    <cfRule type="beginsWith" dxfId="387" priority="218" operator="beginsWith" text="T">
      <formula>LEFT(AB249,LEN("T"))="T"</formula>
    </cfRule>
    <cfRule type="beginsWith" dxfId="386" priority="219" operator="beginsWith" text="S">
      <formula>LEFT(AB249,LEN("S"))="S"</formula>
    </cfRule>
  </conditionalFormatting>
  <conditionalFormatting sqref="AB251:AC251">
    <cfRule type="beginsWith" dxfId="385" priority="214" operator="beginsWith" text="E">
      <formula>LEFT(AB251,LEN("E"))="E"</formula>
    </cfRule>
    <cfRule type="beginsWith" dxfId="384" priority="215" operator="beginsWith" text="T">
      <formula>LEFT(AB251,LEN("T"))="T"</formula>
    </cfRule>
    <cfRule type="beginsWith" dxfId="383" priority="216" operator="beginsWith" text="S">
      <formula>LEFT(AB251,LEN("S"))="S"</formula>
    </cfRule>
  </conditionalFormatting>
  <conditionalFormatting sqref="AB254">
    <cfRule type="beginsWith" dxfId="382" priority="211" operator="beginsWith" text="E">
      <formula>LEFT(AB254,LEN("E"))="E"</formula>
    </cfRule>
    <cfRule type="beginsWith" dxfId="381" priority="212" operator="beginsWith" text="T">
      <formula>LEFT(AB254,LEN("T"))="T"</formula>
    </cfRule>
    <cfRule type="beginsWith" dxfId="380" priority="213" operator="beginsWith" text="S">
      <formula>LEFT(AB254,LEN("S"))="S"</formula>
    </cfRule>
  </conditionalFormatting>
  <conditionalFormatting sqref="AC254">
    <cfRule type="beginsWith" dxfId="379" priority="208" operator="beginsWith" text="E">
      <formula>LEFT(AC254,LEN("E"))="E"</formula>
    </cfRule>
    <cfRule type="beginsWith" dxfId="378" priority="209" operator="beginsWith" text="T">
      <formula>LEFT(AC254,LEN("T"))="T"</formula>
    </cfRule>
    <cfRule type="beginsWith" dxfId="377" priority="210" operator="beginsWith" text="S">
      <formula>LEFT(AC254,LEN("S"))="S"</formula>
    </cfRule>
  </conditionalFormatting>
  <conditionalFormatting sqref="W297">
    <cfRule type="beginsWith" dxfId="376" priority="205" operator="beginsWith" text="T">
      <formula>LEFT(W297,LEN("T"))="T"</formula>
    </cfRule>
    <cfRule type="containsText" dxfId="375" priority="206" operator="containsText" text="Sin iniciar">
      <formula>NOT(ISERROR(SEARCH("Sin iniciar",W297)))</formula>
    </cfRule>
    <cfRule type="containsText" dxfId="374" priority="207" operator="containsText" text="En gestión">
      <formula>NOT(ISERROR(SEARCH("En gestión",W297)))</formula>
    </cfRule>
  </conditionalFormatting>
  <conditionalFormatting sqref="AB255:AC255">
    <cfRule type="beginsWith" dxfId="373" priority="202" operator="beginsWith" text="E">
      <formula>LEFT(AB255,LEN("E"))="E"</formula>
    </cfRule>
    <cfRule type="beginsWith" dxfId="372" priority="203" operator="beginsWith" text="T">
      <formula>LEFT(AB255,LEN("T"))="T"</formula>
    </cfRule>
    <cfRule type="beginsWith" dxfId="371" priority="204" operator="beginsWith" text="S">
      <formula>LEFT(AB255,LEN("S"))="S"</formula>
    </cfRule>
  </conditionalFormatting>
  <conditionalFormatting sqref="AB271:AC271">
    <cfRule type="beginsWith" dxfId="370" priority="199" operator="beginsWith" text="E">
      <formula>LEFT(AB271,LEN("E"))="E"</formula>
    </cfRule>
    <cfRule type="beginsWith" dxfId="369" priority="200" operator="beginsWith" text="T">
      <formula>LEFT(AB271,LEN("T"))="T"</formula>
    </cfRule>
    <cfRule type="beginsWith" dxfId="368" priority="201" operator="beginsWith" text="S">
      <formula>LEFT(AB271,LEN("S"))="S"</formula>
    </cfRule>
  </conditionalFormatting>
  <conditionalFormatting sqref="AB282 AB286 AB290 AB292 AB296">
    <cfRule type="beginsWith" dxfId="367" priority="196" operator="beginsWith" text="E">
      <formula>LEFT(AB282,LEN("E"))="E"</formula>
    </cfRule>
    <cfRule type="beginsWith" dxfId="366" priority="197" operator="beginsWith" text="T">
      <formula>LEFT(AB282,LEN("T"))="T"</formula>
    </cfRule>
    <cfRule type="beginsWith" dxfId="365" priority="198" operator="beginsWith" text="S">
      <formula>LEFT(AB282,LEN("S"))="S"</formula>
    </cfRule>
  </conditionalFormatting>
  <conditionalFormatting sqref="AC282 AC286 AC290 AC292 AC296">
    <cfRule type="beginsWith" dxfId="364" priority="193" operator="beginsWith" text="E">
      <formula>LEFT(AC282,LEN("E"))="E"</formula>
    </cfRule>
    <cfRule type="beginsWith" dxfId="363" priority="194" operator="beginsWith" text="T">
      <formula>LEFT(AC282,LEN("T"))="T"</formula>
    </cfRule>
    <cfRule type="beginsWith" dxfId="362" priority="195" operator="beginsWith" text="S">
      <formula>LEFT(AC282,LEN("S"))="S"</formula>
    </cfRule>
  </conditionalFormatting>
  <conditionalFormatting sqref="AB273 AB278">
    <cfRule type="beginsWith" dxfId="361" priority="190" operator="beginsWith" text="E">
      <formula>LEFT(AB273,LEN("E"))="E"</formula>
    </cfRule>
    <cfRule type="beginsWith" dxfId="360" priority="191" operator="beginsWith" text="T">
      <formula>LEFT(AB273,LEN("T"))="T"</formula>
    </cfRule>
    <cfRule type="beginsWith" dxfId="359" priority="192" operator="beginsWith" text="S">
      <formula>LEFT(AB273,LEN("S"))="S"</formula>
    </cfRule>
  </conditionalFormatting>
  <conditionalFormatting sqref="AB266">
    <cfRule type="beginsWith" dxfId="358" priority="187" operator="beginsWith" text="E">
      <formula>LEFT(AB266,LEN("E"))="E"</formula>
    </cfRule>
    <cfRule type="beginsWith" dxfId="357" priority="188" operator="beginsWith" text="T">
      <formula>LEFT(AB266,LEN("T"))="T"</formula>
    </cfRule>
    <cfRule type="beginsWith" dxfId="356" priority="189" operator="beginsWith" text="S">
      <formula>LEFT(AB266,LEN("S"))="S"</formula>
    </cfRule>
  </conditionalFormatting>
  <conditionalFormatting sqref="AB260">
    <cfRule type="beginsWith" dxfId="355" priority="184" operator="beginsWith" text="E">
      <formula>LEFT(AB260,LEN("E"))="E"</formula>
    </cfRule>
    <cfRule type="beginsWith" dxfId="354" priority="185" operator="beginsWith" text="T">
      <formula>LEFT(AB260,LEN("T"))="T"</formula>
    </cfRule>
    <cfRule type="beginsWith" dxfId="353" priority="186" operator="beginsWith" text="S">
      <formula>LEFT(AB260,LEN("S"))="S"</formula>
    </cfRule>
  </conditionalFormatting>
  <conditionalFormatting sqref="AC266">
    <cfRule type="beginsWith" dxfId="352" priority="181" operator="beginsWith" text="E">
      <formula>LEFT(AC266,LEN("E"))="E"</formula>
    </cfRule>
    <cfRule type="beginsWith" dxfId="351" priority="182" operator="beginsWith" text="T">
      <formula>LEFT(AC266,LEN("T"))="T"</formula>
    </cfRule>
    <cfRule type="beginsWith" dxfId="350" priority="183" operator="beginsWith" text="S">
      <formula>LEFT(AC266,LEN("S"))="S"</formula>
    </cfRule>
  </conditionalFormatting>
  <conditionalFormatting sqref="AC273">
    <cfRule type="beginsWith" dxfId="349" priority="178" operator="beginsWith" text="E">
      <formula>LEFT(AC273,LEN("E"))="E"</formula>
    </cfRule>
    <cfRule type="beginsWith" dxfId="348" priority="179" operator="beginsWith" text="T">
      <formula>LEFT(AC273,LEN("T"))="T"</formula>
    </cfRule>
    <cfRule type="beginsWith" dxfId="347" priority="180" operator="beginsWith" text="S">
      <formula>LEFT(AC273,LEN("S"))="S"</formula>
    </cfRule>
  </conditionalFormatting>
  <conditionalFormatting sqref="AC278">
    <cfRule type="beginsWith" dxfId="346" priority="175" operator="beginsWith" text="E">
      <formula>LEFT(AC278,LEN("E"))="E"</formula>
    </cfRule>
    <cfRule type="beginsWith" dxfId="345" priority="176" operator="beginsWith" text="T">
      <formula>LEFT(AC278,LEN("T"))="T"</formula>
    </cfRule>
    <cfRule type="beginsWith" dxfId="344" priority="177" operator="beginsWith" text="S">
      <formula>LEFT(AC278,LEN("S"))="S"</formula>
    </cfRule>
  </conditionalFormatting>
  <conditionalFormatting sqref="AC260">
    <cfRule type="beginsWith" dxfId="343" priority="172" operator="beginsWith" text="E">
      <formula>LEFT(AC260,LEN("E"))="E"</formula>
    </cfRule>
    <cfRule type="beginsWith" dxfId="342" priority="173" operator="beginsWith" text="T">
      <formula>LEFT(AC260,LEN("T"))="T"</formula>
    </cfRule>
    <cfRule type="beginsWith" dxfId="341" priority="174" operator="beginsWith" text="S">
      <formula>LEFT(AC260,LEN("S"))="S"</formula>
    </cfRule>
  </conditionalFormatting>
  <conditionalFormatting sqref="X297">
    <cfRule type="beginsWith" dxfId="340" priority="169" operator="beginsWith" text="T">
      <formula>LEFT(X297,LEN("T"))="T"</formula>
    </cfRule>
    <cfRule type="containsText" dxfId="339" priority="170" operator="containsText" text="Sin iniciar">
      <formula>NOT(ISERROR(SEARCH("Sin iniciar",X297)))</formula>
    </cfRule>
    <cfRule type="containsText" dxfId="338" priority="171" operator="containsText" text="En gestión">
      <formula>NOT(ISERROR(SEARCH("En gestión",X297)))</formula>
    </cfRule>
  </conditionalFormatting>
  <conditionalFormatting sqref="W298:W299">
    <cfRule type="beginsWith" dxfId="337" priority="166" operator="beginsWith" text="T">
      <formula>LEFT(W298,LEN("T"))="T"</formula>
    </cfRule>
    <cfRule type="containsText" dxfId="336" priority="167" operator="containsText" text="Sin iniciar">
      <formula>NOT(ISERROR(SEARCH("Sin iniciar",W298)))</formula>
    </cfRule>
    <cfRule type="containsText" dxfId="335" priority="168" operator="containsText" text="En gestión">
      <formula>NOT(ISERROR(SEARCH("En gestión",W298)))</formula>
    </cfRule>
  </conditionalFormatting>
  <conditionalFormatting sqref="X298">
    <cfRule type="beginsWith" dxfId="334" priority="163" operator="beginsWith" text="T">
      <formula>LEFT(X298,LEN("T"))="T"</formula>
    </cfRule>
    <cfRule type="containsText" dxfId="333" priority="164" operator="containsText" text="Sin iniciar">
      <formula>NOT(ISERROR(SEARCH("Sin iniciar",X298)))</formula>
    </cfRule>
    <cfRule type="containsText" dxfId="332" priority="165" operator="containsText" text="En gestión">
      <formula>NOT(ISERROR(SEARCH("En gestión",X298)))</formula>
    </cfRule>
  </conditionalFormatting>
  <conditionalFormatting sqref="X299">
    <cfRule type="beginsWith" dxfId="331" priority="160" operator="beginsWith" text="T">
      <formula>LEFT(X299,LEN("T"))="T"</formula>
    </cfRule>
    <cfRule type="containsText" dxfId="330" priority="161" operator="containsText" text="Sin iniciar">
      <formula>NOT(ISERROR(SEARCH("Sin iniciar",X299)))</formula>
    </cfRule>
    <cfRule type="containsText" dxfId="329" priority="162" operator="containsText" text="En gestión">
      <formula>NOT(ISERROR(SEARCH("En gestión",X299)))</formula>
    </cfRule>
  </conditionalFormatting>
  <conditionalFormatting sqref="AB303:AC303">
    <cfRule type="beginsWith" dxfId="328" priority="157" operator="beginsWith" text="E">
      <formula>LEFT(AB303,LEN("E"))="E"</formula>
    </cfRule>
    <cfRule type="beginsWith" dxfId="327" priority="158" operator="beginsWith" text="T">
      <formula>LEFT(AB303,LEN("T"))="T"</formula>
    </cfRule>
    <cfRule type="beginsWith" dxfId="326" priority="159" operator="beginsWith" text="S">
      <formula>LEFT(AB303,LEN("S"))="S"</formula>
    </cfRule>
  </conditionalFormatting>
  <conditionalFormatting sqref="AB306:AC306 AB309:AC309 AB317:AC317 AB321:AC321 AB324:AC324 AB326:AC326 AB329:AC329 AB332:AC332 AB335:AC335 AB338:AC340 AB342:AC342 AB311:AC311 AB313:AC314">
    <cfRule type="beginsWith" dxfId="325" priority="154" operator="beginsWith" text="E">
      <formula>LEFT(AB306,LEN("E"))="E"</formula>
    </cfRule>
    <cfRule type="beginsWith" dxfId="324" priority="155" operator="beginsWith" text="T">
      <formula>LEFT(AB306,LEN("T"))="T"</formula>
    </cfRule>
    <cfRule type="beginsWith" dxfId="323" priority="156" operator="beginsWith" text="S">
      <formula>LEFT(AB306,LEN("S"))="S"</formula>
    </cfRule>
  </conditionalFormatting>
  <conditionalFormatting sqref="W346:W375">
    <cfRule type="beginsWith" dxfId="322" priority="151" operator="beginsWith" text="T">
      <formula>LEFT(W346,LEN("T"))="T"</formula>
    </cfRule>
    <cfRule type="containsText" dxfId="321" priority="152" operator="containsText" text="Sin iniciar">
      <formula>NOT(ISERROR(SEARCH("Sin iniciar",W346)))</formula>
    </cfRule>
    <cfRule type="containsText" dxfId="320" priority="153" operator="containsText" text="En gestión">
      <formula>NOT(ISERROR(SEARCH("En gestión",W346)))</formula>
    </cfRule>
  </conditionalFormatting>
  <conditionalFormatting sqref="X346:X347">
    <cfRule type="beginsWith" dxfId="319" priority="148" operator="beginsWith" text="T">
      <formula>LEFT(X346,LEN("T"))="T"</formula>
    </cfRule>
    <cfRule type="containsText" dxfId="318" priority="149" operator="containsText" text="Sin iniciar">
      <formula>NOT(ISERROR(SEARCH("Sin iniciar",X346)))</formula>
    </cfRule>
    <cfRule type="containsText" dxfId="317" priority="150" operator="containsText" text="En gestión">
      <formula>NOT(ISERROR(SEARCH("En gestión",X346)))</formula>
    </cfRule>
  </conditionalFormatting>
  <conditionalFormatting sqref="AB345:AC345">
    <cfRule type="beginsWith" dxfId="316" priority="145" operator="beginsWith" text="E">
      <formula>LEFT(AB345,LEN("E"))="E"</formula>
    </cfRule>
    <cfRule type="beginsWith" dxfId="315" priority="146" operator="beginsWith" text="T">
      <formula>LEFT(AB345,LEN("T"))="T"</formula>
    </cfRule>
    <cfRule type="beginsWith" dxfId="314" priority="147" operator="beginsWith" text="S">
      <formula>LEFT(AB345,LEN("S"))="S"</formula>
    </cfRule>
  </conditionalFormatting>
  <conditionalFormatting sqref="X348:X350">
    <cfRule type="beginsWith" dxfId="313" priority="142" operator="beginsWith" text="T">
      <formula>LEFT(X348,LEN("T"))="T"</formula>
    </cfRule>
    <cfRule type="containsText" dxfId="312" priority="143" operator="containsText" text="Sin iniciar">
      <formula>NOT(ISERROR(SEARCH("Sin iniciar",X348)))</formula>
    </cfRule>
    <cfRule type="containsText" dxfId="311" priority="144" operator="containsText" text="En gestión">
      <formula>NOT(ISERROR(SEARCH("En gestión",X348)))</formula>
    </cfRule>
  </conditionalFormatting>
  <conditionalFormatting sqref="AB348:AC348">
    <cfRule type="beginsWith" dxfId="310" priority="139" operator="beginsWith" text="E">
      <formula>LEFT(AB348,LEN("E"))="E"</formula>
    </cfRule>
    <cfRule type="beginsWith" dxfId="309" priority="140" operator="beginsWith" text="T">
      <formula>LEFT(AB348,LEN("T"))="T"</formula>
    </cfRule>
    <cfRule type="beginsWith" dxfId="308" priority="141" operator="beginsWith" text="S">
      <formula>LEFT(AB348,LEN("S"))="S"</formula>
    </cfRule>
  </conditionalFormatting>
  <conditionalFormatting sqref="X354:X356">
    <cfRule type="beginsWith" dxfId="307" priority="136" operator="beginsWith" text="T">
      <formula>LEFT(X354,LEN("T"))="T"</formula>
    </cfRule>
    <cfRule type="containsText" dxfId="306" priority="137" operator="containsText" text="Sin iniciar">
      <formula>NOT(ISERROR(SEARCH("Sin iniciar",X354)))</formula>
    </cfRule>
    <cfRule type="containsText" dxfId="305" priority="138" operator="containsText" text="En gestión">
      <formula>NOT(ISERROR(SEARCH("En gestión",X354)))</formula>
    </cfRule>
  </conditionalFormatting>
  <conditionalFormatting sqref="AB354:AC354">
    <cfRule type="beginsWith" dxfId="304" priority="133" operator="beginsWith" text="E">
      <formula>LEFT(AB354,LEN("E"))="E"</formula>
    </cfRule>
    <cfRule type="beginsWith" dxfId="303" priority="134" operator="beginsWith" text="T">
      <formula>LEFT(AB354,LEN("T"))="T"</formula>
    </cfRule>
    <cfRule type="beginsWith" dxfId="302" priority="135" operator="beginsWith" text="S">
      <formula>LEFT(AB354,LEN("S"))="S"</formula>
    </cfRule>
  </conditionalFormatting>
  <conditionalFormatting sqref="X351">
    <cfRule type="beginsWith" dxfId="301" priority="130" operator="beginsWith" text="T">
      <formula>LEFT(X351,LEN("T"))="T"</formula>
    </cfRule>
    <cfRule type="containsText" dxfId="300" priority="131" operator="containsText" text="Sin iniciar">
      <formula>NOT(ISERROR(SEARCH("Sin iniciar",X351)))</formula>
    </cfRule>
    <cfRule type="containsText" dxfId="299" priority="132" operator="containsText" text="En gestión">
      <formula>NOT(ISERROR(SEARCH("En gestión",X351)))</formula>
    </cfRule>
  </conditionalFormatting>
  <conditionalFormatting sqref="X352">
    <cfRule type="beginsWith" dxfId="298" priority="127" operator="beginsWith" text="T">
      <formula>LEFT(X352,LEN("T"))="T"</formula>
    </cfRule>
    <cfRule type="containsText" dxfId="297" priority="128" operator="containsText" text="Sin iniciar">
      <formula>NOT(ISERROR(SEARCH("Sin iniciar",X352)))</formula>
    </cfRule>
    <cfRule type="containsText" dxfId="296" priority="129" operator="containsText" text="En gestión">
      <formula>NOT(ISERROR(SEARCH("En gestión",X352)))</formula>
    </cfRule>
  </conditionalFormatting>
  <conditionalFormatting sqref="X353">
    <cfRule type="beginsWith" dxfId="295" priority="124" operator="beginsWith" text="T">
      <formula>LEFT(X353,LEN("T"))="T"</formula>
    </cfRule>
    <cfRule type="containsText" dxfId="294" priority="125" operator="containsText" text="Sin iniciar">
      <formula>NOT(ISERROR(SEARCH("Sin iniciar",X353)))</formula>
    </cfRule>
    <cfRule type="containsText" dxfId="293" priority="126" operator="containsText" text="En gestión">
      <formula>NOT(ISERROR(SEARCH("En gestión",X353)))</formula>
    </cfRule>
  </conditionalFormatting>
  <conditionalFormatting sqref="AB352">
    <cfRule type="beginsWith" dxfId="292" priority="121" operator="beginsWith" text="E">
      <formula>LEFT(AB352,LEN("E"))="E"</formula>
    </cfRule>
    <cfRule type="beginsWith" dxfId="291" priority="122" operator="beginsWith" text="T">
      <formula>LEFT(AB352,LEN("T"))="T"</formula>
    </cfRule>
    <cfRule type="beginsWith" dxfId="290" priority="123" operator="beginsWith" text="S">
      <formula>LEFT(AB352,LEN("S"))="S"</formula>
    </cfRule>
  </conditionalFormatting>
  <conditionalFormatting sqref="AC352">
    <cfRule type="beginsWith" dxfId="289" priority="118" operator="beginsWith" text="E">
      <formula>LEFT(AC352,LEN("E"))="E"</formula>
    </cfRule>
    <cfRule type="beginsWith" dxfId="288" priority="119" operator="beginsWith" text="T">
      <formula>LEFT(AC352,LEN("T"))="T"</formula>
    </cfRule>
    <cfRule type="beginsWith" dxfId="287" priority="120" operator="beginsWith" text="S">
      <formula>LEFT(AC352,LEN("S"))="S"</formula>
    </cfRule>
  </conditionalFormatting>
  <conditionalFormatting sqref="X357">
    <cfRule type="beginsWith" dxfId="286" priority="115" operator="beginsWith" text="T">
      <formula>LEFT(X357,LEN("T"))="T"</formula>
    </cfRule>
    <cfRule type="containsText" dxfId="285" priority="116" operator="containsText" text="Sin iniciar">
      <formula>NOT(ISERROR(SEARCH("Sin iniciar",X357)))</formula>
    </cfRule>
    <cfRule type="containsText" dxfId="284" priority="117" operator="containsText" text="En gestión">
      <formula>NOT(ISERROR(SEARCH("En gestión",X357)))</formula>
    </cfRule>
  </conditionalFormatting>
  <conditionalFormatting sqref="X358">
    <cfRule type="beginsWith" dxfId="283" priority="112" operator="beginsWith" text="T">
      <formula>LEFT(X358,LEN("T"))="T"</formula>
    </cfRule>
    <cfRule type="containsText" dxfId="282" priority="113" operator="containsText" text="Sin iniciar">
      <formula>NOT(ISERROR(SEARCH("Sin iniciar",X358)))</formula>
    </cfRule>
    <cfRule type="containsText" dxfId="281" priority="114" operator="containsText" text="En gestión">
      <formula>NOT(ISERROR(SEARCH("En gestión",X358)))</formula>
    </cfRule>
  </conditionalFormatting>
  <conditionalFormatting sqref="AB357">
    <cfRule type="beginsWith" dxfId="280" priority="109" operator="beginsWith" text="E">
      <formula>LEFT(AB357,LEN("E"))="E"</formula>
    </cfRule>
    <cfRule type="beginsWith" dxfId="279" priority="110" operator="beginsWith" text="T">
      <formula>LEFT(AB357,LEN("T"))="T"</formula>
    </cfRule>
    <cfRule type="beginsWith" dxfId="278" priority="111" operator="beginsWith" text="S">
      <formula>LEFT(AB357,LEN("S"))="S"</formula>
    </cfRule>
  </conditionalFormatting>
  <conditionalFormatting sqref="AC357">
    <cfRule type="beginsWith" dxfId="277" priority="106" operator="beginsWith" text="E">
      <formula>LEFT(AC357,LEN("E"))="E"</formula>
    </cfRule>
    <cfRule type="beginsWith" dxfId="276" priority="107" operator="beginsWith" text="T">
      <formula>LEFT(AC357,LEN("T"))="T"</formula>
    </cfRule>
    <cfRule type="beginsWith" dxfId="275" priority="108" operator="beginsWith" text="S">
      <formula>LEFT(AC357,LEN("S"))="S"</formula>
    </cfRule>
  </conditionalFormatting>
  <conditionalFormatting sqref="X359">
    <cfRule type="beginsWith" dxfId="274" priority="103" operator="beginsWith" text="T">
      <formula>LEFT(X359,LEN("T"))="T"</formula>
    </cfRule>
    <cfRule type="containsText" dxfId="273" priority="104" operator="containsText" text="Sin iniciar">
      <formula>NOT(ISERROR(SEARCH("Sin iniciar",X359)))</formula>
    </cfRule>
    <cfRule type="containsText" dxfId="272" priority="105" operator="containsText" text="En gestión">
      <formula>NOT(ISERROR(SEARCH("En gestión",X359)))</formula>
    </cfRule>
  </conditionalFormatting>
  <conditionalFormatting sqref="X360">
    <cfRule type="beginsWith" dxfId="271" priority="100" operator="beginsWith" text="T">
      <formula>LEFT(X360,LEN("T"))="T"</formula>
    </cfRule>
    <cfRule type="containsText" dxfId="270" priority="101" operator="containsText" text="Sin iniciar">
      <formula>NOT(ISERROR(SEARCH("Sin iniciar",X360)))</formula>
    </cfRule>
    <cfRule type="containsText" dxfId="269" priority="102" operator="containsText" text="En gestión">
      <formula>NOT(ISERROR(SEARCH("En gestión",X360)))</formula>
    </cfRule>
  </conditionalFormatting>
  <conditionalFormatting sqref="AB359">
    <cfRule type="beginsWith" dxfId="268" priority="97" operator="beginsWith" text="E">
      <formula>LEFT(AB359,LEN("E"))="E"</formula>
    </cfRule>
    <cfRule type="beginsWith" dxfId="267" priority="98" operator="beginsWith" text="T">
      <formula>LEFT(AB359,LEN("T"))="T"</formula>
    </cfRule>
    <cfRule type="beginsWith" dxfId="266" priority="99" operator="beginsWith" text="S">
      <formula>LEFT(AB359,LEN("S"))="S"</formula>
    </cfRule>
  </conditionalFormatting>
  <conditionalFormatting sqref="AC359">
    <cfRule type="beginsWith" dxfId="265" priority="94" operator="beginsWith" text="E">
      <formula>LEFT(AC359,LEN("E"))="E"</formula>
    </cfRule>
    <cfRule type="beginsWith" dxfId="264" priority="95" operator="beginsWith" text="T">
      <formula>LEFT(AC359,LEN("T"))="T"</formula>
    </cfRule>
    <cfRule type="beginsWith" dxfId="263" priority="96" operator="beginsWith" text="S">
      <formula>LEFT(AC359,LEN("S"))="S"</formula>
    </cfRule>
  </conditionalFormatting>
  <conditionalFormatting sqref="X361:X363">
    <cfRule type="beginsWith" dxfId="262" priority="91" operator="beginsWith" text="T">
      <formula>LEFT(X361,LEN("T"))="T"</formula>
    </cfRule>
    <cfRule type="containsText" dxfId="261" priority="92" operator="containsText" text="Sin iniciar">
      <formula>NOT(ISERROR(SEARCH("Sin iniciar",X361)))</formula>
    </cfRule>
    <cfRule type="containsText" dxfId="260" priority="93" operator="containsText" text="En gestión">
      <formula>NOT(ISERROR(SEARCH("En gestión",X361)))</formula>
    </cfRule>
  </conditionalFormatting>
  <conditionalFormatting sqref="AB361:AC361">
    <cfRule type="beginsWith" dxfId="259" priority="88" operator="beginsWith" text="E">
      <formula>LEFT(AB361,LEN("E"))="E"</formula>
    </cfRule>
    <cfRule type="beginsWith" dxfId="258" priority="89" operator="beginsWith" text="T">
      <formula>LEFT(AB361,LEN("T"))="T"</formula>
    </cfRule>
    <cfRule type="beginsWith" dxfId="257" priority="90" operator="beginsWith" text="S">
      <formula>LEFT(AB361,LEN("S"))="S"</formula>
    </cfRule>
  </conditionalFormatting>
  <conditionalFormatting sqref="X364:X366">
    <cfRule type="beginsWith" dxfId="256" priority="85" operator="beginsWith" text="T">
      <formula>LEFT(X364,LEN("T"))="T"</formula>
    </cfRule>
    <cfRule type="containsText" dxfId="255" priority="86" operator="containsText" text="Sin iniciar">
      <formula>NOT(ISERROR(SEARCH("Sin iniciar",X364)))</formula>
    </cfRule>
    <cfRule type="containsText" dxfId="254" priority="87" operator="containsText" text="En gestión">
      <formula>NOT(ISERROR(SEARCH("En gestión",X364)))</formula>
    </cfRule>
  </conditionalFormatting>
  <conditionalFormatting sqref="AB364:AC364">
    <cfRule type="beginsWith" dxfId="253" priority="82" operator="beginsWith" text="E">
      <formula>LEFT(AB364,LEN("E"))="E"</formula>
    </cfRule>
    <cfRule type="beginsWith" dxfId="252" priority="83" operator="beginsWith" text="T">
      <formula>LEFT(AB364,LEN("T"))="T"</formula>
    </cfRule>
    <cfRule type="beginsWith" dxfId="251" priority="84" operator="beginsWith" text="S">
      <formula>LEFT(AB364,LEN("S"))="S"</formula>
    </cfRule>
  </conditionalFormatting>
  <conditionalFormatting sqref="X367">
    <cfRule type="beginsWith" dxfId="250" priority="79" operator="beginsWith" text="T">
      <formula>LEFT(X367,LEN("T"))="T"</formula>
    </cfRule>
    <cfRule type="containsText" dxfId="249" priority="80" operator="containsText" text="Sin iniciar">
      <formula>NOT(ISERROR(SEARCH("Sin iniciar",X367)))</formula>
    </cfRule>
    <cfRule type="containsText" dxfId="248" priority="81" operator="containsText" text="En gestión">
      <formula>NOT(ISERROR(SEARCH("En gestión",X367)))</formula>
    </cfRule>
  </conditionalFormatting>
  <conditionalFormatting sqref="X368:X370">
    <cfRule type="beginsWith" dxfId="247" priority="76" operator="beginsWith" text="T">
      <formula>LEFT(X368,LEN("T"))="T"</formula>
    </cfRule>
    <cfRule type="containsText" dxfId="246" priority="77" operator="containsText" text="Sin iniciar">
      <formula>NOT(ISERROR(SEARCH("Sin iniciar",X368)))</formula>
    </cfRule>
    <cfRule type="containsText" dxfId="245" priority="78" operator="containsText" text="En gestión">
      <formula>NOT(ISERROR(SEARCH("En gestión",X368)))</formula>
    </cfRule>
  </conditionalFormatting>
  <conditionalFormatting sqref="AB368:AC368">
    <cfRule type="beginsWith" dxfId="244" priority="73" operator="beginsWith" text="E">
      <formula>LEFT(AB368,LEN("E"))="E"</formula>
    </cfRule>
    <cfRule type="beginsWith" dxfId="243" priority="74" operator="beginsWith" text="T">
      <formula>LEFT(AB368,LEN("T"))="T"</formula>
    </cfRule>
    <cfRule type="beginsWith" dxfId="242" priority="75" operator="beginsWith" text="S">
      <formula>LEFT(AB368,LEN("S"))="S"</formula>
    </cfRule>
  </conditionalFormatting>
  <conditionalFormatting sqref="X371">
    <cfRule type="beginsWith" dxfId="241" priority="70" operator="beginsWith" text="T">
      <formula>LEFT(X371,LEN("T"))="T"</formula>
    </cfRule>
    <cfRule type="containsText" dxfId="240" priority="71" operator="containsText" text="Sin iniciar">
      <formula>NOT(ISERROR(SEARCH("Sin iniciar",X371)))</formula>
    </cfRule>
    <cfRule type="containsText" dxfId="239" priority="72" operator="containsText" text="En gestión">
      <formula>NOT(ISERROR(SEARCH("En gestión",X371)))</formula>
    </cfRule>
  </conditionalFormatting>
  <conditionalFormatting sqref="X372:X374">
    <cfRule type="beginsWith" dxfId="238" priority="67" operator="beginsWith" text="T">
      <formula>LEFT(X372,LEN("T"))="T"</formula>
    </cfRule>
    <cfRule type="containsText" dxfId="237" priority="68" operator="containsText" text="Sin iniciar">
      <formula>NOT(ISERROR(SEARCH("Sin iniciar",X372)))</formula>
    </cfRule>
    <cfRule type="containsText" dxfId="236" priority="69" operator="containsText" text="En gestión">
      <formula>NOT(ISERROR(SEARCH("En gestión",X372)))</formula>
    </cfRule>
  </conditionalFormatting>
  <conditionalFormatting sqref="AB372:AC372">
    <cfRule type="beginsWith" dxfId="235" priority="64" operator="beginsWith" text="E">
      <formula>LEFT(AB372,LEN("E"))="E"</formula>
    </cfRule>
    <cfRule type="beginsWith" dxfId="234" priority="65" operator="beginsWith" text="T">
      <formula>LEFT(AB372,LEN("T"))="T"</formula>
    </cfRule>
    <cfRule type="beginsWith" dxfId="233" priority="66" operator="beginsWith" text="S">
      <formula>LEFT(AB372,LEN("S"))="S"</formula>
    </cfRule>
  </conditionalFormatting>
  <conditionalFormatting sqref="X375">
    <cfRule type="beginsWith" dxfId="232" priority="61" operator="beginsWith" text="T">
      <formula>LEFT(X375,LEN("T"))="T"</formula>
    </cfRule>
    <cfRule type="containsText" dxfId="231" priority="62" operator="containsText" text="Sin iniciar">
      <formula>NOT(ISERROR(SEARCH("Sin iniciar",X375)))</formula>
    </cfRule>
    <cfRule type="containsText" dxfId="230" priority="63" operator="containsText" text="En gestión">
      <formula>NOT(ISERROR(SEARCH("En gestión",X375)))</formula>
    </cfRule>
  </conditionalFormatting>
  <conditionalFormatting sqref="AB376:AC376">
    <cfRule type="beginsWith" dxfId="229" priority="58" operator="beginsWith" text="E">
      <formula>LEFT(AB376,LEN("E"))="E"</formula>
    </cfRule>
    <cfRule type="beginsWith" dxfId="228" priority="59" operator="beginsWith" text="T">
      <formula>LEFT(AB376,LEN("T"))="T"</formula>
    </cfRule>
    <cfRule type="beginsWith" dxfId="227" priority="60" operator="beginsWith" text="S">
      <formula>LEFT(AB376,LEN("S"))="S"</formula>
    </cfRule>
  </conditionalFormatting>
  <conditionalFormatting sqref="AB389:AC389">
    <cfRule type="beginsWith" dxfId="226" priority="55" operator="beginsWith" text="E">
      <formula>LEFT(AB389,LEN("E"))="E"</formula>
    </cfRule>
    <cfRule type="beginsWith" dxfId="225" priority="56" operator="beginsWith" text="T">
      <formula>LEFT(AB389,LEN("T"))="T"</formula>
    </cfRule>
    <cfRule type="beginsWith" dxfId="224" priority="57" operator="beginsWith" text="S">
      <formula>LEFT(AB389,LEN("S"))="S"</formula>
    </cfRule>
  </conditionalFormatting>
  <conditionalFormatting sqref="AB385:AC385">
    <cfRule type="beginsWith" dxfId="223" priority="52" operator="beginsWith" text="E">
      <formula>LEFT(AB385,LEN("E"))="E"</formula>
    </cfRule>
    <cfRule type="beginsWith" dxfId="222" priority="53" operator="beginsWith" text="T">
      <formula>LEFT(AB385,LEN("T"))="T"</formula>
    </cfRule>
    <cfRule type="beginsWith" dxfId="221" priority="54" operator="beginsWith" text="S">
      <formula>LEFT(AB385,LEN("S"))="S"</formula>
    </cfRule>
  </conditionalFormatting>
  <conditionalFormatting sqref="AB379:AC379">
    <cfRule type="beginsWith" dxfId="220" priority="49" operator="beginsWith" text="E">
      <formula>LEFT(AB379,LEN("E"))="E"</formula>
    </cfRule>
    <cfRule type="beginsWith" dxfId="219" priority="50" operator="beginsWith" text="T">
      <formula>LEFT(AB379,LEN("T"))="T"</formula>
    </cfRule>
    <cfRule type="beginsWith" dxfId="218" priority="51" operator="beginsWith" text="S">
      <formula>LEFT(AB379,LEN("S"))="S"</formula>
    </cfRule>
  </conditionalFormatting>
  <conditionalFormatting sqref="AB393:AC393">
    <cfRule type="beginsWith" dxfId="217" priority="46" operator="beginsWith" text="E">
      <formula>LEFT(AB393,LEN("E"))="E"</formula>
    </cfRule>
    <cfRule type="beginsWith" dxfId="216" priority="47" operator="beginsWith" text="T">
      <formula>LEFT(AB393,LEN("T"))="T"</formula>
    </cfRule>
    <cfRule type="beginsWith" dxfId="215" priority="48" operator="beginsWith" text="S">
      <formula>LEFT(AB393,LEN("S"))="S"</formula>
    </cfRule>
  </conditionalFormatting>
  <conditionalFormatting sqref="AB395:AC395 AB397:AC397 AB399:AC399 AB401:AC401">
    <cfRule type="beginsWith" dxfId="214" priority="43" operator="beginsWith" text="E">
      <formula>LEFT(AB395,LEN("E"))="E"</formula>
    </cfRule>
    <cfRule type="beginsWith" dxfId="213" priority="44" operator="beginsWith" text="T">
      <formula>LEFT(AB395,LEN("T"))="T"</formula>
    </cfRule>
    <cfRule type="beginsWith" dxfId="212" priority="45" operator="beginsWith" text="S">
      <formula>LEFT(AB395,LEN("S"))="S"</formula>
    </cfRule>
  </conditionalFormatting>
  <conditionalFormatting sqref="AB404:AC404">
    <cfRule type="beginsWith" dxfId="211" priority="40" operator="beginsWith" text="E">
      <formula>LEFT(AB404,LEN("E"))="E"</formula>
    </cfRule>
    <cfRule type="beginsWith" dxfId="210" priority="41" operator="beginsWith" text="T">
      <formula>LEFT(AB404,LEN("T"))="T"</formula>
    </cfRule>
    <cfRule type="beginsWith" dxfId="209" priority="42" operator="beginsWith" text="S">
      <formula>LEFT(AB404,LEN("S"))="S"</formula>
    </cfRule>
  </conditionalFormatting>
  <conditionalFormatting sqref="AB406:AC406">
    <cfRule type="beginsWith" dxfId="208" priority="37" operator="beginsWith" text="E">
      <formula>LEFT(AB406,LEN("E"))="E"</formula>
    </cfRule>
    <cfRule type="beginsWith" dxfId="207" priority="38" operator="beginsWith" text="T">
      <formula>LEFT(AB406,LEN("T"))="T"</formula>
    </cfRule>
    <cfRule type="beginsWith" dxfId="206" priority="39" operator="beginsWith" text="S">
      <formula>LEFT(AB406,LEN("S"))="S"</formula>
    </cfRule>
  </conditionalFormatting>
  <conditionalFormatting sqref="AC300">
    <cfRule type="beginsWith" dxfId="205" priority="31" operator="beginsWith" text="E">
      <formula>LEFT(AC300,LEN("E"))="E"</formula>
    </cfRule>
    <cfRule type="beginsWith" dxfId="204" priority="32" operator="beginsWith" text="T">
      <formula>LEFT(AC300,LEN("T"))="T"</formula>
    </cfRule>
    <cfRule type="beginsWith" dxfId="203" priority="33" operator="beginsWith" text="S">
      <formula>LEFT(AC300,LEN("S"))="S"</formula>
    </cfRule>
  </conditionalFormatting>
  <conditionalFormatting sqref="AB300">
    <cfRule type="beginsWith" dxfId="202" priority="28" operator="beginsWith" text="E">
      <formula>LEFT(AB300,LEN("E"))="E"</formula>
    </cfRule>
    <cfRule type="beginsWith" dxfId="201" priority="29" operator="beginsWith" text="T">
      <formula>LEFT(AB300,LEN("T"))="T"</formula>
    </cfRule>
    <cfRule type="beginsWith" dxfId="200" priority="30" operator="beginsWith" text="S">
      <formula>LEFT(AB300,LEN("S"))="S"</formula>
    </cfRule>
  </conditionalFormatting>
  <conditionalFormatting sqref="W409">
    <cfRule type="beginsWith" dxfId="199" priority="7" operator="beginsWith" text="T">
      <formula>LEFT(W409,LEN("T"))="T"</formula>
    </cfRule>
    <cfRule type="containsText" dxfId="198" priority="8" operator="containsText" text="Sin iniciar">
      <formula>NOT(ISERROR(SEARCH("Sin iniciar",W409)))</formula>
    </cfRule>
    <cfRule type="containsText" dxfId="197" priority="9" operator="containsText" text="En gestión">
      <formula>NOT(ISERROR(SEARCH("En gestión",W409)))</formula>
    </cfRule>
  </conditionalFormatting>
  <conditionalFormatting sqref="X300">
    <cfRule type="beginsWith" dxfId="196" priority="25" operator="beginsWith" text="T">
      <formula>LEFT(X300,LEN("T"))="T"</formula>
    </cfRule>
    <cfRule type="containsText" dxfId="195" priority="26" operator="containsText" text="Sin iniciar">
      <formula>NOT(ISERROR(SEARCH("Sin iniciar",X300)))</formula>
    </cfRule>
    <cfRule type="containsText" dxfId="194" priority="27" operator="containsText" text="En gestión">
      <formula>NOT(ISERROR(SEARCH("En gestión",X300)))</formula>
    </cfRule>
  </conditionalFormatting>
  <conditionalFormatting sqref="X301">
    <cfRule type="beginsWith" dxfId="193" priority="22" operator="beginsWith" text="T">
      <formula>LEFT(X301,LEN("T"))="T"</formula>
    </cfRule>
    <cfRule type="containsText" dxfId="192" priority="23" operator="containsText" text="Sin iniciar">
      <formula>NOT(ISERROR(SEARCH("Sin iniciar",X301)))</formula>
    </cfRule>
    <cfRule type="containsText" dxfId="191" priority="24" operator="containsText" text="En gestión">
      <formula>NOT(ISERROR(SEARCH("En gestión",X301)))</formula>
    </cfRule>
  </conditionalFormatting>
  <conditionalFormatting sqref="X302">
    <cfRule type="beginsWith" dxfId="190" priority="19" operator="beginsWith" text="T">
      <formula>LEFT(X302,LEN("T"))="T"</formula>
    </cfRule>
    <cfRule type="containsText" dxfId="189" priority="20" operator="containsText" text="Sin iniciar">
      <formula>NOT(ISERROR(SEARCH("Sin iniciar",X302)))</formula>
    </cfRule>
    <cfRule type="containsText" dxfId="188" priority="21" operator="containsText" text="En gestión">
      <formula>NOT(ISERROR(SEARCH("En gestión",X302)))</formula>
    </cfRule>
  </conditionalFormatting>
  <conditionalFormatting sqref="W300">
    <cfRule type="beginsWith" dxfId="187" priority="16" operator="beginsWith" text="T">
      <formula>LEFT(W300,LEN("T"))="T"</formula>
    </cfRule>
    <cfRule type="containsText" dxfId="186" priority="17" operator="containsText" text="Sin iniciar">
      <formula>NOT(ISERROR(SEARCH("Sin iniciar",W300)))</formula>
    </cfRule>
    <cfRule type="containsText" dxfId="185" priority="18" operator="containsText" text="En gestión">
      <formula>NOT(ISERROR(SEARCH("En gestión",W300)))</formula>
    </cfRule>
  </conditionalFormatting>
  <conditionalFormatting sqref="W301">
    <cfRule type="beginsWith" dxfId="184" priority="13" operator="beginsWith" text="T">
      <formula>LEFT(W301,LEN("T"))="T"</formula>
    </cfRule>
    <cfRule type="containsText" dxfId="183" priority="14" operator="containsText" text="Sin iniciar">
      <formula>NOT(ISERROR(SEARCH("Sin iniciar",W301)))</formula>
    </cfRule>
    <cfRule type="containsText" dxfId="182" priority="15" operator="containsText" text="En gestión">
      <formula>NOT(ISERROR(SEARCH("En gestión",W301)))</formula>
    </cfRule>
  </conditionalFormatting>
  <conditionalFormatting sqref="W302">
    <cfRule type="beginsWith" dxfId="181" priority="10" operator="beginsWith" text="T">
      <formula>LEFT(W302,LEN("T"))="T"</formula>
    </cfRule>
    <cfRule type="containsText" dxfId="180" priority="11" operator="containsText" text="Sin iniciar">
      <formula>NOT(ISERROR(SEARCH("Sin iniciar",W302)))</formula>
    </cfRule>
    <cfRule type="containsText" dxfId="179" priority="12" operator="containsText" text="En gestión">
      <formula>NOT(ISERROR(SEARCH("En gestión",W302)))</formula>
    </cfRule>
  </conditionalFormatting>
  <conditionalFormatting sqref="AB17:AC17">
    <cfRule type="beginsWith" dxfId="178" priority="4" operator="beginsWith" text="E">
      <formula>LEFT(AB17,LEN("E"))="E"</formula>
    </cfRule>
    <cfRule type="beginsWith" dxfId="177" priority="5" operator="beginsWith" text="T">
      <formula>LEFT(AB17,LEN("T"))="T"</formula>
    </cfRule>
    <cfRule type="beginsWith" dxfId="176" priority="6" operator="beginsWith" text="S">
      <formula>LEFT(AB17,LEN("S"))="S"</formula>
    </cfRule>
  </conditionalFormatting>
  <conditionalFormatting sqref="AB20:AC20 AB24:AC24 AB26:AC27">
    <cfRule type="beginsWith" dxfId="175" priority="1" operator="beginsWith" text="E">
      <formula>LEFT(AB20,LEN("E"))="E"</formula>
    </cfRule>
    <cfRule type="beginsWith" dxfId="174" priority="2" operator="beginsWith" text="T">
      <formula>LEFT(AB20,LEN("T"))="T"</formula>
    </cfRule>
    <cfRule type="beginsWith" dxfId="173" priority="3" operator="beginsWith" text="S">
      <formula>LEFT(AB20,LEN("S"))="S"</formula>
    </cfRule>
  </conditionalFormatting>
  <hyperlinks>
    <hyperlink ref="V37" r:id="rId1" xr:uid="{00000000-0004-0000-0000-000000000000}"/>
    <hyperlink ref="V36" r:id="rId2" xr:uid="{00000000-0004-0000-0000-000001000000}"/>
    <hyperlink ref="V35" r:id="rId3"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472"/>
  <sheetViews>
    <sheetView showGridLines="0" topLeftCell="C1" zoomScale="39" zoomScaleNormal="39" workbookViewId="0">
      <selection activeCell="G453" sqref="G453"/>
    </sheetView>
  </sheetViews>
  <sheetFormatPr baseColWidth="10" defaultColWidth="10" defaultRowHeight="30.75" x14ac:dyDescent="0.55000000000000004"/>
  <cols>
    <col min="1" max="1" width="8.375" style="1" customWidth="1"/>
    <col min="2" max="2" width="26.875" style="3" customWidth="1"/>
    <col min="3" max="3" width="12.375" style="25" customWidth="1"/>
    <col min="4" max="4" width="52.375" style="109" customWidth="1"/>
    <col min="5" max="5" width="52.375" style="109" hidden="1" customWidth="1"/>
    <col min="6" max="6" width="10.625" style="41" customWidth="1"/>
    <col min="7" max="7" width="82.875" style="158" customWidth="1"/>
    <col min="8" max="8" width="29.875" style="159" hidden="1" customWidth="1"/>
    <col min="9" max="10" width="29.875" style="160" hidden="1" customWidth="1"/>
    <col min="11" max="11" width="22.125" style="158" hidden="1" customWidth="1"/>
    <col min="12" max="12" width="22.125" style="47" hidden="1" customWidth="1"/>
    <col min="13" max="14" width="22.125" style="158" hidden="1" customWidth="1"/>
    <col min="15" max="16" width="36.375" style="174" hidden="1" customWidth="1"/>
    <col min="17" max="17" width="7.125" style="24" hidden="1" customWidth="1"/>
    <col min="18" max="18" width="34.875" style="1" hidden="1" customWidth="1"/>
    <col min="19" max="19" width="93.625" style="266" hidden="1" customWidth="1"/>
    <col min="20" max="20" width="28.125" style="75" hidden="1" customWidth="1"/>
    <col min="21" max="21" width="119" style="225" hidden="1" customWidth="1"/>
    <col min="22" max="22" width="95" style="17" hidden="1" customWidth="1"/>
    <col min="23" max="24" width="32.875" style="242" hidden="1" customWidth="1"/>
    <col min="25" max="25" width="91.625" style="1" hidden="1" customWidth="1"/>
    <col min="26" max="27" width="39.625" style="1" hidden="1" customWidth="1"/>
    <col min="28" max="29" width="39.625" style="242" hidden="1" customWidth="1"/>
    <col min="30" max="30" width="89" style="26" hidden="1" customWidth="1"/>
    <col min="31" max="35" width="39.5" style="1" hidden="1" customWidth="1"/>
    <col min="36" max="36" width="39.5" style="4" hidden="1" customWidth="1"/>
    <col min="37" max="40" width="39.5" style="1" hidden="1" customWidth="1"/>
    <col min="41" max="41" width="5.5" style="1" customWidth="1"/>
    <col min="42" max="42" width="18.625" style="840" customWidth="1"/>
    <col min="43" max="43" width="98.375" style="850" customWidth="1"/>
    <col min="44" max="44" width="97.875" style="850" customWidth="1"/>
    <col min="45" max="16384" width="10" style="1"/>
  </cols>
  <sheetData>
    <row r="1" spans="2:44" ht="126" customHeight="1" x14ac:dyDescent="0.25">
      <c r="B1" s="2042" t="s">
        <v>2016</v>
      </c>
      <c r="C1" s="2042"/>
      <c r="D1" s="2042"/>
      <c r="E1" s="2042"/>
      <c r="F1" s="2042"/>
      <c r="G1" s="2042"/>
      <c r="H1" s="2042"/>
      <c r="I1" s="2042"/>
      <c r="J1" s="2042"/>
      <c r="K1" s="2042"/>
      <c r="L1" s="2042"/>
      <c r="M1" s="2042"/>
      <c r="N1" s="2042"/>
      <c r="O1" s="2042"/>
      <c r="P1" s="2042"/>
      <c r="Q1" s="2042"/>
      <c r="R1" s="2042"/>
      <c r="S1" s="2042"/>
      <c r="T1" s="2042"/>
      <c r="U1" s="2042"/>
      <c r="V1" s="2042"/>
      <c r="W1" s="2042"/>
      <c r="X1" s="2042"/>
      <c r="Y1" s="2042"/>
      <c r="Z1" s="2042"/>
      <c r="AA1" s="2042"/>
      <c r="AB1" s="2042"/>
      <c r="AC1" s="2042"/>
      <c r="AD1" s="2042"/>
      <c r="AE1" s="2042"/>
      <c r="AF1" s="2042"/>
      <c r="AG1" s="2042"/>
      <c r="AH1" s="2042"/>
      <c r="AI1" s="2042"/>
      <c r="AJ1" s="2042"/>
      <c r="AK1" s="2042"/>
      <c r="AL1" s="2042"/>
      <c r="AM1" s="2042"/>
      <c r="AN1" s="2042"/>
    </row>
    <row r="2" spans="2:44" s="27" customFormat="1" ht="72.95" customHeight="1" x14ac:dyDescent="0.5">
      <c r="B2" s="2076" t="s">
        <v>0</v>
      </c>
      <c r="C2" s="2076"/>
      <c r="D2" s="2076"/>
      <c r="E2" s="2076"/>
      <c r="F2" s="2076"/>
      <c r="G2" s="2076"/>
      <c r="H2" s="2076"/>
      <c r="I2" s="2076"/>
      <c r="J2" s="2076"/>
      <c r="K2" s="2077" t="s">
        <v>1</v>
      </c>
      <c r="L2" s="2077"/>
      <c r="M2" s="2077"/>
      <c r="N2" s="2077"/>
      <c r="O2" s="2078" t="s">
        <v>2</v>
      </c>
      <c r="P2" s="2078"/>
      <c r="Q2" s="28"/>
      <c r="R2" s="2079" t="s">
        <v>2018</v>
      </c>
      <c r="S2" s="2079"/>
      <c r="T2" s="2079"/>
      <c r="U2" s="2079"/>
      <c r="V2" s="2079"/>
      <c r="W2" s="2079"/>
      <c r="X2" s="2079"/>
      <c r="Y2" s="2079"/>
      <c r="Z2" s="2079"/>
      <c r="AA2" s="2079"/>
      <c r="AB2" s="2079"/>
      <c r="AC2" s="2079"/>
      <c r="AD2" s="2079"/>
      <c r="AE2" s="2080" t="s">
        <v>3</v>
      </c>
      <c r="AF2" s="2080"/>
      <c r="AG2" s="2080"/>
      <c r="AH2" s="2080"/>
      <c r="AI2" s="2080"/>
      <c r="AJ2" s="2080"/>
      <c r="AK2" s="2080"/>
      <c r="AL2" s="2080"/>
      <c r="AM2" s="2080"/>
      <c r="AN2" s="2080"/>
      <c r="AP2" s="2084" t="s">
        <v>4201</v>
      </c>
      <c r="AQ2" s="1674"/>
      <c r="AR2" s="1675"/>
    </row>
    <row r="3" spans="2:44" s="27" customFormat="1" ht="132" customHeight="1" x14ac:dyDescent="0.5">
      <c r="B3" s="338" t="s">
        <v>4</v>
      </c>
      <c r="C3" s="29" t="s">
        <v>5</v>
      </c>
      <c r="D3" s="29" t="s">
        <v>6</v>
      </c>
      <c r="E3" s="29" t="s">
        <v>7</v>
      </c>
      <c r="F3" s="29" t="s">
        <v>8</v>
      </c>
      <c r="G3" s="29" t="s">
        <v>9</v>
      </c>
      <c r="H3" s="29" t="s">
        <v>10</v>
      </c>
      <c r="I3" s="29" t="s">
        <v>11</v>
      </c>
      <c r="J3" s="29" t="s">
        <v>12</v>
      </c>
      <c r="K3" s="30" t="s">
        <v>13</v>
      </c>
      <c r="L3" s="30" t="s">
        <v>2019</v>
      </c>
      <c r="M3" s="30" t="s">
        <v>14</v>
      </c>
      <c r="N3" s="30" t="s">
        <v>15</v>
      </c>
      <c r="O3" s="31" t="s">
        <v>16</v>
      </c>
      <c r="P3" s="31" t="s">
        <v>17</v>
      </c>
      <c r="Q3" s="32"/>
      <c r="R3" s="33" t="s">
        <v>18</v>
      </c>
      <c r="S3" s="33" t="s">
        <v>19</v>
      </c>
      <c r="T3" s="33" t="s">
        <v>20</v>
      </c>
      <c r="U3" s="33" t="s">
        <v>21</v>
      </c>
      <c r="V3" s="33" t="s">
        <v>22</v>
      </c>
      <c r="W3" s="33" t="s">
        <v>23</v>
      </c>
      <c r="X3" s="33" t="s">
        <v>24</v>
      </c>
      <c r="Y3" s="33" t="s">
        <v>25</v>
      </c>
      <c r="Z3" s="33" t="s">
        <v>26</v>
      </c>
      <c r="AA3" s="33" t="s">
        <v>27</v>
      </c>
      <c r="AB3" s="33" t="s">
        <v>28</v>
      </c>
      <c r="AC3" s="33" t="s">
        <v>29</v>
      </c>
      <c r="AD3" s="184" t="s">
        <v>2020</v>
      </c>
      <c r="AE3" s="185" t="s">
        <v>30</v>
      </c>
      <c r="AF3" s="185" t="s">
        <v>31</v>
      </c>
      <c r="AG3" s="185" t="s">
        <v>32</v>
      </c>
      <c r="AH3" s="185" t="s">
        <v>33</v>
      </c>
      <c r="AI3" s="185" t="s">
        <v>34</v>
      </c>
      <c r="AJ3" s="185" t="s">
        <v>35</v>
      </c>
      <c r="AK3" s="185" t="s">
        <v>36</v>
      </c>
      <c r="AL3" s="185" t="s">
        <v>37</v>
      </c>
      <c r="AM3" s="185" t="s">
        <v>38</v>
      </c>
      <c r="AN3" s="185" t="s">
        <v>39</v>
      </c>
      <c r="AP3" s="841" t="s">
        <v>4202</v>
      </c>
      <c r="AQ3" s="851" t="s">
        <v>4203</v>
      </c>
      <c r="AR3" s="851" t="s">
        <v>4204</v>
      </c>
    </row>
    <row r="4" spans="2:44" s="2" customFormat="1" ht="126" customHeight="1" x14ac:dyDescent="0.2">
      <c r="B4" s="2053" t="s">
        <v>40</v>
      </c>
      <c r="C4" s="2033" t="s">
        <v>41</v>
      </c>
      <c r="D4" s="1710" t="s">
        <v>42</v>
      </c>
      <c r="E4" s="1710" t="s">
        <v>43</v>
      </c>
      <c r="F4" s="40" t="s">
        <v>44</v>
      </c>
      <c r="G4" s="110" t="s">
        <v>45</v>
      </c>
      <c r="H4" s="111">
        <v>0.2</v>
      </c>
      <c r="I4" s="112">
        <v>44576</v>
      </c>
      <c r="J4" s="112">
        <v>44926</v>
      </c>
      <c r="K4" s="113">
        <v>0.05</v>
      </c>
      <c r="L4" s="45">
        <v>0.1</v>
      </c>
      <c r="M4" s="113">
        <v>0.5</v>
      </c>
      <c r="N4" s="161">
        <v>1</v>
      </c>
      <c r="O4" s="2071">
        <v>165191256</v>
      </c>
      <c r="P4" s="2072">
        <v>19893641.850000001</v>
      </c>
      <c r="Q4" s="18"/>
      <c r="R4" s="2073">
        <v>0.48</v>
      </c>
      <c r="S4" s="1900" t="s">
        <v>46</v>
      </c>
      <c r="T4" s="49">
        <v>0.85</v>
      </c>
      <c r="U4" s="208" t="s">
        <v>47</v>
      </c>
      <c r="V4" s="44" t="s">
        <v>48</v>
      </c>
      <c r="W4" s="232" t="str">
        <f t="shared" ref="W4:W67" si="0">IF(L4&lt;1%,"Sin iniciar",IF(L4=100%,"Terminado","En gestión"))</f>
        <v>En gestión</v>
      </c>
      <c r="X4" s="232" t="str">
        <f t="shared" ref="X4:X67" si="1">IF(T4&lt;1%,"Sin iniciar",IF(T4=100%,"Terminado","En gestión"))</f>
        <v>En gestión</v>
      </c>
      <c r="Y4" s="1988" t="s">
        <v>49</v>
      </c>
      <c r="Z4" s="1765">
        <f>SUMPRODUCT(H4:H8,T4:T8)</f>
        <v>0.48000000000000004</v>
      </c>
      <c r="AA4" s="1733">
        <f>SUMPRODUCT(H4:H8,L4:L8)</f>
        <v>0.24000000000000005</v>
      </c>
      <c r="AB4" s="2026" t="str">
        <f t="shared" ref="AB4:AB31" si="2">IF(AA4&lt;1%,"Sin iniciar",IF(AA4=100%,"Terminado","En gestión"))</f>
        <v>En gestión</v>
      </c>
      <c r="AC4" s="2029" t="str">
        <f t="shared" ref="AC4:AC31" si="3">IF(Z4&lt;1%,"Sin iniciar",IF(Z4=100%,"Terminado","En gestión"))</f>
        <v>En gestión</v>
      </c>
      <c r="AD4" s="2082" t="s">
        <v>50</v>
      </c>
      <c r="AE4" s="2031">
        <v>19893641.850000001</v>
      </c>
      <c r="AF4" s="1720">
        <v>19893641.850000001</v>
      </c>
      <c r="AG4" s="2081">
        <v>9946821</v>
      </c>
      <c r="AH4" s="2024">
        <v>165191256</v>
      </c>
      <c r="AI4" s="1720">
        <v>165191256</v>
      </c>
      <c r="AJ4" s="1719">
        <v>54589221</v>
      </c>
      <c r="AK4" s="1861" t="s">
        <v>51</v>
      </c>
      <c r="AL4" s="1861" t="s">
        <v>52</v>
      </c>
      <c r="AM4" s="1861" t="s">
        <v>53</v>
      </c>
      <c r="AN4" s="1861" t="s">
        <v>54</v>
      </c>
      <c r="AP4" s="842" t="s">
        <v>4208</v>
      </c>
      <c r="AQ4" s="844" t="s">
        <v>4205</v>
      </c>
      <c r="AR4" s="2085" t="s">
        <v>4207</v>
      </c>
    </row>
    <row r="5" spans="2:44" s="2" customFormat="1" ht="126" customHeight="1" x14ac:dyDescent="0.2">
      <c r="B5" s="2053"/>
      <c r="C5" s="2033"/>
      <c r="D5" s="1710"/>
      <c r="E5" s="1710"/>
      <c r="F5" s="40" t="s">
        <v>55</v>
      </c>
      <c r="G5" s="114" t="s">
        <v>56</v>
      </c>
      <c r="H5" s="115">
        <v>0.2</v>
      </c>
      <c r="I5" s="116">
        <v>44576</v>
      </c>
      <c r="J5" s="116">
        <v>44926</v>
      </c>
      <c r="K5" s="117">
        <v>0.05</v>
      </c>
      <c r="L5" s="46">
        <v>0.1</v>
      </c>
      <c r="M5" s="117">
        <v>0.5</v>
      </c>
      <c r="N5" s="162">
        <v>1</v>
      </c>
      <c r="O5" s="2035"/>
      <c r="P5" s="2036"/>
      <c r="Q5" s="18"/>
      <c r="R5" s="1845"/>
      <c r="S5" s="1900"/>
      <c r="T5" s="49">
        <v>0.05</v>
      </c>
      <c r="U5" s="208" t="s">
        <v>57</v>
      </c>
      <c r="V5" s="44" t="s">
        <v>58</v>
      </c>
      <c r="W5" s="233" t="str">
        <f t="shared" si="0"/>
        <v>En gestión</v>
      </c>
      <c r="X5" s="233" t="str">
        <f t="shared" si="1"/>
        <v>En gestión</v>
      </c>
      <c r="Y5" s="1988"/>
      <c r="Z5" s="2075">
        <f>SUMPRODUCT(H5:H11,T5:T11)</f>
        <v>0.64119999999999999</v>
      </c>
      <c r="AA5" s="2041">
        <f>SUMPRODUCT(H5:H11,L5:L11)</f>
        <v>0.26000000000000006</v>
      </c>
      <c r="AB5" s="2026"/>
      <c r="AC5" s="2029"/>
      <c r="AD5" s="2082"/>
      <c r="AE5" s="2031"/>
      <c r="AF5" s="1720"/>
      <c r="AG5" s="2081"/>
      <c r="AH5" s="2024"/>
      <c r="AI5" s="1720"/>
      <c r="AJ5" s="1719"/>
      <c r="AK5" s="1861"/>
      <c r="AL5" s="1861"/>
      <c r="AM5" s="1861"/>
      <c r="AN5" s="1861"/>
      <c r="AP5" s="842" t="s">
        <v>4208</v>
      </c>
      <c r="AQ5" s="844" t="s">
        <v>4205</v>
      </c>
      <c r="AR5" s="2086"/>
    </row>
    <row r="6" spans="2:44" s="2" customFormat="1" ht="126" customHeight="1" x14ac:dyDescent="0.2">
      <c r="B6" s="2053"/>
      <c r="C6" s="2033"/>
      <c r="D6" s="1710"/>
      <c r="E6" s="1710"/>
      <c r="F6" s="40" t="s">
        <v>59</v>
      </c>
      <c r="G6" s="114" t="s">
        <v>60</v>
      </c>
      <c r="H6" s="115">
        <v>0.2</v>
      </c>
      <c r="I6" s="116">
        <v>44576</v>
      </c>
      <c r="J6" s="116">
        <v>44926</v>
      </c>
      <c r="K6" s="117">
        <v>0.05</v>
      </c>
      <c r="L6" s="46">
        <v>0.1</v>
      </c>
      <c r="M6" s="117">
        <v>0.5</v>
      </c>
      <c r="N6" s="162">
        <v>1</v>
      </c>
      <c r="O6" s="2035"/>
      <c r="P6" s="2036"/>
      <c r="Q6" s="18"/>
      <c r="R6" s="1845"/>
      <c r="S6" s="1900"/>
      <c r="T6" s="49">
        <v>0.05</v>
      </c>
      <c r="U6" s="208" t="s">
        <v>57</v>
      </c>
      <c r="V6" s="44" t="s">
        <v>61</v>
      </c>
      <c r="W6" s="233" t="str">
        <f t="shared" si="0"/>
        <v>En gestión</v>
      </c>
      <c r="X6" s="233" t="str">
        <f t="shared" si="1"/>
        <v>En gestión</v>
      </c>
      <c r="Y6" s="1988"/>
      <c r="Z6" s="2075">
        <f>SUMPRODUCT(H6:H12,T6:T12)</f>
        <v>0.69720000000000004</v>
      </c>
      <c r="AA6" s="2041">
        <f>SUMPRODUCT(H6:H12,L6:L12)</f>
        <v>0.25200000000000006</v>
      </c>
      <c r="AB6" s="2026"/>
      <c r="AC6" s="2029"/>
      <c r="AD6" s="2082"/>
      <c r="AE6" s="2031"/>
      <c r="AF6" s="1720"/>
      <c r="AG6" s="2081"/>
      <c r="AH6" s="2024"/>
      <c r="AI6" s="1720"/>
      <c r="AJ6" s="1719"/>
      <c r="AK6" s="1861"/>
      <c r="AL6" s="1861"/>
      <c r="AM6" s="1861"/>
      <c r="AN6" s="1861"/>
      <c r="AP6" s="842" t="s">
        <v>4208</v>
      </c>
      <c r="AQ6" s="844" t="s">
        <v>4205</v>
      </c>
      <c r="AR6" s="2086"/>
    </row>
    <row r="7" spans="2:44" s="2" customFormat="1" ht="126" customHeight="1" x14ac:dyDescent="0.2">
      <c r="B7" s="2053"/>
      <c r="C7" s="2033"/>
      <c r="D7" s="1710"/>
      <c r="E7" s="1710"/>
      <c r="F7" s="40" t="s">
        <v>62</v>
      </c>
      <c r="G7" s="114" t="s">
        <v>63</v>
      </c>
      <c r="H7" s="115">
        <v>0.2</v>
      </c>
      <c r="I7" s="116">
        <v>44576</v>
      </c>
      <c r="J7" s="116">
        <v>44926</v>
      </c>
      <c r="K7" s="117">
        <v>0.05</v>
      </c>
      <c r="L7" s="46">
        <v>0.1</v>
      </c>
      <c r="M7" s="117">
        <v>0.5</v>
      </c>
      <c r="N7" s="162">
        <v>1</v>
      </c>
      <c r="O7" s="2035"/>
      <c r="P7" s="2036"/>
      <c r="Q7" s="18"/>
      <c r="R7" s="1845"/>
      <c r="S7" s="1900"/>
      <c r="T7" s="49">
        <v>0.5</v>
      </c>
      <c r="U7" s="208" t="s">
        <v>64</v>
      </c>
      <c r="V7" s="44" t="s">
        <v>65</v>
      </c>
      <c r="W7" s="233" t="str">
        <f t="shared" si="0"/>
        <v>En gestión</v>
      </c>
      <c r="X7" s="233" t="str">
        <f t="shared" si="1"/>
        <v>En gestión</v>
      </c>
      <c r="Y7" s="1988"/>
      <c r="Z7" s="2075">
        <f>SUMPRODUCT(H7:H13,T7:T13)</f>
        <v>0.79120000000000001</v>
      </c>
      <c r="AA7" s="2041">
        <f>SUMPRODUCT(H7:H13,L7:L13)</f>
        <v>0.24800000000000011</v>
      </c>
      <c r="AB7" s="2026"/>
      <c r="AC7" s="2029"/>
      <c r="AD7" s="2082"/>
      <c r="AE7" s="2031"/>
      <c r="AF7" s="1720"/>
      <c r="AG7" s="2081"/>
      <c r="AH7" s="2024"/>
      <c r="AI7" s="1720"/>
      <c r="AJ7" s="1719"/>
      <c r="AK7" s="1861"/>
      <c r="AL7" s="1861"/>
      <c r="AM7" s="1861"/>
      <c r="AN7" s="1861"/>
      <c r="AP7" s="842" t="s">
        <v>4208</v>
      </c>
      <c r="AQ7" s="844" t="s">
        <v>4205</v>
      </c>
      <c r="AR7" s="2086"/>
    </row>
    <row r="8" spans="2:44" s="2" customFormat="1" ht="126" customHeight="1" x14ac:dyDescent="0.2">
      <c r="B8" s="2053"/>
      <c r="C8" s="2034"/>
      <c r="D8" s="1711"/>
      <c r="E8" s="1711"/>
      <c r="F8" s="40" t="s">
        <v>66</v>
      </c>
      <c r="G8" s="114" t="s">
        <v>67</v>
      </c>
      <c r="H8" s="115">
        <v>0.2</v>
      </c>
      <c r="I8" s="116">
        <v>44621</v>
      </c>
      <c r="J8" s="116">
        <v>44926</v>
      </c>
      <c r="K8" s="117">
        <v>0.2</v>
      </c>
      <c r="L8" s="46">
        <v>0.8</v>
      </c>
      <c r="M8" s="117">
        <v>0.9</v>
      </c>
      <c r="N8" s="162">
        <v>1</v>
      </c>
      <c r="O8" s="2035"/>
      <c r="P8" s="2036"/>
      <c r="Q8" s="18"/>
      <c r="R8" s="1845"/>
      <c r="S8" s="1901"/>
      <c r="T8" s="49">
        <v>0.95</v>
      </c>
      <c r="U8" s="208" t="s">
        <v>68</v>
      </c>
      <c r="V8" s="44" t="s">
        <v>48</v>
      </c>
      <c r="W8" s="233" t="str">
        <f t="shared" si="0"/>
        <v>En gestión</v>
      </c>
      <c r="X8" s="233" t="str">
        <f t="shared" si="1"/>
        <v>En gestión</v>
      </c>
      <c r="Y8" s="1989"/>
      <c r="Z8" s="2075">
        <f>SUMPRODUCT(H8:H14,T8:T14)</f>
        <v>0.69520000000000015</v>
      </c>
      <c r="AA8" s="2041">
        <f>SUMPRODUCT(H8:H14,L8:L14)</f>
        <v>0.2360000000000001</v>
      </c>
      <c r="AB8" s="2027"/>
      <c r="AC8" s="2030"/>
      <c r="AD8" s="2082"/>
      <c r="AE8" s="2031"/>
      <c r="AF8" s="1720"/>
      <c r="AG8" s="2081"/>
      <c r="AH8" s="2024"/>
      <c r="AI8" s="1720"/>
      <c r="AJ8" s="1719"/>
      <c r="AK8" s="1861"/>
      <c r="AL8" s="1861"/>
      <c r="AM8" s="1861"/>
      <c r="AN8" s="1861"/>
      <c r="AP8" s="842" t="s">
        <v>4208</v>
      </c>
      <c r="AQ8" s="844" t="s">
        <v>4205</v>
      </c>
      <c r="AR8" s="2087"/>
    </row>
    <row r="9" spans="2:44" s="2" customFormat="1" ht="126" customHeight="1" x14ac:dyDescent="0.2">
      <c r="B9" s="2053"/>
      <c r="C9" s="2032" t="s">
        <v>69</v>
      </c>
      <c r="D9" s="1712" t="s">
        <v>70</v>
      </c>
      <c r="E9" s="1712" t="s">
        <v>71</v>
      </c>
      <c r="F9" s="40" t="s">
        <v>72</v>
      </c>
      <c r="G9" s="114" t="s">
        <v>73</v>
      </c>
      <c r="H9" s="115">
        <v>0.12</v>
      </c>
      <c r="I9" s="116">
        <v>44576</v>
      </c>
      <c r="J9" s="116">
        <v>44926</v>
      </c>
      <c r="K9" s="117">
        <v>0.05</v>
      </c>
      <c r="L9" s="46">
        <v>0.1</v>
      </c>
      <c r="M9" s="117">
        <v>0.5</v>
      </c>
      <c r="N9" s="162">
        <v>1</v>
      </c>
      <c r="O9" s="2035">
        <v>155916670</v>
      </c>
      <c r="P9" s="2036">
        <v>134159354.2</v>
      </c>
      <c r="Q9" s="18"/>
      <c r="R9" s="1844">
        <v>0.62</v>
      </c>
      <c r="S9" s="1900" t="s">
        <v>74</v>
      </c>
      <c r="T9" s="49">
        <v>0.78</v>
      </c>
      <c r="U9" s="209" t="s">
        <v>75</v>
      </c>
      <c r="V9" s="80" t="s">
        <v>76</v>
      </c>
      <c r="W9" s="233" t="str">
        <f t="shared" si="0"/>
        <v>En gestión</v>
      </c>
      <c r="X9" s="233" t="str">
        <f t="shared" si="1"/>
        <v>En gestión</v>
      </c>
      <c r="Y9" s="1988" t="s">
        <v>77</v>
      </c>
      <c r="Z9" s="2075">
        <f>SUMPRODUCT(H9:H16,T9:T16)</f>
        <v>0.61640000000000006</v>
      </c>
      <c r="AA9" s="2041">
        <f>SUMPRODUCT(H9:H16,L9:L16)</f>
        <v>0.18000000000000002</v>
      </c>
      <c r="AB9" s="2025" t="str">
        <f t="shared" si="2"/>
        <v>En gestión</v>
      </c>
      <c r="AC9" s="2028" t="str">
        <f t="shared" si="3"/>
        <v>En gestión</v>
      </c>
      <c r="AD9" s="76"/>
      <c r="AE9" s="2031">
        <v>134159354.2</v>
      </c>
      <c r="AF9" s="1720">
        <v>134159354.2</v>
      </c>
      <c r="AG9" s="2023">
        <v>67079677</v>
      </c>
      <c r="AH9" s="2024">
        <v>155916670</v>
      </c>
      <c r="AI9" s="1720">
        <v>155916670</v>
      </c>
      <c r="AJ9" s="2083">
        <v>63099930</v>
      </c>
      <c r="AK9" s="1861" t="s">
        <v>51</v>
      </c>
      <c r="AL9" s="1861" t="s">
        <v>78</v>
      </c>
      <c r="AM9" s="1861" t="s">
        <v>79</v>
      </c>
      <c r="AN9" s="1861" t="s">
        <v>80</v>
      </c>
      <c r="AP9" s="842" t="s">
        <v>4208</v>
      </c>
      <c r="AQ9" s="844" t="s">
        <v>4205</v>
      </c>
      <c r="AR9" s="2085" t="s">
        <v>4207</v>
      </c>
    </row>
    <row r="10" spans="2:44" s="2" customFormat="1" ht="126" customHeight="1" x14ac:dyDescent="0.2">
      <c r="B10" s="2053"/>
      <c r="C10" s="2033"/>
      <c r="D10" s="1710"/>
      <c r="E10" s="1710"/>
      <c r="F10" s="40" t="s">
        <v>81</v>
      </c>
      <c r="G10" s="114" t="s">
        <v>82</v>
      </c>
      <c r="H10" s="115">
        <v>0.12</v>
      </c>
      <c r="I10" s="116">
        <v>44576</v>
      </c>
      <c r="J10" s="116">
        <v>44926</v>
      </c>
      <c r="K10" s="117">
        <v>0.05</v>
      </c>
      <c r="L10" s="46">
        <v>0.1</v>
      </c>
      <c r="M10" s="117">
        <v>0.5</v>
      </c>
      <c r="N10" s="162">
        <v>1</v>
      </c>
      <c r="O10" s="2035"/>
      <c r="P10" s="2036"/>
      <c r="Q10" s="18"/>
      <c r="R10" s="1845"/>
      <c r="S10" s="1900"/>
      <c r="T10" s="49">
        <v>0.78</v>
      </c>
      <c r="U10" s="209" t="s">
        <v>75</v>
      </c>
      <c r="V10" s="80" t="s">
        <v>83</v>
      </c>
      <c r="W10" s="233" t="str">
        <f t="shared" si="0"/>
        <v>En gestión</v>
      </c>
      <c r="X10" s="233" t="str">
        <f t="shared" si="1"/>
        <v>En gestión</v>
      </c>
      <c r="Y10" s="1988"/>
      <c r="Z10" s="2075">
        <f t="shared" ref="Z10:Z16" si="4">SUMPRODUCT(H10:H16,T10:T16)</f>
        <v>0.52280000000000004</v>
      </c>
      <c r="AA10" s="2041">
        <f t="shared" ref="AA10:AA16" si="5">SUMPRODUCT(H10:H16,L10:L16)</f>
        <v>0.16800000000000001</v>
      </c>
      <c r="AB10" s="2026"/>
      <c r="AC10" s="2029"/>
      <c r="AD10" s="76"/>
      <c r="AE10" s="2031"/>
      <c r="AF10" s="1720"/>
      <c r="AG10" s="2023"/>
      <c r="AH10" s="2024"/>
      <c r="AI10" s="1720"/>
      <c r="AJ10" s="2083"/>
      <c r="AK10" s="1861"/>
      <c r="AL10" s="1861"/>
      <c r="AM10" s="1861"/>
      <c r="AN10" s="1861"/>
      <c r="AP10" s="842" t="s">
        <v>4208</v>
      </c>
      <c r="AQ10" s="844" t="s">
        <v>4205</v>
      </c>
      <c r="AR10" s="2086"/>
    </row>
    <row r="11" spans="2:44" s="2" customFormat="1" ht="126" customHeight="1" x14ac:dyDescent="0.2">
      <c r="B11" s="2053"/>
      <c r="C11" s="2033"/>
      <c r="D11" s="1710"/>
      <c r="E11" s="1710"/>
      <c r="F11" s="40" t="s">
        <v>84</v>
      </c>
      <c r="G11" s="114" t="s">
        <v>85</v>
      </c>
      <c r="H11" s="115">
        <v>0.16</v>
      </c>
      <c r="I11" s="116">
        <v>44576</v>
      </c>
      <c r="J11" s="116">
        <v>44926</v>
      </c>
      <c r="K11" s="117">
        <v>0.05</v>
      </c>
      <c r="L11" s="46">
        <v>0.1</v>
      </c>
      <c r="M11" s="117">
        <v>0.5</v>
      </c>
      <c r="N11" s="162">
        <v>1</v>
      </c>
      <c r="O11" s="2035"/>
      <c r="P11" s="2036"/>
      <c r="Q11" s="18"/>
      <c r="R11" s="1845"/>
      <c r="S11" s="1900"/>
      <c r="T11" s="49">
        <v>0.9</v>
      </c>
      <c r="U11" s="209" t="s">
        <v>75</v>
      </c>
      <c r="V11" s="80" t="s">
        <v>86</v>
      </c>
      <c r="W11" s="233" t="str">
        <f t="shared" si="0"/>
        <v>En gestión</v>
      </c>
      <c r="X11" s="233" t="str">
        <f t="shared" si="1"/>
        <v>En gestión</v>
      </c>
      <c r="Y11" s="1988"/>
      <c r="Z11" s="2075">
        <f t="shared" si="4"/>
        <v>0.72920000000000007</v>
      </c>
      <c r="AA11" s="2041">
        <f t="shared" si="5"/>
        <v>0.45599999999999996</v>
      </c>
      <c r="AB11" s="2026"/>
      <c r="AC11" s="2029"/>
      <c r="AD11" s="76"/>
      <c r="AE11" s="2031"/>
      <c r="AF11" s="1720"/>
      <c r="AG11" s="2023"/>
      <c r="AH11" s="2024"/>
      <c r="AI11" s="1720"/>
      <c r="AJ11" s="2083"/>
      <c r="AK11" s="1861"/>
      <c r="AL11" s="1861"/>
      <c r="AM11" s="1861"/>
      <c r="AN11" s="1861"/>
      <c r="AP11" s="842" t="s">
        <v>4208</v>
      </c>
      <c r="AQ11" s="844" t="s">
        <v>4205</v>
      </c>
      <c r="AR11" s="2086"/>
    </row>
    <row r="12" spans="2:44" s="2" customFormat="1" ht="126" customHeight="1" x14ac:dyDescent="0.2">
      <c r="B12" s="2053"/>
      <c r="C12" s="2033"/>
      <c r="D12" s="1710"/>
      <c r="E12" s="1710"/>
      <c r="F12" s="40" t="s">
        <v>87</v>
      </c>
      <c r="G12" s="114" t="s">
        <v>88</v>
      </c>
      <c r="H12" s="115">
        <v>0.12</v>
      </c>
      <c r="I12" s="116">
        <v>44576</v>
      </c>
      <c r="J12" s="116">
        <v>44926</v>
      </c>
      <c r="K12" s="117">
        <v>0.05</v>
      </c>
      <c r="L12" s="46">
        <v>0.1</v>
      </c>
      <c r="M12" s="117">
        <v>0.5</v>
      </c>
      <c r="N12" s="162">
        <v>1</v>
      </c>
      <c r="O12" s="2035"/>
      <c r="P12" s="2036"/>
      <c r="Q12" s="18"/>
      <c r="R12" s="1845"/>
      <c r="S12" s="1900"/>
      <c r="T12" s="49">
        <v>0.55000000000000004</v>
      </c>
      <c r="U12" s="209" t="s">
        <v>89</v>
      </c>
      <c r="V12" s="80" t="s">
        <v>90</v>
      </c>
      <c r="W12" s="233" t="str">
        <f t="shared" si="0"/>
        <v>En gestión</v>
      </c>
      <c r="X12" s="233" t="str">
        <f t="shared" si="1"/>
        <v>En gestión</v>
      </c>
      <c r="Y12" s="1988"/>
      <c r="Z12" s="2075">
        <f t="shared" si="4"/>
        <v>0.88519999999999999</v>
      </c>
      <c r="AA12" s="2041">
        <f t="shared" si="5"/>
        <v>0.74</v>
      </c>
      <c r="AB12" s="2026"/>
      <c r="AC12" s="2029"/>
      <c r="AD12" s="76"/>
      <c r="AE12" s="2031"/>
      <c r="AF12" s="1720"/>
      <c r="AG12" s="2023"/>
      <c r="AH12" s="2024"/>
      <c r="AI12" s="1720"/>
      <c r="AJ12" s="2083"/>
      <c r="AK12" s="1861"/>
      <c r="AL12" s="1861"/>
      <c r="AM12" s="1861"/>
      <c r="AN12" s="1861"/>
      <c r="AP12" s="842" t="s">
        <v>4208</v>
      </c>
      <c r="AQ12" s="844" t="s">
        <v>4205</v>
      </c>
      <c r="AR12" s="2086"/>
    </row>
    <row r="13" spans="2:44" s="2" customFormat="1" ht="126" customHeight="1" x14ac:dyDescent="0.2">
      <c r="B13" s="2053"/>
      <c r="C13" s="2033"/>
      <c r="D13" s="1710"/>
      <c r="E13" s="1710"/>
      <c r="F13" s="40" t="s">
        <v>91</v>
      </c>
      <c r="G13" s="114" t="s">
        <v>92</v>
      </c>
      <c r="H13" s="115">
        <v>0.16</v>
      </c>
      <c r="I13" s="116">
        <v>44576</v>
      </c>
      <c r="J13" s="116">
        <v>44926</v>
      </c>
      <c r="K13" s="117">
        <v>0.05</v>
      </c>
      <c r="L13" s="46">
        <v>0.1</v>
      </c>
      <c r="M13" s="117">
        <v>0.5</v>
      </c>
      <c r="N13" s="162">
        <v>1</v>
      </c>
      <c r="O13" s="2035"/>
      <c r="P13" s="2036"/>
      <c r="Q13" s="18"/>
      <c r="R13" s="1845"/>
      <c r="S13" s="1900"/>
      <c r="T13" s="49">
        <v>0.65</v>
      </c>
      <c r="U13" s="209" t="s">
        <v>93</v>
      </c>
      <c r="V13" s="80" t="s">
        <v>94</v>
      </c>
      <c r="W13" s="233" t="str">
        <f t="shared" si="0"/>
        <v>En gestión</v>
      </c>
      <c r="X13" s="233" t="str">
        <f t="shared" si="1"/>
        <v>En gestión</v>
      </c>
      <c r="Y13" s="1988"/>
      <c r="Z13" s="2075">
        <f t="shared" si="4"/>
        <v>0.99419999999999997</v>
      </c>
      <c r="AA13" s="2041">
        <f t="shared" si="5"/>
        <v>0.90300000000000002</v>
      </c>
      <c r="AB13" s="2026"/>
      <c r="AC13" s="2029"/>
      <c r="AD13" s="76"/>
      <c r="AE13" s="2031"/>
      <c r="AF13" s="1720"/>
      <c r="AG13" s="2023"/>
      <c r="AH13" s="2024"/>
      <c r="AI13" s="1720"/>
      <c r="AJ13" s="2083"/>
      <c r="AK13" s="1861"/>
      <c r="AL13" s="1861"/>
      <c r="AM13" s="1861"/>
      <c r="AN13" s="1861"/>
      <c r="AP13" s="842" t="s">
        <v>4208</v>
      </c>
      <c r="AQ13" s="844" t="s">
        <v>4205</v>
      </c>
      <c r="AR13" s="2086"/>
    </row>
    <row r="14" spans="2:44" s="2" customFormat="1" ht="126" customHeight="1" x14ac:dyDescent="0.2">
      <c r="B14" s="2053"/>
      <c r="C14" s="2033"/>
      <c r="D14" s="1710"/>
      <c r="E14" s="1710"/>
      <c r="F14" s="40" t="s">
        <v>95</v>
      </c>
      <c r="G14" s="114" t="s">
        <v>96</v>
      </c>
      <c r="H14" s="115">
        <v>0.08</v>
      </c>
      <c r="I14" s="116">
        <v>44576</v>
      </c>
      <c r="J14" s="116">
        <v>44926</v>
      </c>
      <c r="K14" s="117">
        <v>0.05</v>
      </c>
      <c r="L14" s="46">
        <v>0.1</v>
      </c>
      <c r="M14" s="117">
        <v>0.5</v>
      </c>
      <c r="N14" s="162">
        <v>1</v>
      </c>
      <c r="O14" s="2035"/>
      <c r="P14" s="2036"/>
      <c r="Q14" s="18"/>
      <c r="R14" s="1845"/>
      <c r="S14" s="1900"/>
      <c r="T14" s="49">
        <v>0.05</v>
      </c>
      <c r="U14" s="209" t="s">
        <v>97</v>
      </c>
      <c r="V14" s="80" t="s">
        <v>98</v>
      </c>
      <c r="W14" s="233" t="str">
        <f t="shared" si="0"/>
        <v>En gestión</v>
      </c>
      <c r="X14" s="233" t="str">
        <f t="shared" si="1"/>
        <v>En gestión</v>
      </c>
      <c r="Y14" s="1988"/>
      <c r="Z14" s="2075">
        <f t="shared" si="4"/>
        <v>1.0902000000000001</v>
      </c>
      <c r="AA14" s="2041">
        <f t="shared" si="5"/>
        <v>1.087</v>
      </c>
      <c r="AB14" s="2026"/>
      <c r="AC14" s="2029"/>
      <c r="AD14" s="186" t="s">
        <v>99</v>
      </c>
      <c r="AE14" s="2031"/>
      <c r="AF14" s="1720"/>
      <c r="AG14" s="2023"/>
      <c r="AH14" s="2024"/>
      <c r="AI14" s="1720"/>
      <c r="AJ14" s="2083"/>
      <c r="AK14" s="1861"/>
      <c r="AL14" s="1861"/>
      <c r="AM14" s="1861"/>
      <c r="AN14" s="1861"/>
      <c r="AP14" s="842" t="s">
        <v>4208</v>
      </c>
      <c r="AQ14" s="844" t="s">
        <v>4205</v>
      </c>
      <c r="AR14" s="2086"/>
    </row>
    <row r="15" spans="2:44" s="2" customFormat="1" ht="126" customHeight="1" x14ac:dyDescent="0.2">
      <c r="B15" s="2053"/>
      <c r="C15" s="2033"/>
      <c r="D15" s="1710"/>
      <c r="E15" s="1710"/>
      <c r="F15" s="40" t="s">
        <v>100</v>
      </c>
      <c r="G15" s="114" t="s">
        <v>101</v>
      </c>
      <c r="H15" s="115">
        <v>0.08</v>
      </c>
      <c r="I15" s="116">
        <v>44576</v>
      </c>
      <c r="J15" s="116">
        <v>44926</v>
      </c>
      <c r="K15" s="117">
        <v>0.05</v>
      </c>
      <c r="L15" s="46">
        <v>0.1</v>
      </c>
      <c r="M15" s="117">
        <v>0.5</v>
      </c>
      <c r="N15" s="162">
        <v>1</v>
      </c>
      <c r="O15" s="2035"/>
      <c r="P15" s="2036"/>
      <c r="Q15" s="18"/>
      <c r="R15" s="1845"/>
      <c r="S15" s="1900"/>
      <c r="T15" s="49">
        <v>0.05</v>
      </c>
      <c r="U15" s="209" t="s">
        <v>102</v>
      </c>
      <c r="V15" s="80" t="s">
        <v>103</v>
      </c>
      <c r="W15" s="233" t="str">
        <f t="shared" si="0"/>
        <v>En gestión</v>
      </c>
      <c r="X15" s="233" t="str">
        <f t="shared" si="1"/>
        <v>En gestión</v>
      </c>
      <c r="Y15" s="1988"/>
      <c r="Z15" s="2075">
        <f t="shared" si="4"/>
        <v>1.1362000000000001</v>
      </c>
      <c r="AA15" s="2041">
        <f t="shared" si="5"/>
        <v>1.179</v>
      </c>
      <c r="AB15" s="2026"/>
      <c r="AC15" s="2029"/>
      <c r="AD15" s="187" t="s">
        <v>104</v>
      </c>
      <c r="AE15" s="2031"/>
      <c r="AF15" s="1720"/>
      <c r="AG15" s="2023"/>
      <c r="AH15" s="2024"/>
      <c r="AI15" s="1720"/>
      <c r="AJ15" s="2083"/>
      <c r="AK15" s="1861"/>
      <c r="AL15" s="1861"/>
      <c r="AM15" s="1861"/>
      <c r="AN15" s="1861"/>
      <c r="AP15" s="842" t="s">
        <v>4208</v>
      </c>
      <c r="AQ15" s="844" t="s">
        <v>4205</v>
      </c>
      <c r="AR15" s="2086"/>
    </row>
    <row r="16" spans="2:44" s="2" customFormat="1" ht="126" customHeight="1" x14ac:dyDescent="0.2">
      <c r="B16" s="2053"/>
      <c r="C16" s="2034"/>
      <c r="D16" s="1711"/>
      <c r="E16" s="1711"/>
      <c r="F16" s="40" t="s">
        <v>105</v>
      </c>
      <c r="G16" s="114" t="s">
        <v>106</v>
      </c>
      <c r="H16" s="115">
        <v>0.16</v>
      </c>
      <c r="I16" s="116">
        <v>44593</v>
      </c>
      <c r="J16" s="116">
        <v>44926</v>
      </c>
      <c r="K16" s="117">
        <v>0.3</v>
      </c>
      <c r="L16" s="46">
        <v>0.6</v>
      </c>
      <c r="M16" s="117">
        <v>0.9</v>
      </c>
      <c r="N16" s="162">
        <v>1</v>
      </c>
      <c r="O16" s="2035"/>
      <c r="P16" s="2036"/>
      <c r="Q16" s="18"/>
      <c r="R16" s="1845"/>
      <c r="S16" s="1901"/>
      <c r="T16" s="49">
        <v>0.67</v>
      </c>
      <c r="U16" s="209" t="s">
        <v>107</v>
      </c>
      <c r="V16" s="80" t="s">
        <v>108</v>
      </c>
      <c r="W16" s="233" t="str">
        <f t="shared" si="0"/>
        <v>En gestión</v>
      </c>
      <c r="X16" s="233" t="str">
        <f t="shared" si="1"/>
        <v>En gestión</v>
      </c>
      <c r="Y16" s="1989"/>
      <c r="Z16" s="2075">
        <f t="shared" si="4"/>
        <v>1.1322000000000001</v>
      </c>
      <c r="AA16" s="2041">
        <f t="shared" si="5"/>
        <v>1.2110000000000001</v>
      </c>
      <c r="AB16" s="2027"/>
      <c r="AC16" s="2030"/>
      <c r="AD16" s="76"/>
      <c r="AE16" s="2031"/>
      <c r="AF16" s="1720"/>
      <c r="AG16" s="2023"/>
      <c r="AH16" s="2024"/>
      <c r="AI16" s="1720"/>
      <c r="AJ16" s="2083"/>
      <c r="AK16" s="1861"/>
      <c r="AL16" s="1861"/>
      <c r="AM16" s="1861"/>
      <c r="AN16" s="1861"/>
      <c r="AP16" s="842" t="s">
        <v>4208</v>
      </c>
      <c r="AQ16" s="844" t="s">
        <v>4205</v>
      </c>
      <c r="AR16" s="2087"/>
    </row>
    <row r="17" spans="2:44" s="2" customFormat="1" ht="126" customHeight="1" x14ac:dyDescent="0.2">
      <c r="B17" s="2053"/>
      <c r="C17" s="36" t="s">
        <v>109</v>
      </c>
      <c r="D17" s="103" t="s">
        <v>110</v>
      </c>
      <c r="E17" s="103" t="s">
        <v>111</v>
      </c>
      <c r="F17" s="40" t="s">
        <v>112</v>
      </c>
      <c r="G17" s="118" t="s">
        <v>113</v>
      </c>
      <c r="H17" s="115">
        <v>1</v>
      </c>
      <c r="I17" s="116">
        <v>44576</v>
      </c>
      <c r="J17" s="116">
        <v>44918</v>
      </c>
      <c r="K17" s="117">
        <v>0.1</v>
      </c>
      <c r="L17" s="46">
        <v>0.3</v>
      </c>
      <c r="M17" s="117">
        <v>0.6</v>
      </c>
      <c r="N17" s="162">
        <v>1</v>
      </c>
      <c r="O17" s="165">
        <v>34949085</v>
      </c>
      <c r="P17" s="166">
        <v>57861035.5</v>
      </c>
      <c r="Q17" s="18"/>
      <c r="R17" s="343">
        <v>0.3</v>
      </c>
      <c r="S17" s="43" t="s">
        <v>114</v>
      </c>
      <c r="T17" s="49">
        <v>0.3</v>
      </c>
      <c r="U17" s="210" t="s">
        <v>4162</v>
      </c>
      <c r="V17" s="81" t="s">
        <v>115</v>
      </c>
      <c r="W17" s="233" t="str">
        <f t="shared" si="0"/>
        <v>En gestión</v>
      </c>
      <c r="X17" s="233" t="str">
        <f t="shared" si="1"/>
        <v>En gestión</v>
      </c>
      <c r="Y17" s="175" t="s">
        <v>4164</v>
      </c>
      <c r="Z17" s="179">
        <f>T17*H17</f>
        <v>0.3</v>
      </c>
      <c r="AA17" s="53">
        <f>SUMPRODUCT(H17,L17)</f>
        <v>0.3</v>
      </c>
      <c r="AB17" s="243" t="str">
        <f t="shared" si="2"/>
        <v>En gestión</v>
      </c>
      <c r="AC17" s="244" t="str">
        <f t="shared" si="3"/>
        <v>En gestión</v>
      </c>
      <c r="AD17" s="76"/>
      <c r="AE17" s="188">
        <v>57861035.5</v>
      </c>
      <c r="AF17" s="199">
        <v>57861035.5</v>
      </c>
      <c r="AG17" s="200">
        <v>28930518</v>
      </c>
      <c r="AH17" s="189">
        <v>34949085</v>
      </c>
      <c r="AI17" s="199">
        <v>38800947.75</v>
      </c>
      <c r="AJ17" s="205">
        <v>10793725.5</v>
      </c>
      <c r="AK17" s="35" t="s">
        <v>51</v>
      </c>
      <c r="AL17" s="35" t="s">
        <v>116</v>
      </c>
      <c r="AM17" s="35" t="s">
        <v>117</v>
      </c>
      <c r="AN17" s="35" t="s">
        <v>118</v>
      </c>
      <c r="AP17" s="842" t="s">
        <v>4208</v>
      </c>
      <c r="AQ17" s="844" t="s">
        <v>4205</v>
      </c>
      <c r="AR17" s="844" t="s">
        <v>4207</v>
      </c>
    </row>
    <row r="18" spans="2:44" s="2" customFormat="1" ht="153" customHeight="1" x14ac:dyDescent="0.2">
      <c r="B18" s="2053"/>
      <c r="C18" s="2016" t="s">
        <v>119</v>
      </c>
      <c r="D18" s="1713" t="s">
        <v>120</v>
      </c>
      <c r="E18" s="1713" t="s">
        <v>121</v>
      </c>
      <c r="F18" s="40" t="s">
        <v>122</v>
      </c>
      <c r="G18" s="118" t="s">
        <v>123</v>
      </c>
      <c r="H18" s="115">
        <v>0.3</v>
      </c>
      <c r="I18" s="116">
        <v>44572</v>
      </c>
      <c r="J18" s="116">
        <v>44681</v>
      </c>
      <c r="K18" s="117">
        <v>0.5</v>
      </c>
      <c r="L18" s="46">
        <v>1</v>
      </c>
      <c r="M18" s="117">
        <v>1</v>
      </c>
      <c r="N18" s="162">
        <v>1</v>
      </c>
      <c r="O18" s="2035">
        <v>52242644</v>
      </c>
      <c r="P18" s="2036">
        <v>144623272.59999999</v>
      </c>
      <c r="Q18" s="18"/>
      <c r="R18" s="1844">
        <v>0.48</v>
      </c>
      <c r="S18" s="1962" t="s">
        <v>124</v>
      </c>
      <c r="T18" s="50">
        <v>1</v>
      </c>
      <c r="U18" s="210" t="s">
        <v>125</v>
      </c>
      <c r="V18" s="81" t="s">
        <v>126</v>
      </c>
      <c r="W18" s="233" t="str">
        <f t="shared" si="0"/>
        <v>Terminado</v>
      </c>
      <c r="X18" s="233" t="str">
        <f t="shared" si="1"/>
        <v>Terminado</v>
      </c>
      <c r="Y18" s="2038" t="s">
        <v>127</v>
      </c>
      <c r="Z18" s="2075">
        <f>SUMPRODUCT(H18:H19,T18:T19)</f>
        <v>0.47499999999999998</v>
      </c>
      <c r="AA18" s="2041">
        <f>SUMPRODUCT(H18:H19,L18:L19)</f>
        <v>0.47499999999999998</v>
      </c>
      <c r="AB18" s="2025" t="str">
        <f t="shared" si="2"/>
        <v>En gestión</v>
      </c>
      <c r="AC18" s="2028" t="str">
        <f t="shared" si="3"/>
        <v>En gestión</v>
      </c>
      <c r="AD18" s="76"/>
      <c r="AE18" s="2031">
        <v>144623272.59999999</v>
      </c>
      <c r="AF18" s="1720">
        <v>144623272.59999999</v>
      </c>
      <c r="AG18" s="2023">
        <v>75311637</v>
      </c>
      <c r="AH18" s="2024">
        <v>52242644</v>
      </c>
      <c r="AI18" s="1720">
        <v>52242644</v>
      </c>
      <c r="AJ18" s="1719">
        <v>16202332</v>
      </c>
      <c r="AK18" s="1861" t="s">
        <v>51</v>
      </c>
      <c r="AL18" s="1861" t="s">
        <v>128</v>
      </c>
      <c r="AM18" s="1861" t="s">
        <v>129</v>
      </c>
      <c r="AN18" s="1861" t="s">
        <v>130</v>
      </c>
      <c r="AP18" s="839" t="s">
        <v>4495</v>
      </c>
      <c r="AQ18" s="847" t="s">
        <v>4273</v>
      </c>
      <c r="AR18" s="2088" t="s">
        <v>4274</v>
      </c>
    </row>
    <row r="19" spans="2:44" s="2" customFormat="1" ht="153" customHeight="1" x14ac:dyDescent="0.2">
      <c r="B19" s="2053"/>
      <c r="C19" s="2034"/>
      <c r="D19" s="1711"/>
      <c r="E19" s="1711"/>
      <c r="F19" s="40" t="s">
        <v>131</v>
      </c>
      <c r="G19" s="118" t="s">
        <v>132</v>
      </c>
      <c r="H19" s="115">
        <v>0.7</v>
      </c>
      <c r="I19" s="116">
        <v>44682</v>
      </c>
      <c r="J19" s="116">
        <v>44925</v>
      </c>
      <c r="K19" s="117">
        <v>0</v>
      </c>
      <c r="L19" s="46">
        <v>0.25</v>
      </c>
      <c r="M19" s="117">
        <v>0.7</v>
      </c>
      <c r="N19" s="162">
        <v>1</v>
      </c>
      <c r="O19" s="2035"/>
      <c r="P19" s="2036"/>
      <c r="Q19" s="18"/>
      <c r="R19" s="1845"/>
      <c r="S19" s="1963"/>
      <c r="T19" s="49">
        <v>0.25</v>
      </c>
      <c r="U19" s="208" t="s">
        <v>133</v>
      </c>
      <c r="V19" s="44" t="s">
        <v>134</v>
      </c>
      <c r="W19" s="233" t="str">
        <f t="shared" si="0"/>
        <v>En gestión</v>
      </c>
      <c r="X19" s="233" t="str">
        <f t="shared" si="1"/>
        <v>En gestión</v>
      </c>
      <c r="Y19" s="2074"/>
      <c r="Z19" s="2075">
        <f>SUMPRODUCT(H19:H25,T19:T25)</f>
        <v>0.79999999999999993</v>
      </c>
      <c r="AA19" s="2041">
        <f>SUMPRODUCT(H19:H25,L19:L25)</f>
        <v>0.69</v>
      </c>
      <c r="AB19" s="2027"/>
      <c r="AC19" s="2030"/>
      <c r="AD19" s="76"/>
      <c r="AE19" s="2031"/>
      <c r="AF19" s="1720"/>
      <c r="AG19" s="2023"/>
      <c r="AH19" s="2024"/>
      <c r="AI19" s="1720"/>
      <c r="AJ19" s="1719"/>
      <c r="AK19" s="1861"/>
      <c r="AL19" s="1861"/>
      <c r="AM19" s="1861"/>
      <c r="AN19" s="1861"/>
      <c r="AP19" s="839" t="s">
        <v>4495</v>
      </c>
      <c r="AQ19" s="844" t="s">
        <v>4205</v>
      </c>
      <c r="AR19" s="2089"/>
    </row>
    <row r="20" spans="2:44" s="2" customFormat="1" ht="153" customHeight="1" x14ac:dyDescent="0.2">
      <c r="B20" s="2053"/>
      <c r="C20" s="2032" t="s">
        <v>135</v>
      </c>
      <c r="D20" s="1712" t="s">
        <v>136</v>
      </c>
      <c r="E20" s="1712" t="s">
        <v>137</v>
      </c>
      <c r="F20" s="40" t="s">
        <v>138</v>
      </c>
      <c r="G20" s="119" t="s">
        <v>139</v>
      </c>
      <c r="H20" s="115">
        <v>0.5</v>
      </c>
      <c r="I20" s="116">
        <v>44572</v>
      </c>
      <c r="J20" s="116">
        <v>44925</v>
      </c>
      <c r="K20" s="117">
        <v>0.1</v>
      </c>
      <c r="L20" s="46">
        <v>0.4</v>
      </c>
      <c r="M20" s="117">
        <v>0.7</v>
      </c>
      <c r="N20" s="162">
        <v>1</v>
      </c>
      <c r="O20" s="2035">
        <v>18252644</v>
      </c>
      <c r="P20" s="2036">
        <v>136787081.68000001</v>
      </c>
      <c r="Q20" s="18"/>
      <c r="R20" s="1844">
        <v>0.45</v>
      </c>
      <c r="S20" s="2037" t="s">
        <v>140</v>
      </c>
      <c r="T20" s="51">
        <v>0.4</v>
      </c>
      <c r="U20" s="210" t="s">
        <v>141</v>
      </c>
      <c r="V20" s="81" t="s">
        <v>142</v>
      </c>
      <c r="W20" s="233" t="str">
        <f t="shared" si="0"/>
        <v>En gestión</v>
      </c>
      <c r="X20" s="233" t="str">
        <f t="shared" si="1"/>
        <v>En gestión</v>
      </c>
      <c r="Y20" s="2038" t="s">
        <v>143</v>
      </c>
      <c r="Z20" s="1763">
        <f>SUMPRODUCT(H20:H23,T20:T23)</f>
        <v>0.45</v>
      </c>
      <c r="AA20" s="1731">
        <f>SUMPRODUCT(H20:H23,L20:L23)</f>
        <v>0.34000000000000008</v>
      </c>
      <c r="AB20" s="2025" t="str">
        <f t="shared" si="2"/>
        <v>En gestión</v>
      </c>
      <c r="AC20" s="2028" t="str">
        <f t="shared" si="3"/>
        <v>En gestión</v>
      </c>
      <c r="AD20" s="190" t="s">
        <v>144</v>
      </c>
      <c r="AE20" s="2031">
        <v>136787081.68000001</v>
      </c>
      <c r="AF20" s="1720">
        <v>136787081.68000001</v>
      </c>
      <c r="AG20" s="2023">
        <v>68393541</v>
      </c>
      <c r="AH20" s="2024">
        <v>18252644</v>
      </c>
      <c r="AI20" s="1720">
        <v>18252644</v>
      </c>
      <c r="AJ20" s="1719">
        <v>6005332.5</v>
      </c>
      <c r="AK20" s="1861" t="s">
        <v>51</v>
      </c>
      <c r="AL20" s="1861" t="s">
        <v>128</v>
      </c>
      <c r="AM20" s="1861" t="s">
        <v>129</v>
      </c>
      <c r="AN20" s="1861" t="s">
        <v>130</v>
      </c>
      <c r="AP20" s="839" t="s">
        <v>4495</v>
      </c>
      <c r="AQ20" s="844" t="s">
        <v>4205</v>
      </c>
      <c r="AR20" s="2085" t="s">
        <v>4275</v>
      </c>
    </row>
    <row r="21" spans="2:44" s="2" customFormat="1" ht="153" customHeight="1" x14ac:dyDescent="0.2">
      <c r="B21" s="2053"/>
      <c r="C21" s="2033"/>
      <c r="D21" s="1710"/>
      <c r="E21" s="1710"/>
      <c r="F21" s="40" t="s">
        <v>145</v>
      </c>
      <c r="G21" s="118" t="s">
        <v>146</v>
      </c>
      <c r="H21" s="115">
        <v>0.1</v>
      </c>
      <c r="I21" s="116">
        <v>44690</v>
      </c>
      <c r="J21" s="116">
        <v>44742</v>
      </c>
      <c r="K21" s="117">
        <v>0</v>
      </c>
      <c r="L21" s="46">
        <v>1</v>
      </c>
      <c r="M21" s="117">
        <v>1</v>
      </c>
      <c r="N21" s="162">
        <v>1</v>
      </c>
      <c r="O21" s="2035"/>
      <c r="P21" s="2036"/>
      <c r="Q21" s="18"/>
      <c r="R21" s="1845"/>
      <c r="S21" s="1972"/>
      <c r="T21" s="52">
        <v>0.5</v>
      </c>
      <c r="U21" s="208" t="s">
        <v>147</v>
      </c>
      <c r="V21" s="44" t="s">
        <v>148</v>
      </c>
      <c r="W21" s="233" t="str">
        <f t="shared" si="0"/>
        <v>Terminado</v>
      </c>
      <c r="X21" s="233" t="str">
        <f t="shared" si="1"/>
        <v>En gestión</v>
      </c>
      <c r="Y21" s="2039"/>
      <c r="Z21" s="1764">
        <f t="shared" ref="Z21:Z30" si="6">SUMPRODUCT(H21:H27,T21:T27)</f>
        <v>0.55000000000000004</v>
      </c>
      <c r="AA21" s="1732">
        <f t="shared" ref="AA21:AA30" si="7">SUMPRODUCT(H21:H27,L21:L27)</f>
        <v>0.44</v>
      </c>
      <c r="AB21" s="2026"/>
      <c r="AC21" s="2029"/>
      <c r="AD21" s="190" t="s">
        <v>149</v>
      </c>
      <c r="AE21" s="2031"/>
      <c r="AF21" s="1720"/>
      <c r="AG21" s="2023"/>
      <c r="AH21" s="2024"/>
      <c r="AI21" s="1720"/>
      <c r="AJ21" s="1719"/>
      <c r="AK21" s="1861"/>
      <c r="AL21" s="1861"/>
      <c r="AM21" s="1861"/>
      <c r="AN21" s="1861"/>
      <c r="AP21" s="839" t="s">
        <v>4495</v>
      </c>
      <c r="AQ21" s="844" t="s">
        <v>4282</v>
      </c>
      <c r="AR21" s="2090"/>
    </row>
    <row r="22" spans="2:44" s="2" customFormat="1" ht="153" customHeight="1" x14ac:dyDescent="0.2">
      <c r="B22" s="2053"/>
      <c r="C22" s="2033"/>
      <c r="D22" s="1710"/>
      <c r="E22" s="1710"/>
      <c r="F22" s="40" t="s">
        <v>150</v>
      </c>
      <c r="G22" s="118" t="s">
        <v>151</v>
      </c>
      <c r="H22" s="115">
        <v>0.2</v>
      </c>
      <c r="I22" s="116">
        <v>44690</v>
      </c>
      <c r="J22" s="116">
        <v>44865</v>
      </c>
      <c r="K22" s="117">
        <v>0</v>
      </c>
      <c r="L22" s="46">
        <v>0.2</v>
      </c>
      <c r="M22" s="117">
        <v>0.65</v>
      </c>
      <c r="N22" s="162">
        <v>1</v>
      </c>
      <c r="O22" s="2035"/>
      <c r="P22" s="2036"/>
      <c r="Q22" s="18"/>
      <c r="R22" s="1845"/>
      <c r="S22" s="1972"/>
      <c r="T22" s="52">
        <v>0</v>
      </c>
      <c r="U22" s="208" t="s">
        <v>152</v>
      </c>
      <c r="V22" s="44" t="s">
        <v>729</v>
      </c>
      <c r="W22" s="233" t="str">
        <f t="shared" si="0"/>
        <v>En gestión</v>
      </c>
      <c r="X22" s="233" t="str">
        <f t="shared" si="1"/>
        <v>Sin iniciar</v>
      </c>
      <c r="Y22" s="2039"/>
      <c r="Z22" s="1764">
        <f t="shared" si="6"/>
        <v>0.57500000000000007</v>
      </c>
      <c r="AA22" s="1732">
        <f t="shared" si="7"/>
        <v>0.41500000000000004</v>
      </c>
      <c r="AB22" s="2026"/>
      <c r="AC22" s="2029"/>
      <c r="AD22" s="191" t="s">
        <v>153</v>
      </c>
      <c r="AE22" s="2031"/>
      <c r="AF22" s="1720"/>
      <c r="AG22" s="2023"/>
      <c r="AH22" s="2024"/>
      <c r="AI22" s="1720"/>
      <c r="AJ22" s="1719"/>
      <c r="AK22" s="1861"/>
      <c r="AL22" s="1861"/>
      <c r="AM22" s="1861"/>
      <c r="AN22" s="1861"/>
      <c r="AP22" s="839" t="s">
        <v>4495</v>
      </c>
      <c r="AQ22" s="844" t="s">
        <v>4205</v>
      </c>
      <c r="AR22" s="2086"/>
    </row>
    <row r="23" spans="2:44" s="2" customFormat="1" ht="153" customHeight="1" x14ac:dyDescent="0.2">
      <c r="B23" s="2053"/>
      <c r="C23" s="2034"/>
      <c r="D23" s="1711"/>
      <c r="E23" s="1714"/>
      <c r="F23" s="40" t="s">
        <v>154</v>
      </c>
      <c r="G23" s="118" t="s">
        <v>155</v>
      </c>
      <c r="H23" s="115">
        <v>0.2</v>
      </c>
      <c r="I23" s="116">
        <v>44896</v>
      </c>
      <c r="J23" s="116">
        <v>44772</v>
      </c>
      <c r="K23" s="117">
        <v>0</v>
      </c>
      <c r="L23" s="46">
        <v>0</v>
      </c>
      <c r="M23" s="117">
        <v>1</v>
      </c>
      <c r="N23" s="162">
        <v>1</v>
      </c>
      <c r="O23" s="2035"/>
      <c r="P23" s="2036"/>
      <c r="Q23" s="18"/>
      <c r="R23" s="1845"/>
      <c r="S23" s="1963"/>
      <c r="T23" s="52">
        <v>1</v>
      </c>
      <c r="U23" s="208" t="s">
        <v>156</v>
      </c>
      <c r="V23" s="44" t="s">
        <v>157</v>
      </c>
      <c r="W23" s="233" t="str">
        <f t="shared" si="0"/>
        <v>Sin iniciar</v>
      </c>
      <c r="X23" s="233" t="str">
        <f t="shared" si="1"/>
        <v>Terminado</v>
      </c>
      <c r="Y23" s="2040"/>
      <c r="Z23" s="1765">
        <f t="shared" si="6"/>
        <v>0.64000000000000012</v>
      </c>
      <c r="AA23" s="1733">
        <f t="shared" si="7"/>
        <v>0.44</v>
      </c>
      <c r="AB23" s="2027"/>
      <c r="AC23" s="2030"/>
      <c r="AD23" s="190" t="s">
        <v>144</v>
      </c>
      <c r="AE23" s="2031"/>
      <c r="AF23" s="1720"/>
      <c r="AG23" s="2023"/>
      <c r="AH23" s="2024"/>
      <c r="AI23" s="1720"/>
      <c r="AJ23" s="1719"/>
      <c r="AK23" s="1861"/>
      <c r="AL23" s="1861"/>
      <c r="AM23" s="1861"/>
      <c r="AN23" s="1861"/>
      <c r="AP23" s="839" t="s">
        <v>4495</v>
      </c>
      <c r="AQ23" s="844" t="s">
        <v>4276</v>
      </c>
      <c r="AR23" s="2091"/>
    </row>
    <row r="24" spans="2:44" s="2" customFormat="1" ht="126" customHeight="1" x14ac:dyDescent="0.2">
      <c r="B24" s="2053"/>
      <c r="C24" s="2032" t="s">
        <v>158</v>
      </c>
      <c r="D24" s="1712" t="s">
        <v>159</v>
      </c>
      <c r="E24" s="1713" t="s">
        <v>160</v>
      </c>
      <c r="F24" s="40" t="s">
        <v>161</v>
      </c>
      <c r="G24" s="118" t="s">
        <v>162</v>
      </c>
      <c r="H24" s="115">
        <v>0.2</v>
      </c>
      <c r="I24" s="116">
        <v>44564</v>
      </c>
      <c r="J24" s="116">
        <v>44910</v>
      </c>
      <c r="K24" s="117">
        <v>0.25</v>
      </c>
      <c r="L24" s="46">
        <v>0.5</v>
      </c>
      <c r="M24" s="117">
        <v>0.75</v>
      </c>
      <c r="N24" s="162">
        <v>1</v>
      </c>
      <c r="O24" s="2035">
        <v>138079840</v>
      </c>
      <c r="P24" s="2036">
        <v>853477361</v>
      </c>
      <c r="Q24" s="18"/>
      <c r="R24" s="1844">
        <v>0.25</v>
      </c>
      <c r="S24" s="1900" t="s">
        <v>163</v>
      </c>
      <c r="T24" s="49">
        <v>0.5</v>
      </c>
      <c r="U24" s="208" t="s">
        <v>164</v>
      </c>
      <c r="V24" s="44" t="s">
        <v>165</v>
      </c>
      <c r="W24" s="233" t="str">
        <f t="shared" si="0"/>
        <v>En gestión</v>
      </c>
      <c r="X24" s="233" t="str">
        <f t="shared" si="1"/>
        <v>En gestión</v>
      </c>
      <c r="Y24" s="1988" t="s">
        <v>166</v>
      </c>
      <c r="Z24" s="1763">
        <f t="shared" si="6"/>
        <v>0.54800000000000004</v>
      </c>
      <c r="AA24" s="1731">
        <f t="shared" si="7"/>
        <v>0.5</v>
      </c>
      <c r="AB24" s="2025" t="str">
        <f t="shared" si="2"/>
        <v>En gestión</v>
      </c>
      <c r="AC24" s="2028" t="str">
        <f t="shared" si="3"/>
        <v>En gestión</v>
      </c>
      <c r="AD24" s="76"/>
      <c r="AE24" s="2031">
        <v>853477361</v>
      </c>
      <c r="AF24" s="1720">
        <v>853477361</v>
      </c>
      <c r="AG24" s="2023">
        <v>426738681</v>
      </c>
      <c r="AH24" s="2024">
        <v>138079840</v>
      </c>
      <c r="AI24" s="1720">
        <v>138079840</v>
      </c>
      <c r="AJ24" s="1719">
        <v>45010264</v>
      </c>
      <c r="AK24" s="1861" t="s">
        <v>51</v>
      </c>
      <c r="AL24" s="1861" t="s">
        <v>167</v>
      </c>
      <c r="AM24" s="1861" t="s">
        <v>168</v>
      </c>
      <c r="AN24" s="1861" t="s">
        <v>169</v>
      </c>
      <c r="AP24" s="842" t="s">
        <v>4208</v>
      </c>
      <c r="AQ24" s="844" t="s">
        <v>4205</v>
      </c>
      <c r="AR24" s="2085" t="s">
        <v>4207</v>
      </c>
    </row>
    <row r="25" spans="2:44" s="2" customFormat="1" ht="126" customHeight="1" x14ac:dyDescent="0.2">
      <c r="B25" s="2053"/>
      <c r="C25" s="2033"/>
      <c r="D25" s="1710"/>
      <c r="E25" s="1710"/>
      <c r="F25" s="40" t="s">
        <v>170</v>
      </c>
      <c r="G25" s="118" t="s">
        <v>171</v>
      </c>
      <c r="H25" s="115">
        <v>0.15</v>
      </c>
      <c r="I25" s="116">
        <v>44564</v>
      </c>
      <c r="J25" s="116">
        <v>44910</v>
      </c>
      <c r="K25" s="117">
        <v>0.25</v>
      </c>
      <c r="L25" s="46">
        <v>0.5</v>
      </c>
      <c r="M25" s="117">
        <v>0.75</v>
      </c>
      <c r="N25" s="162">
        <v>1</v>
      </c>
      <c r="O25" s="2035"/>
      <c r="P25" s="2036"/>
      <c r="Q25" s="18"/>
      <c r="R25" s="1845"/>
      <c r="S25" s="1900"/>
      <c r="T25" s="49">
        <v>0.5</v>
      </c>
      <c r="U25" s="211" t="s">
        <v>172</v>
      </c>
      <c r="V25" s="44" t="s">
        <v>173</v>
      </c>
      <c r="W25" s="233" t="str">
        <f t="shared" si="0"/>
        <v>En gestión</v>
      </c>
      <c r="X25" s="233" t="str">
        <f t="shared" si="1"/>
        <v>En gestión</v>
      </c>
      <c r="Y25" s="1988"/>
      <c r="Z25" s="1764">
        <f t="shared" si="6"/>
        <v>0.44800000000000001</v>
      </c>
      <c r="AA25" s="1732">
        <f t="shared" si="7"/>
        <v>0.4</v>
      </c>
      <c r="AB25" s="2026"/>
      <c r="AC25" s="2029"/>
      <c r="AD25" s="76"/>
      <c r="AE25" s="2031"/>
      <c r="AF25" s="1720"/>
      <c r="AG25" s="2023"/>
      <c r="AH25" s="2024"/>
      <c r="AI25" s="1720"/>
      <c r="AJ25" s="1719"/>
      <c r="AK25" s="1861"/>
      <c r="AL25" s="1861"/>
      <c r="AM25" s="1861"/>
      <c r="AN25" s="1861"/>
      <c r="AP25" s="842" t="s">
        <v>4208</v>
      </c>
      <c r="AQ25" s="844" t="s">
        <v>4205</v>
      </c>
      <c r="AR25" s="2086"/>
    </row>
    <row r="26" spans="2:44" s="2" customFormat="1" ht="126" customHeight="1" x14ac:dyDescent="0.2">
      <c r="B26" s="2053"/>
      <c r="C26" s="2033"/>
      <c r="D26" s="1710"/>
      <c r="E26" s="1710"/>
      <c r="F26" s="40" t="s">
        <v>174</v>
      </c>
      <c r="G26" s="118" t="s">
        <v>175</v>
      </c>
      <c r="H26" s="115">
        <v>0.15</v>
      </c>
      <c r="I26" s="116">
        <v>44564</v>
      </c>
      <c r="J26" s="116">
        <v>44910</v>
      </c>
      <c r="K26" s="117">
        <v>0.25</v>
      </c>
      <c r="L26" s="46">
        <v>0.5</v>
      </c>
      <c r="M26" s="117">
        <v>0.75</v>
      </c>
      <c r="N26" s="162">
        <v>1</v>
      </c>
      <c r="O26" s="2035"/>
      <c r="P26" s="2036"/>
      <c r="Q26" s="18"/>
      <c r="R26" s="1845"/>
      <c r="S26" s="1900"/>
      <c r="T26" s="49">
        <v>0.5</v>
      </c>
      <c r="U26" s="208" t="s">
        <v>176</v>
      </c>
      <c r="V26" s="82" t="s">
        <v>177</v>
      </c>
      <c r="W26" s="233" t="str">
        <f t="shared" si="0"/>
        <v>En gestión</v>
      </c>
      <c r="X26" s="233" t="str">
        <f t="shared" si="1"/>
        <v>En gestión</v>
      </c>
      <c r="Y26" s="1988"/>
      <c r="Z26" s="1764">
        <f t="shared" si="6"/>
        <v>0.57299999999999995</v>
      </c>
      <c r="AA26" s="1732">
        <f t="shared" si="7"/>
        <v>0.42500000000000004</v>
      </c>
      <c r="AB26" s="2026"/>
      <c r="AC26" s="2029"/>
      <c r="AD26" s="76"/>
      <c r="AE26" s="2031"/>
      <c r="AF26" s="1720"/>
      <c r="AG26" s="2023"/>
      <c r="AH26" s="2024"/>
      <c r="AI26" s="1720"/>
      <c r="AJ26" s="1719"/>
      <c r="AK26" s="1861"/>
      <c r="AL26" s="1861"/>
      <c r="AM26" s="1861"/>
      <c r="AN26" s="1861"/>
      <c r="AP26" s="842" t="s">
        <v>4208</v>
      </c>
      <c r="AQ26" s="844" t="s">
        <v>4205</v>
      </c>
      <c r="AR26" s="2086"/>
    </row>
    <row r="27" spans="2:44" s="2" customFormat="1" ht="126" customHeight="1" x14ac:dyDescent="0.2">
      <c r="B27" s="2053"/>
      <c r="C27" s="2033"/>
      <c r="D27" s="1710"/>
      <c r="E27" s="1710"/>
      <c r="F27" s="40" t="s">
        <v>178</v>
      </c>
      <c r="G27" s="118" t="s">
        <v>179</v>
      </c>
      <c r="H27" s="115">
        <v>0.1</v>
      </c>
      <c r="I27" s="116">
        <v>44564</v>
      </c>
      <c r="J27" s="116">
        <v>44910</v>
      </c>
      <c r="K27" s="117">
        <v>0.25</v>
      </c>
      <c r="L27" s="46">
        <v>0.5</v>
      </c>
      <c r="M27" s="117">
        <v>0.75</v>
      </c>
      <c r="N27" s="162">
        <v>1</v>
      </c>
      <c r="O27" s="2035"/>
      <c r="P27" s="2036"/>
      <c r="Q27" s="18"/>
      <c r="R27" s="1845"/>
      <c r="S27" s="1900"/>
      <c r="T27" s="49">
        <v>0.5</v>
      </c>
      <c r="U27" s="211" t="s">
        <v>180</v>
      </c>
      <c r="V27" s="82" t="s">
        <v>181</v>
      </c>
      <c r="W27" s="233" t="str">
        <f t="shared" si="0"/>
        <v>En gestión</v>
      </c>
      <c r="X27" s="233" t="str">
        <f t="shared" si="1"/>
        <v>En gestión</v>
      </c>
      <c r="Y27" s="1988"/>
      <c r="Z27" s="1764">
        <f t="shared" si="6"/>
        <v>0.998</v>
      </c>
      <c r="AA27" s="1732">
        <f t="shared" si="7"/>
        <v>0.6</v>
      </c>
      <c r="AB27" s="2026"/>
      <c r="AC27" s="2029"/>
      <c r="AD27" s="76"/>
      <c r="AE27" s="2031"/>
      <c r="AF27" s="1720"/>
      <c r="AG27" s="2023"/>
      <c r="AH27" s="2024"/>
      <c r="AI27" s="1720"/>
      <c r="AJ27" s="1719"/>
      <c r="AK27" s="1861"/>
      <c r="AL27" s="1861"/>
      <c r="AM27" s="1861"/>
      <c r="AN27" s="1861"/>
      <c r="AP27" s="842" t="s">
        <v>4208</v>
      </c>
      <c r="AQ27" s="844" t="s">
        <v>4205</v>
      </c>
      <c r="AR27" s="2086"/>
    </row>
    <row r="28" spans="2:44" s="2" customFormat="1" ht="126" customHeight="1" x14ac:dyDescent="0.2">
      <c r="B28" s="2053"/>
      <c r="C28" s="2033"/>
      <c r="D28" s="1710"/>
      <c r="E28" s="1710"/>
      <c r="F28" s="40" t="s">
        <v>182</v>
      </c>
      <c r="G28" s="118" t="s">
        <v>183</v>
      </c>
      <c r="H28" s="115">
        <v>0.15</v>
      </c>
      <c r="I28" s="116">
        <v>44564</v>
      </c>
      <c r="J28" s="116">
        <v>44910</v>
      </c>
      <c r="K28" s="117">
        <v>0.25</v>
      </c>
      <c r="L28" s="46">
        <v>0.5</v>
      </c>
      <c r="M28" s="117">
        <v>0.75</v>
      </c>
      <c r="N28" s="162">
        <v>1</v>
      </c>
      <c r="O28" s="2035"/>
      <c r="P28" s="2036"/>
      <c r="Q28" s="18"/>
      <c r="R28" s="1845"/>
      <c r="S28" s="1900"/>
      <c r="T28" s="49">
        <v>0.5</v>
      </c>
      <c r="U28" s="208" t="s">
        <v>184</v>
      </c>
      <c r="V28" s="82" t="s">
        <v>185</v>
      </c>
      <c r="W28" s="233" t="str">
        <f t="shared" si="0"/>
        <v>En gestión</v>
      </c>
      <c r="X28" s="233" t="str">
        <f t="shared" si="1"/>
        <v>En gestión</v>
      </c>
      <c r="Y28" s="1988"/>
      <c r="Z28" s="1764">
        <f t="shared" si="6"/>
        <v>1.448</v>
      </c>
      <c r="AA28" s="1732">
        <f t="shared" si="7"/>
        <v>0.8</v>
      </c>
      <c r="AB28" s="2026"/>
      <c r="AC28" s="2029"/>
      <c r="AD28" s="76"/>
      <c r="AE28" s="2031"/>
      <c r="AF28" s="1720"/>
      <c r="AG28" s="2023"/>
      <c r="AH28" s="2024"/>
      <c r="AI28" s="1720"/>
      <c r="AJ28" s="1719"/>
      <c r="AK28" s="1861"/>
      <c r="AL28" s="1861"/>
      <c r="AM28" s="1861"/>
      <c r="AN28" s="1861"/>
      <c r="AP28" s="842" t="s">
        <v>4208</v>
      </c>
      <c r="AQ28" s="844" t="s">
        <v>4205</v>
      </c>
      <c r="AR28" s="2086"/>
    </row>
    <row r="29" spans="2:44" s="2" customFormat="1" ht="126" customHeight="1" x14ac:dyDescent="0.2">
      <c r="B29" s="2053"/>
      <c r="C29" s="2033"/>
      <c r="D29" s="1710"/>
      <c r="E29" s="1710"/>
      <c r="F29" s="40" t="s">
        <v>186</v>
      </c>
      <c r="G29" s="118" t="s">
        <v>187</v>
      </c>
      <c r="H29" s="115">
        <v>0.13</v>
      </c>
      <c r="I29" s="116">
        <v>44564</v>
      </c>
      <c r="J29" s="116">
        <v>44910</v>
      </c>
      <c r="K29" s="117">
        <v>0.25</v>
      </c>
      <c r="L29" s="46">
        <v>0.5</v>
      </c>
      <c r="M29" s="117">
        <v>0.75</v>
      </c>
      <c r="N29" s="162">
        <v>1</v>
      </c>
      <c r="O29" s="2035"/>
      <c r="P29" s="2036"/>
      <c r="Q29" s="18"/>
      <c r="R29" s="1845"/>
      <c r="S29" s="1900"/>
      <c r="T29" s="49">
        <v>0.5</v>
      </c>
      <c r="U29" s="212" t="s">
        <v>188</v>
      </c>
      <c r="V29" s="82" t="s">
        <v>185</v>
      </c>
      <c r="W29" s="233" t="str">
        <f t="shared" si="0"/>
        <v>En gestión</v>
      </c>
      <c r="X29" s="233" t="str">
        <f t="shared" si="1"/>
        <v>En gestión</v>
      </c>
      <c r="Y29" s="1988"/>
      <c r="Z29" s="1764">
        <f t="shared" si="6"/>
        <v>1.573</v>
      </c>
      <c r="AA29" s="1732">
        <f t="shared" si="7"/>
        <v>0.92500000000000004</v>
      </c>
      <c r="AB29" s="2026"/>
      <c r="AC29" s="2029"/>
      <c r="AD29" s="76"/>
      <c r="AE29" s="2031"/>
      <c r="AF29" s="1720"/>
      <c r="AG29" s="2023"/>
      <c r="AH29" s="2024"/>
      <c r="AI29" s="1720"/>
      <c r="AJ29" s="1719"/>
      <c r="AK29" s="1861"/>
      <c r="AL29" s="1861"/>
      <c r="AM29" s="1861"/>
      <c r="AN29" s="1861"/>
      <c r="AP29" s="842" t="s">
        <v>4208</v>
      </c>
      <c r="AQ29" s="844" t="s">
        <v>4205</v>
      </c>
      <c r="AR29" s="2086"/>
    </row>
    <row r="30" spans="2:44" s="2" customFormat="1" ht="126" customHeight="1" x14ac:dyDescent="0.2">
      <c r="B30" s="2053"/>
      <c r="C30" s="2034"/>
      <c r="D30" s="1711"/>
      <c r="E30" s="1711"/>
      <c r="F30" s="40" t="s">
        <v>189</v>
      </c>
      <c r="G30" s="118" t="s">
        <v>190</v>
      </c>
      <c r="H30" s="115">
        <v>0.12</v>
      </c>
      <c r="I30" s="116">
        <v>44564</v>
      </c>
      <c r="J30" s="116">
        <v>44772</v>
      </c>
      <c r="K30" s="117">
        <v>0.25</v>
      </c>
      <c r="L30" s="46">
        <v>0.5</v>
      </c>
      <c r="M30" s="117">
        <v>1</v>
      </c>
      <c r="N30" s="162">
        <v>1</v>
      </c>
      <c r="O30" s="2035"/>
      <c r="P30" s="2036"/>
      <c r="Q30" s="18"/>
      <c r="R30" s="1845"/>
      <c r="S30" s="1901"/>
      <c r="T30" s="49">
        <v>0.9</v>
      </c>
      <c r="U30" s="208" t="s">
        <v>191</v>
      </c>
      <c r="V30" s="82" t="s">
        <v>192</v>
      </c>
      <c r="W30" s="233" t="str">
        <f t="shared" si="0"/>
        <v>En gestión</v>
      </c>
      <c r="X30" s="233" t="str">
        <f t="shared" si="1"/>
        <v>En gestión</v>
      </c>
      <c r="Y30" s="1989"/>
      <c r="Z30" s="1765">
        <f t="shared" si="6"/>
        <v>1.708</v>
      </c>
      <c r="AA30" s="1733">
        <f t="shared" si="7"/>
        <v>1.06</v>
      </c>
      <c r="AB30" s="2027"/>
      <c r="AC30" s="2030"/>
      <c r="AD30" s="76"/>
      <c r="AE30" s="2031"/>
      <c r="AF30" s="1720"/>
      <c r="AG30" s="2023"/>
      <c r="AH30" s="2024"/>
      <c r="AI30" s="1720"/>
      <c r="AJ30" s="1719"/>
      <c r="AK30" s="1861"/>
      <c r="AL30" s="1861"/>
      <c r="AM30" s="1861"/>
      <c r="AN30" s="1861"/>
      <c r="AP30" s="842" t="s">
        <v>4208</v>
      </c>
      <c r="AQ30" s="844" t="s">
        <v>4205</v>
      </c>
      <c r="AR30" s="2087"/>
    </row>
    <row r="31" spans="2:44" ht="126" customHeight="1" x14ac:dyDescent="0.25">
      <c r="B31" s="1708" t="s">
        <v>4167</v>
      </c>
      <c r="C31" s="2022" t="s">
        <v>194</v>
      </c>
      <c r="D31" s="1715" t="s">
        <v>195</v>
      </c>
      <c r="E31" s="1715" t="s">
        <v>196</v>
      </c>
      <c r="F31" s="251" t="s">
        <v>197</v>
      </c>
      <c r="G31" s="252" t="s">
        <v>198</v>
      </c>
      <c r="H31" s="253">
        <v>0.8</v>
      </c>
      <c r="I31" s="254">
        <v>44835</v>
      </c>
      <c r="J31" s="254">
        <v>44926</v>
      </c>
      <c r="K31" s="255">
        <v>0</v>
      </c>
      <c r="L31" s="45">
        <v>0</v>
      </c>
      <c r="M31" s="255">
        <v>0</v>
      </c>
      <c r="N31" s="260">
        <v>1</v>
      </c>
      <c r="O31" s="1827">
        <v>32432500</v>
      </c>
      <c r="P31" s="1789">
        <v>0</v>
      </c>
      <c r="Q31" s="18"/>
      <c r="R31" s="2045">
        <v>1</v>
      </c>
      <c r="S31" s="2047" t="s">
        <v>205</v>
      </c>
      <c r="T31" s="53">
        <v>0</v>
      </c>
      <c r="U31" s="267" t="s">
        <v>4166</v>
      </c>
      <c r="V31" s="268" t="s">
        <v>729</v>
      </c>
      <c r="W31" s="233" t="str">
        <f t="shared" si="0"/>
        <v>Sin iniciar</v>
      </c>
      <c r="X31" s="233" t="str">
        <f t="shared" si="1"/>
        <v>Sin iniciar</v>
      </c>
      <c r="Y31" s="268" t="s">
        <v>729</v>
      </c>
      <c r="Z31" s="1763">
        <f>SUMPRODUCT(H31:H32,T31:T32)</f>
        <v>0.2</v>
      </c>
      <c r="AA31" s="1731">
        <f>SUMPRODUCT(H31:H32,L31:L32)</f>
        <v>0.1</v>
      </c>
      <c r="AB31" s="1734" t="str">
        <f t="shared" si="2"/>
        <v>En gestión</v>
      </c>
      <c r="AC31" s="1737" t="str">
        <f t="shared" si="3"/>
        <v>En gestión</v>
      </c>
      <c r="AD31" s="270"/>
      <c r="AE31" s="2049"/>
      <c r="AF31" s="2051"/>
      <c r="AG31" s="2051"/>
      <c r="AH31" s="1778">
        <v>32432500</v>
      </c>
      <c r="AI31" s="2021">
        <v>56100000</v>
      </c>
      <c r="AJ31" s="2021">
        <v>12677321.73</v>
      </c>
      <c r="AK31" s="1779" t="s">
        <v>199</v>
      </c>
      <c r="AL31" s="1779" t="s">
        <v>200</v>
      </c>
      <c r="AM31" s="2015" t="s">
        <v>201</v>
      </c>
      <c r="AN31" s="2015" t="s">
        <v>202</v>
      </c>
      <c r="AP31" s="842" t="s">
        <v>4208</v>
      </c>
      <c r="AQ31" s="844" t="s">
        <v>4205</v>
      </c>
      <c r="AR31" s="2085" t="s">
        <v>4207</v>
      </c>
    </row>
    <row r="32" spans="2:44" ht="126" customHeight="1" x14ac:dyDescent="0.25">
      <c r="B32" s="1708"/>
      <c r="C32" s="1814"/>
      <c r="D32" s="1696"/>
      <c r="E32" s="1696"/>
      <c r="F32" s="251" t="s">
        <v>203</v>
      </c>
      <c r="G32" s="256" t="s">
        <v>204</v>
      </c>
      <c r="H32" s="257">
        <v>0.2</v>
      </c>
      <c r="I32" s="258">
        <v>44576</v>
      </c>
      <c r="J32" s="258">
        <v>44926</v>
      </c>
      <c r="K32" s="259">
        <v>0.25</v>
      </c>
      <c r="L32" s="46">
        <v>0.5</v>
      </c>
      <c r="M32" s="259">
        <v>0.75</v>
      </c>
      <c r="N32" s="261">
        <v>1</v>
      </c>
      <c r="O32" s="1787"/>
      <c r="P32" s="1789"/>
      <c r="Q32" s="18"/>
      <c r="R32" s="2046"/>
      <c r="S32" s="2048"/>
      <c r="T32" s="54">
        <v>1</v>
      </c>
      <c r="U32" s="269" t="s">
        <v>206</v>
      </c>
      <c r="V32" s="268" t="s">
        <v>207</v>
      </c>
      <c r="W32" s="233" t="str">
        <f t="shared" si="0"/>
        <v>En gestión</v>
      </c>
      <c r="X32" s="233" t="str">
        <f t="shared" si="1"/>
        <v>Terminado</v>
      </c>
      <c r="Y32" s="269" t="s">
        <v>206</v>
      </c>
      <c r="Z32" s="1765"/>
      <c r="AA32" s="1733"/>
      <c r="AB32" s="1736"/>
      <c r="AC32" s="1739"/>
      <c r="AD32" s="271" t="s">
        <v>208</v>
      </c>
      <c r="AE32" s="2050"/>
      <c r="AF32" s="2052"/>
      <c r="AG32" s="2052"/>
      <c r="AH32" s="1778"/>
      <c r="AI32" s="2021"/>
      <c r="AJ32" s="2021"/>
      <c r="AK32" s="1779"/>
      <c r="AL32" s="1771"/>
      <c r="AM32" s="2015"/>
      <c r="AN32" s="2015"/>
      <c r="AP32" s="842" t="s">
        <v>4208</v>
      </c>
      <c r="AQ32" s="844" t="s">
        <v>4205</v>
      </c>
      <c r="AR32" s="2087"/>
    </row>
    <row r="33" spans="2:44" ht="126" customHeight="1" x14ac:dyDescent="0.25">
      <c r="B33" s="1709" t="s">
        <v>4168</v>
      </c>
      <c r="C33" s="2016" t="s">
        <v>210</v>
      </c>
      <c r="D33" s="1713" t="s">
        <v>211</v>
      </c>
      <c r="E33" s="1713" t="s">
        <v>212</v>
      </c>
      <c r="F33" s="40" t="s">
        <v>213</v>
      </c>
      <c r="G33" s="120" t="s">
        <v>214</v>
      </c>
      <c r="H33" s="121">
        <v>0.5</v>
      </c>
      <c r="I33" s="122">
        <v>44562</v>
      </c>
      <c r="J33" s="122">
        <v>44926</v>
      </c>
      <c r="K33" s="123">
        <v>0.25</v>
      </c>
      <c r="L33" s="45">
        <v>0.5</v>
      </c>
      <c r="M33" s="123">
        <v>0.75</v>
      </c>
      <c r="N33" s="123">
        <v>1</v>
      </c>
      <c r="O33" s="1970">
        <v>45602800</v>
      </c>
      <c r="P33" s="1876">
        <v>0</v>
      </c>
      <c r="Q33" s="19"/>
      <c r="R33" s="344">
        <v>1</v>
      </c>
      <c r="S33" s="231" t="s">
        <v>215</v>
      </c>
      <c r="T33" s="55">
        <v>1</v>
      </c>
      <c r="U33" s="208" t="s">
        <v>216</v>
      </c>
      <c r="V33" s="82" t="s">
        <v>217</v>
      </c>
      <c r="W33" s="233" t="str">
        <f t="shared" si="0"/>
        <v>En gestión</v>
      </c>
      <c r="X33" s="233" t="str">
        <f t="shared" si="1"/>
        <v>Terminado</v>
      </c>
      <c r="Y33" s="2019" t="s">
        <v>218</v>
      </c>
      <c r="Z33" s="1763">
        <f>SUMPRODUCT(H33:H34,T33:T34)</f>
        <v>1</v>
      </c>
      <c r="AA33" s="1731">
        <f>SUMPRODUCT(H33:H34,L33:L34)</f>
        <v>0.5</v>
      </c>
      <c r="AB33" s="1734" t="str">
        <f>IF(AA33&lt;1%,"Sin iniciar",IF(AA33=100%,"Terminado","En gestión"))</f>
        <v>En gestión</v>
      </c>
      <c r="AC33" s="1737" t="str">
        <f>IF(Z33&lt;1%,"Sin iniciar",IF(Z33=100%,"Terminado","En gestión"))</f>
        <v>Terminado</v>
      </c>
      <c r="AD33" s="76"/>
      <c r="AE33" s="1851" t="s">
        <v>219</v>
      </c>
      <c r="AF33" s="2012" t="s">
        <v>220</v>
      </c>
      <c r="AG33" s="2012" t="s">
        <v>221</v>
      </c>
      <c r="AH33" s="1851" t="s">
        <v>222</v>
      </c>
      <c r="AI33" s="2012" t="s">
        <v>223</v>
      </c>
      <c r="AJ33" s="2011">
        <v>12430481</v>
      </c>
      <c r="AK33" s="2013" t="s">
        <v>224</v>
      </c>
      <c r="AL33" s="2013" t="s">
        <v>225</v>
      </c>
      <c r="AM33" s="2013" t="s">
        <v>226</v>
      </c>
      <c r="AN33" s="2014" t="s">
        <v>227</v>
      </c>
      <c r="AP33" s="842" t="s">
        <v>4208</v>
      </c>
      <c r="AQ33" s="844" t="s">
        <v>4205</v>
      </c>
      <c r="AR33" s="2085" t="s">
        <v>4207</v>
      </c>
    </row>
    <row r="34" spans="2:44" ht="126" customHeight="1" x14ac:dyDescent="0.25">
      <c r="B34" s="1709"/>
      <c r="C34" s="2017"/>
      <c r="D34" s="1714"/>
      <c r="E34" s="1714"/>
      <c r="F34" s="40" t="s">
        <v>228</v>
      </c>
      <c r="G34" s="119" t="s">
        <v>229</v>
      </c>
      <c r="H34" s="124">
        <v>0.5</v>
      </c>
      <c r="I34" s="125">
        <v>44562</v>
      </c>
      <c r="J34" s="125">
        <v>44926</v>
      </c>
      <c r="K34" s="126">
        <v>0.25</v>
      </c>
      <c r="L34" s="46">
        <v>0.5</v>
      </c>
      <c r="M34" s="126">
        <v>0.75</v>
      </c>
      <c r="N34" s="126">
        <v>1</v>
      </c>
      <c r="O34" s="2018"/>
      <c r="P34" s="1876"/>
      <c r="Q34" s="19"/>
      <c r="R34" s="344">
        <v>1</v>
      </c>
      <c r="S34" s="231" t="s">
        <v>230</v>
      </c>
      <c r="T34" s="55">
        <v>1</v>
      </c>
      <c r="U34" s="208" t="s">
        <v>231</v>
      </c>
      <c r="V34" s="82" t="s">
        <v>232</v>
      </c>
      <c r="W34" s="233" t="str">
        <f t="shared" si="0"/>
        <v>En gestión</v>
      </c>
      <c r="X34" s="233" t="str">
        <f t="shared" si="1"/>
        <v>Terminado</v>
      </c>
      <c r="Y34" s="2020"/>
      <c r="Z34" s="1765"/>
      <c r="AA34" s="1733"/>
      <c r="AB34" s="1736"/>
      <c r="AC34" s="1739"/>
      <c r="AD34" s="76"/>
      <c r="AE34" s="1851"/>
      <c r="AF34" s="2012"/>
      <c r="AG34" s="2012"/>
      <c r="AH34" s="1851"/>
      <c r="AI34" s="2012"/>
      <c r="AJ34" s="2012"/>
      <c r="AK34" s="2013"/>
      <c r="AL34" s="2013"/>
      <c r="AM34" s="2013"/>
      <c r="AN34" s="2014"/>
      <c r="AP34" s="842" t="s">
        <v>4208</v>
      </c>
      <c r="AQ34" s="844" t="s">
        <v>4205</v>
      </c>
      <c r="AR34" s="2087"/>
    </row>
    <row r="35" spans="2:44" ht="126" customHeight="1" x14ac:dyDescent="0.25">
      <c r="B35" s="1681" t="s">
        <v>4169</v>
      </c>
      <c r="C35" s="1688" t="s">
        <v>233</v>
      </c>
      <c r="D35" s="1694" t="s">
        <v>234</v>
      </c>
      <c r="E35" s="1694" t="s">
        <v>235</v>
      </c>
      <c r="F35" s="251" t="s">
        <v>236</v>
      </c>
      <c r="G35" s="272" t="s">
        <v>237</v>
      </c>
      <c r="H35" s="253">
        <v>0.2</v>
      </c>
      <c r="I35" s="254">
        <v>44621</v>
      </c>
      <c r="J35" s="254">
        <v>44651</v>
      </c>
      <c r="K35" s="255">
        <v>1</v>
      </c>
      <c r="L35" s="45">
        <v>1</v>
      </c>
      <c r="M35" s="255">
        <v>1</v>
      </c>
      <c r="N35" s="255">
        <v>1</v>
      </c>
      <c r="O35" s="1787">
        <v>89436880</v>
      </c>
      <c r="P35" s="1789">
        <v>29385383.800000001</v>
      </c>
      <c r="Q35" s="18"/>
      <c r="R35" s="1756">
        <v>0.6</v>
      </c>
      <c r="S35" s="2003" t="s">
        <v>238</v>
      </c>
      <c r="T35" s="56">
        <v>1</v>
      </c>
      <c r="U35" s="273" t="s">
        <v>239</v>
      </c>
      <c r="V35" s="274" t="s">
        <v>240</v>
      </c>
      <c r="W35" s="234" t="str">
        <f t="shared" si="0"/>
        <v>Terminado</v>
      </c>
      <c r="X35" s="234" t="str">
        <f t="shared" si="1"/>
        <v>Terminado</v>
      </c>
      <c r="Y35" s="2004" t="s">
        <v>241</v>
      </c>
      <c r="Z35" s="1764">
        <f>SUMPRODUCT(T35:T39,H35:H39)</f>
        <v>0.60000000000000009</v>
      </c>
      <c r="AA35" s="1732">
        <f>SUMPRODUCT(H35:H39,L35:L39)</f>
        <v>0.60000000000000009</v>
      </c>
      <c r="AB35" s="1735" t="str">
        <f>IF(AA35&lt;1%,"Sin iniciar",IF(AA35=100%,"Terminado","En gestión"))</f>
        <v>En gestión</v>
      </c>
      <c r="AC35" s="1738" t="str">
        <f>IF(Z35&lt;1%,"Sin iniciar",IF(Z35=100%,"Terminado","En gestión"))</f>
        <v>En gestión</v>
      </c>
      <c r="AD35" s="1771"/>
      <c r="AE35" s="2001"/>
      <c r="AF35" s="2002"/>
      <c r="AG35" s="2002"/>
      <c r="AH35" s="1778">
        <v>89436880</v>
      </c>
      <c r="AI35" s="1720">
        <v>89106079.700000003</v>
      </c>
      <c r="AJ35" s="1720">
        <v>23267760</v>
      </c>
      <c r="AK35" s="1778" t="s">
        <v>224</v>
      </c>
      <c r="AL35" s="1778" t="s">
        <v>242</v>
      </c>
      <c r="AM35" s="1778" t="s">
        <v>243</v>
      </c>
      <c r="AN35" s="2000" t="s">
        <v>244</v>
      </c>
      <c r="AP35" s="839" t="s">
        <v>4492</v>
      </c>
      <c r="AQ35" s="844" t="s">
        <v>4209</v>
      </c>
      <c r="AR35" s="2085" t="s">
        <v>4210</v>
      </c>
    </row>
    <row r="36" spans="2:44" ht="126" customHeight="1" x14ac:dyDescent="0.25">
      <c r="B36" s="1682"/>
      <c r="C36" s="1689"/>
      <c r="D36" s="1695"/>
      <c r="E36" s="1695"/>
      <c r="F36" s="251" t="s">
        <v>245</v>
      </c>
      <c r="G36" s="256" t="s">
        <v>246</v>
      </c>
      <c r="H36" s="257">
        <v>0.2</v>
      </c>
      <c r="I36" s="258">
        <v>44652</v>
      </c>
      <c r="J36" s="258">
        <v>44712</v>
      </c>
      <c r="K36" s="259">
        <v>0</v>
      </c>
      <c r="L36" s="46">
        <v>1</v>
      </c>
      <c r="M36" s="259">
        <v>1</v>
      </c>
      <c r="N36" s="259">
        <v>1</v>
      </c>
      <c r="O36" s="1788"/>
      <c r="P36" s="1789"/>
      <c r="Q36" s="18"/>
      <c r="R36" s="1756"/>
      <c r="S36" s="2003"/>
      <c r="T36" s="57">
        <v>1</v>
      </c>
      <c r="U36" s="275" t="s">
        <v>247</v>
      </c>
      <c r="V36" s="276" t="s">
        <v>248</v>
      </c>
      <c r="W36" s="235" t="str">
        <f t="shared" si="0"/>
        <v>Terminado</v>
      </c>
      <c r="X36" s="235" t="str">
        <f t="shared" si="1"/>
        <v>Terminado</v>
      </c>
      <c r="Y36" s="2005"/>
      <c r="Z36" s="1764"/>
      <c r="AA36" s="1732"/>
      <c r="AB36" s="1735"/>
      <c r="AC36" s="1738"/>
      <c r="AD36" s="1771"/>
      <c r="AE36" s="2001"/>
      <c r="AF36" s="2002"/>
      <c r="AG36" s="2002"/>
      <c r="AH36" s="1778"/>
      <c r="AI36" s="1720"/>
      <c r="AJ36" s="1720"/>
      <c r="AK36" s="1778"/>
      <c r="AL36" s="1778"/>
      <c r="AM36" s="1778"/>
      <c r="AN36" s="2000"/>
      <c r="AP36" s="839" t="s">
        <v>4492</v>
      </c>
      <c r="AQ36" s="844" t="s">
        <v>4211</v>
      </c>
      <c r="AR36" s="2086"/>
    </row>
    <row r="37" spans="2:44" ht="126" customHeight="1" x14ac:dyDescent="0.25">
      <c r="B37" s="1682"/>
      <c r="C37" s="1689"/>
      <c r="D37" s="1695"/>
      <c r="E37" s="1695"/>
      <c r="F37" s="251" t="s">
        <v>249</v>
      </c>
      <c r="G37" s="256" t="s">
        <v>250</v>
      </c>
      <c r="H37" s="257">
        <v>0.2</v>
      </c>
      <c r="I37" s="258">
        <v>44684</v>
      </c>
      <c r="J37" s="258">
        <v>44712</v>
      </c>
      <c r="K37" s="259">
        <v>0</v>
      </c>
      <c r="L37" s="46">
        <v>1</v>
      </c>
      <c r="M37" s="259">
        <v>1</v>
      </c>
      <c r="N37" s="259">
        <v>1</v>
      </c>
      <c r="O37" s="1788"/>
      <c r="P37" s="1789"/>
      <c r="Q37" s="18"/>
      <c r="R37" s="1756"/>
      <c r="S37" s="2003"/>
      <c r="T37" s="56">
        <v>1</v>
      </c>
      <c r="U37" s="275" t="s">
        <v>251</v>
      </c>
      <c r="V37" s="276" t="s">
        <v>252</v>
      </c>
      <c r="W37" s="235" t="str">
        <f t="shared" si="0"/>
        <v>Terminado</v>
      </c>
      <c r="X37" s="235" t="str">
        <f t="shared" si="1"/>
        <v>Terminado</v>
      </c>
      <c r="Y37" s="2005"/>
      <c r="Z37" s="1764"/>
      <c r="AA37" s="1732"/>
      <c r="AB37" s="1735"/>
      <c r="AC37" s="1738"/>
      <c r="AD37" s="1771"/>
      <c r="AE37" s="2001"/>
      <c r="AF37" s="2002"/>
      <c r="AG37" s="2002"/>
      <c r="AH37" s="1778"/>
      <c r="AI37" s="1720"/>
      <c r="AJ37" s="1720"/>
      <c r="AK37" s="1778"/>
      <c r="AL37" s="1778"/>
      <c r="AM37" s="1778"/>
      <c r="AN37" s="2000"/>
      <c r="AP37" s="839" t="s">
        <v>4492</v>
      </c>
      <c r="AQ37" s="844" t="s">
        <v>4212</v>
      </c>
      <c r="AR37" s="2086"/>
    </row>
    <row r="38" spans="2:44" ht="126" customHeight="1" x14ac:dyDescent="0.25">
      <c r="B38" s="1682"/>
      <c r="C38" s="1689"/>
      <c r="D38" s="1695"/>
      <c r="E38" s="1695"/>
      <c r="F38" s="251" t="s">
        <v>253</v>
      </c>
      <c r="G38" s="256" t="s">
        <v>254</v>
      </c>
      <c r="H38" s="257">
        <v>0.2</v>
      </c>
      <c r="I38" s="258">
        <v>44743</v>
      </c>
      <c r="J38" s="258">
        <v>44804</v>
      </c>
      <c r="K38" s="259">
        <v>0</v>
      </c>
      <c r="L38" s="46">
        <v>0</v>
      </c>
      <c r="M38" s="259">
        <v>1</v>
      </c>
      <c r="N38" s="259">
        <v>1</v>
      </c>
      <c r="O38" s="1788"/>
      <c r="P38" s="1789"/>
      <c r="Q38" s="18"/>
      <c r="R38" s="1756"/>
      <c r="S38" s="2003"/>
      <c r="T38" s="56">
        <v>0</v>
      </c>
      <c r="U38" s="267" t="s">
        <v>4166</v>
      </c>
      <c r="V38" s="268" t="s">
        <v>729</v>
      </c>
      <c r="W38" s="235" t="str">
        <f t="shared" si="0"/>
        <v>Sin iniciar</v>
      </c>
      <c r="X38" s="235" t="str">
        <f t="shared" si="1"/>
        <v>Sin iniciar</v>
      </c>
      <c r="Y38" s="2005"/>
      <c r="Z38" s="1764"/>
      <c r="AA38" s="1732"/>
      <c r="AB38" s="1735"/>
      <c r="AC38" s="1738"/>
      <c r="AD38" s="1771"/>
      <c r="AE38" s="2001"/>
      <c r="AF38" s="2002"/>
      <c r="AG38" s="2002"/>
      <c r="AH38" s="1778"/>
      <c r="AI38" s="1720"/>
      <c r="AJ38" s="1720"/>
      <c r="AK38" s="1778"/>
      <c r="AL38" s="1778"/>
      <c r="AM38" s="1778"/>
      <c r="AN38" s="2000"/>
      <c r="AP38" s="839" t="s">
        <v>4492</v>
      </c>
      <c r="AQ38" s="844" t="s">
        <v>4205</v>
      </c>
      <c r="AR38" s="2086"/>
    </row>
    <row r="39" spans="2:44" ht="126" customHeight="1" x14ac:dyDescent="0.25">
      <c r="B39" s="1682"/>
      <c r="C39" s="1690"/>
      <c r="D39" s="1696"/>
      <c r="E39" s="1696"/>
      <c r="F39" s="251" t="s">
        <v>255</v>
      </c>
      <c r="G39" s="256" t="s">
        <v>256</v>
      </c>
      <c r="H39" s="257">
        <v>0.2</v>
      </c>
      <c r="I39" s="258">
        <v>44835</v>
      </c>
      <c r="J39" s="258">
        <v>44896</v>
      </c>
      <c r="K39" s="259">
        <v>0</v>
      </c>
      <c r="L39" s="46">
        <v>0</v>
      </c>
      <c r="M39" s="259">
        <v>0</v>
      </c>
      <c r="N39" s="259">
        <v>1</v>
      </c>
      <c r="O39" s="1788"/>
      <c r="P39" s="1789"/>
      <c r="Q39" s="18"/>
      <c r="R39" s="1756"/>
      <c r="S39" s="2003"/>
      <c r="T39" s="56">
        <v>0</v>
      </c>
      <c r="U39" s="267" t="s">
        <v>4166</v>
      </c>
      <c r="V39" s="268" t="s">
        <v>729</v>
      </c>
      <c r="W39" s="235" t="str">
        <f t="shared" si="0"/>
        <v>Sin iniciar</v>
      </c>
      <c r="X39" s="235" t="str">
        <f t="shared" si="1"/>
        <v>Sin iniciar</v>
      </c>
      <c r="Y39" s="2005"/>
      <c r="Z39" s="1764"/>
      <c r="AA39" s="1732"/>
      <c r="AB39" s="1736"/>
      <c r="AC39" s="1739"/>
      <c r="AD39" s="1771"/>
      <c r="AE39" s="2001"/>
      <c r="AF39" s="2002"/>
      <c r="AG39" s="2002"/>
      <c r="AH39" s="1778"/>
      <c r="AI39" s="1720"/>
      <c r="AJ39" s="1720"/>
      <c r="AK39" s="1778"/>
      <c r="AL39" s="1778"/>
      <c r="AM39" s="1778"/>
      <c r="AN39" s="2000"/>
      <c r="AP39" s="839" t="s">
        <v>4492</v>
      </c>
      <c r="AQ39" s="844" t="s">
        <v>4205</v>
      </c>
      <c r="AR39" s="2087"/>
    </row>
    <row r="40" spans="2:44" ht="126" customHeight="1" x14ac:dyDescent="0.25">
      <c r="B40" s="1682"/>
      <c r="C40" s="1688" t="s">
        <v>257</v>
      </c>
      <c r="D40" s="1694" t="s">
        <v>258</v>
      </c>
      <c r="E40" s="1694" t="s">
        <v>259</v>
      </c>
      <c r="F40" s="251" t="s">
        <v>260</v>
      </c>
      <c r="G40" s="256" t="s">
        <v>261</v>
      </c>
      <c r="H40" s="257">
        <v>0.25</v>
      </c>
      <c r="I40" s="258">
        <v>44579</v>
      </c>
      <c r="J40" s="258">
        <v>44618</v>
      </c>
      <c r="K40" s="259">
        <v>1</v>
      </c>
      <c r="L40" s="46">
        <v>1</v>
      </c>
      <c r="M40" s="259">
        <v>1</v>
      </c>
      <c r="N40" s="259">
        <v>1</v>
      </c>
      <c r="O40" s="1788">
        <v>85758080</v>
      </c>
      <c r="P40" s="1789">
        <v>35302528.600000001</v>
      </c>
      <c r="Q40" s="18"/>
      <c r="R40" s="1756">
        <v>0.43</v>
      </c>
      <c r="S40" s="2006" t="s">
        <v>262</v>
      </c>
      <c r="T40" s="58">
        <v>1</v>
      </c>
      <c r="U40" s="275" t="s">
        <v>263</v>
      </c>
      <c r="V40" s="277" t="s">
        <v>264</v>
      </c>
      <c r="W40" s="235" t="str">
        <f t="shared" si="0"/>
        <v>Terminado</v>
      </c>
      <c r="X40" s="236" t="str">
        <f t="shared" si="1"/>
        <v>Terminado</v>
      </c>
      <c r="Y40" s="2008" t="s">
        <v>265</v>
      </c>
      <c r="Z40" s="2010">
        <f>SUMPRODUCT(T40:T41,H40:H41)</f>
        <v>0.42499999999999999</v>
      </c>
      <c r="AA40" s="1781">
        <f>SUMPRODUCT(H40:H41,L40:L41)</f>
        <v>0.42499999999999999</v>
      </c>
      <c r="AB40" s="1995" t="str">
        <f>IF(AA40&lt;1%,"Sin iniciar",IF(AA40=100%,"Terminado","En gestión"))</f>
        <v>En gestión</v>
      </c>
      <c r="AC40" s="1737" t="str">
        <f>IF(Z40&lt;1%,"Sin iniciar",IF(Z40=100%,"Terminado","En gestión"))</f>
        <v>En gestión</v>
      </c>
      <c r="AD40" s="1771"/>
      <c r="AE40" s="2001"/>
      <c r="AF40" s="2002"/>
      <c r="AG40" s="2002"/>
      <c r="AH40" s="1778">
        <v>85758080</v>
      </c>
      <c r="AI40" s="1720">
        <v>109349794.06</v>
      </c>
      <c r="AJ40" s="1720">
        <v>17144232.600000001</v>
      </c>
      <c r="AK40" s="1778" t="s">
        <v>224</v>
      </c>
      <c r="AL40" s="1778" t="s">
        <v>242</v>
      </c>
      <c r="AM40" s="1778" t="s">
        <v>243</v>
      </c>
      <c r="AN40" s="2000" t="s">
        <v>244</v>
      </c>
      <c r="AP40" s="839" t="s">
        <v>4492</v>
      </c>
      <c r="AQ40" s="844" t="s">
        <v>4213</v>
      </c>
      <c r="AR40" s="2085" t="s">
        <v>4214</v>
      </c>
    </row>
    <row r="41" spans="2:44" ht="126" customHeight="1" x14ac:dyDescent="0.25">
      <c r="B41" s="2054"/>
      <c r="C41" s="1690"/>
      <c r="D41" s="1696"/>
      <c r="E41" s="1696"/>
      <c r="F41" s="251" t="s">
        <v>266</v>
      </c>
      <c r="G41" s="256" t="s">
        <v>267</v>
      </c>
      <c r="H41" s="257">
        <v>0.35</v>
      </c>
      <c r="I41" s="258">
        <v>44592</v>
      </c>
      <c r="J41" s="258">
        <v>44926</v>
      </c>
      <c r="K41" s="259">
        <v>0.25</v>
      </c>
      <c r="L41" s="46">
        <v>0.5</v>
      </c>
      <c r="M41" s="259">
        <v>0.75</v>
      </c>
      <c r="N41" s="259">
        <v>1</v>
      </c>
      <c r="O41" s="1788"/>
      <c r="P41" s="1789"/>
      <c r="Q41" s="18"/>
      <c r="R41" s="1756"/>
      <c r="S41" s="2007"/>
      <c r="T41" s="59">
        <v>0.5</v>
      </c>
      <c r="U41" s="278" t="s">
        <v>268</v>
      </c>
      <c r="V41" s="279" t="s">
        <v>269</v>
      </c>
      <c r="W41" s="237" t="str">
        <f t="shared" si="0"/>
        <v>En gestión</v>
      </c>
      <c r="X41" s="236" t="str">
        <f t="shared" si="1"/>
        <v>En gestión</v>
      </c>
      <c r="Y41" s="2009"/>
      <c r="Z41" s="2010"/>
      <c r="AA41" s="1781"/>
      <c r="AB41" s="1996"/>
      <c r="AC41" s="1738"/>
      <c r="AD41" s="1771"/>
      <c r="AE41" s="2001"/>
      <c r="AF41" s="2002"/>
      <c r="AG41" s="2002"/>
      <c r="AH41" s="1778"/>
      <c r="AI41" s="1720"/>
      <c r="AJ41" s="1720"/>
      <c r="AK41" s="1778"/>
      <c r="AL41" s="1778"/>
      <c r="AM41" s="1778"/>
      <c r="AN41" s="2000"/>
      <c r="AP41" s="839" t="s">
        <v>4492</v>
      </c>
      <c r="AQ41" s="844" t="s">
        <v>4205</v>
      </c>
      <c r="AR41" s="2087"/>
    </row>
    <row r="42" spans="2:44" ht="126" customHeight="1" x14ac:dyDescent="0.25">
      <c r="B42" s="2055" t="s">
        <v>270</v>
      </c>
      <c r="C42" s="1958" t="s">
        <v>271</v>
      </c>
      <c r="D42" s="1723" t="s">
        <v>272</v>
      </c>
      <c r="E42" s="1723" t="s">
        <v>273</v>
      </c>
      <c r="F42" s="40" t="s">
        <v>274</v>
      </c>
      <c r="G42" s="135" t="s">
        <v>275</v>
      </c>
      <c r="H42" s="111">
        <v>0.5</v>
      </c>
      <c r="I42" s="136">
        <v>44562</v>
      </c>
      <c r="J42" s="136">
        <v>44742</v>
      </c>
      <c r="K42" s="111">
        <v>0.5</v>
      </c>
      <c r="L42" s="45">
        <v>1</v>
      </c>
      <c r="M42" s="111">
        <v>1</v>
      </c>
      <c r="N42" s="111">
        <v>1</v>
      </c>
      <c r="O42" s="1969">
        <v>148432800</v>
      </c>
      <c r="P42" s="1971">
        <v>240513347</v>
      </c>
      <c r="Q42" s="20"/>
      <c r="R42" s="1844">
        <v>0.5</v>
      </c>
      <c r="S42" s="1972" t="s">
        <v>276</v>
      </c>
      <c r="T42" s="60">
        <v>1</v>
      </c>
      <c r="U42" s="210" t="s">
        <v>277</v>
      </c>
      <c r="V42" s="81" t="s">
        <v>278</v>
      </c>
      <c r="W42" s="232" t="str">
        <f t="shared" si="0"/>
        <v>Terminado</v>
      </c>
      <c r="X42" s="232" t="str">
        <f t="shared" si="1"/>
        <v>Terminado</v>
      </c>
      <c r="Y42" s="1953" t="s">
        <v>279</v>
      </c>
      <c r="Z42" s="1955">
        <f>SUMPRODUCT(H42:H43,T42:T43)</f>
        <v>0.5</v>
      </c>
      <c r="AA42" s="1956">
        <f>SUMPRODUCT(H42:H43,L42:L43)</f>
        <v>0.5</v>
      </c>
      <c r="AB42" s="1897" t="str">
        <f>IF(AA42&lt;1%,"Sin iniciar",IF(AA42=100%,"Terminado","En gestión"))</f>
        <v>En gestión</v>
      </c>
      <c r="AC42" s="1898" t="str">
        <f>IF(Z42&lt;1%,"Sin iniciar",IF(Z42=100%,"Terminado","En gestión"))</f>
        <v>En gestión</v>
      </c>
      <c r="AD42" s="1957" t="s">
        <v>280</v>
      </c>
      <c r="AE42" s="1948" t="s">
        <v>281</v>
      </c>
      <c r="AF42" s="1949">
        <v>249687828</v>
      </c>
      <c r="AG42" s="1951">
        <v>124843914</v>
      </c>
      <c r="AH42" s="1986">
        <v>148432800</v>
      </c>
      <c r="AI42" s="1838">
        <v>147707466.40000001</v>
      </c>
      <c r="AJ42" s="1838">
        <v>38721600</v>
      </c>
      <c r="AK42" s="1851" t="s">
        <v>282</v>
      </c>
      <c r="AL42" s="1851" t="s">
        <v>283</v>
      </c>
      <c r="AM42" s="1851" t="s">
        <v>284</v>
      </c>
      <c r="AN42" s="1851" t="s">
        <v>285</v>
      </c>
      <c r="AP42" s="839" t="s">
        <v>4492</v>
      </c>
      <c r="AQ42" s="844" t="s">
        <v>4215</v>
      </c>
      <c r="AR42" s="2085" t="s">
        <v>4216</v>
      </c>
    </row>
    <row r="43" spans="2:44" ht="126" customHeight="1" x14ac:dyDescent="0.25">
      <c r="B43" s="2056"/>
      <c r="C43" s="1959"/>
      <c r="D43" s="1724"/>
      <c r="E43" s="1724"/>
      <c r="F43" s="40" t="s">
        <v>286</v>
      </c>
      <c r="G43" s="135" t="s">
        <v>287</v>
      </c>
      <c r="H43" s="111">
        <v>0.5</v>
      </c>
      <c r="I43" s="137">
        <v>44743</v>
      </c>
      <c r="J43" s="136">
        <v>44925</v>
      </c>
      <c r="K43" s="111">
        <v>0</v>
      </c>
      <c r="L43" s="46">
        <v>0</v>
      </c>
      <c r="M43" s="111">
        <v>0.5</v>
      </c>
      <c r="N43" s="111">
        <v>1</v>
      </c>
      <c r="O43" s="1970"/>
      <c r="P43" s="1971"/>
      <c r="Q43" s="20"/>
      <c r="R43" s="1845"/>
      <c r="S43" s="1963"/>
      <c r="T43" s="61">
        <v>0</v>
      </c>
      <c r="U43" s="97" t="s">
        <v>4166</v>
      </c>
      <c r="V43" s="84" t="s">
        <v>729</v>
      </c>
      <c r="W43" s="233" t="str">
        <f t="shared" si="0"/>
        <v>Sin iniciar</v>
      </c>
      <c r="X43" s="233" t="str">
        <f t="shared" si="1"/>
        <v>Sin iniciar</v>
      </c>
      <c r="Y43" s="1954"/>
      <c r="Z43" s="1804"/>
      <c r="AA43" s="1805"/>
      <c r="AB43" s="1870"/>
      <c r="AC43" s="1872"/>
      <c r="AD43" s="1957"/>
      <c r="AE43" s="1948"/>
      <c r="AF43" s="1950"/>
      <c r="AG43" s="1952"/>
      <c r="AH43" s="1986"/>
      <c r="AI43" s="1838"/>
      <c r="AJ43" s="1838"/>
      <c r="AK43" s="1851"/>
      <c r="AL43" s="1851"/>
      <c r="AM43" s="1851"/>
      <c r="AN43" s="1851"/>
      <c r="AP43" s="839" t="s">
        <v>4492</v>
      </c>
      <c r="AQ43" s="844" t="s">
        <v>4205</v>
      </c>
      <c r="AR43" s="2087"/>
    </row>
    <row r="44" spans="2:44" ht="126" customHeight="1" x14ac:dyDescent="0.25">
      <c r="B44" s="2056"/>
      <c r="C44" s="1958" t="s">
        <v>288</v>
      </c>
      <c r="D44" s="1965" t="s">
        <v>289</v>
      </c>
      <c r="E44" s="1723" t="s">
        <v>290</v>
      </c>
      <c r="F44" s="40" t="s">
        <v>291</v>
      </c>
      <c r="G44" s="138" t="s">
        <v>292</v>
      </c>
      <c r="H44" s="115">
        <v>0.5</v>
      </c>
      <c r="I44" s="139">
        <v>44562</v>
      </c>
      <c r="J44" s="139">
        <v>44895</v>
      </c>
      <c r="K44" s="115">
        <v>0.25</v>
      </c>
      <c r="L44" s="46">
        <v>0.5</v>
      </c>
      <c r="M44" s="115">
        <v>0.75</v>
      </c>
      <c r="N44" s="115">
        <v>1</v>
      </c>
      <c r="O44" s="1968">
        <v>266650462</v>
      </c>
      <c r="P44" s="1971">
        <v>0</v>
      </c>
      <c r="Q44" s="20"/>
      <c r="R44" s="1844">
        <v>0.5</v>
      </c>
      <c r="S44" s="1962" t="s">
        <v>293</v>
      </c>
      <c r="T44" s="50">
        <v>0.5</v>
      </c>
      <c r="U44" s="210" t="s">
        <v>294</v>
      </c>
      <c r="V44" s="81" t="s">
        <v>295</v>
      </c>
      <c r="W44" s="233" t="str">
        <f t="shared" si="0"/>
        <v>En gestión</v>
      </c>
      <c r="X44" s="233" t="str">
        <f t="shared" si="1"/>
        <v>En gestión</v>
      </c>
      <c r="Y44" s="1953" t="s">
        <v>296</v>
      </c>
      <c r="Z44" s="1955">
        <f>SUMPRODUCT(H44:H45,T44:T45)</f>
        <v>0.45</v>
      </c>
      <c r="AA44" s="1956">
        <f>SUMPRODUCT(H44:H45,L44:L45)</f>
        <v>0.45</v>
      </c>
      <c r="AB44" s="1897" t="str">
        <f>IF(AA44&lt;1%,"Sin iniciar",IF(AA44=100%,"Terminado","En gestión"))</f>
        <v>En gestión</v>
      </c>
      <c r="AC44" s="1898" t="str">
        <f>IF(Z44&lt;1%,"Sin iniciar",IF(Z44=100%,"Terminado","En gestión"))</f>
        <v>En gestión</v>
      </c>
      <c r="AD44" s="1957" t="s">
        <v>280</v>
      </c>
      <c r="AE44" s="1948" t="s">
        <v>297</v>
      </c>
      <c r="AF44" s="1949">
        <v>126785380</v>
      </c>
      <c r="AG44" s="1951">
        <v>61463064</v>
      </c>
      <c r="AH44" s="1986">
        <v>266650462</v>
      </c>
      <c r="AI44" s="1838">
        <v>296623798.20999998</v>
      </c>
      <c r="AJ44" s="1838">
        <v>66666491.600000001</v>
      </c>
      <c r="AK44" s="1851" t="s">
        <v>282</v>
      </c>
      <c r="AL44" s="1851" t="s">
        <v>283</v>
      </c>
      <c r="AM44" s="1851" t="s">
        <v>284</v>
      </c>
      <c r="AN44" s="1851" t="s">
        <v>285</v>
      </c>
      <c r="AP44" s="842" t="s">
        <v>4208</v>
      </c>
      <c r="AQ44" s="844" t="s">
        <v>4205</v>
      </c>
      <c r="AR44" s="2085" t="s">
        <v>4207</v>
      </c>
    </row>
    <row r="45" spans="2:44" ht="126" customHeight="1" x14ac:dyDescent="0.25">
      <c r="B45" s="2056"/>
      <c r="C45" s="1997"/>
      <c r="D45" s="1998"/>
      <c r="E45" s="1994"/>
      <c r="F45" s="40" t="s">
        <v>298</v>
      </c>
      <c r="G45" s="135" t="s">
        <v>299</v>
      </c>
      <c r="H45" s="140">
        <v>0.5</v>
      </c>
      <c r="I45" s="137">
        <v>44652</v>
      </c>
      <c r="J45" s="136">
        <v>44895</v>
      </c>
      <c r="K45" s="111">
        <v>0</v>
      </c>
      <c r="L45" s="46">
        <v>0.4</v>
      </c>
      <c r="M45" s="111">
        <v>0.8</v>
      </c>
      <c r="N45" s="111">
        <v>1</v>
      </c>
      <c r="O45" s="1999"/>
      <c r="P45" s="1971"/>
      <c r="Q45" s="20"/>
      <c r="R45" s="1845"/>
      <c r="S45" s="1963"/>
      <c r="T45" s="49">
        <v>0.4</v>
      </c>
      <c r="U45" s="208" t="s">
        <v>300</v>
      </c>
      <c r="V45" s="44" t="s">
        <v>301</v>
      </c>
      <c r="W45" s="233" t="str">
        <f t="shared" si="0"/>
        <v>En gestión</v>
      </c>
      <c r="X45" s="233" t="str">
        <f t="shared" si="1"/>
        <v>En gestión</v>
      </c>
      <c r="Y45" s="1954"/>
      <c r="Z45" s="1804"/>
      <c r="AA45" s="1805"/>
      <c r="AB45" s="1870"/>
      <c r="AC45" s="1872"/>
      <c r="AD45" s="1957"/>
      <c r="AE45" s="1948"/>
      <c r="AF45" s="1950"/>
      <c r="AG45" s="1952"/>
      <c r="AH45" s="1986"/>
      <c r="AI45" s="1838"/>
      <c r="AJ45" s="1838"/>
      <c r="AK45" s="1851"/>
      <c r="AL45" s="1851"/>
      <c r="AM45" s="1851"/>
      <c r="AN45" s="1851"/>
      <c r="AP45" s="842" t="s">
        <v>4208</v>
      </c>
      <c r="AQ45" s="844" t="s">
        <v>4205</v>
      </c>
      <c r="AR45" s="2087"/>
    </row>
    <row r="46" spans="2:44" ht="126" customHeight="1" x14ac:dyDescent="0.25">
      <c r="B46" s="2056"/>
      <c r="C46" s="1991" t="s">
        <v>302</v>
      </c>
      <c r="D46" s="1992" t="s">
        <v>303</v>
      </c>
      <c r="E46" s="1712" t="s">
        <v>304</v>
      </c>
      <c r="F46" s="40" t="s">
        <v>305</v>
      </c>
      <c r="G46" s="138" t="s">
        <v>306</v>
      </c>
      <c r="H46" s="115">
        <v>0.25</v>
      </c>
      <c r="I46" s="141">
        <v>44593</v>
      </c>
      <c r="J46" s="139">
        <v>44925</v>
      </c>
      <c r="K46" s="115">
        <v>0.25</v>
      </c>
      <c r="L46" s="46">
        <v>0.5</v>
      </c>
      <c r="M46" s="115">
        <v>0.75</v>
      </c>
      <c r="N46" s="115">
        <v>1</v>
      </c>
      <c r="O46" s="1993">
        <v>8801326450</v>
      </c>
      <c r="P46" s="1971">
        <v>333891405</v>
      </c>
      <c r="Q46" s="20"/>
      <c r="R46" s="1846" t="s">
        <v>307</v>
      </c>
      <c r="S46" s="1990" t="s">
        <v>308</v>
      </c>
      <c r="T46" s="60">
        <v>0.5</v>
      </c>
      <c r="U46" s="210" t="s">
        <v>309</v>
      </c>
      <c r="V46" s="85" t="s">
        <v>310</v>
      </c>
      <c r="W46" s="233" t="str">
        <f t="shared" si="0"/>
        <v>En gestión</v>
      </c>
      <c r="X46" s="233" t="str">
        <f t="shared" si="1"/>
        <v>En gestión</v>
      </c>
      <c r="Y46" s="1987" t="s">
        <v>311</v>
      </c>
      <c r="Z46" s="1979">
        <f>SUMPRODUCT(H46:H49,T46:T49)</f>
        <v>0.375</v>
      </c>
      <c r="AA46" s="1982">
        <f>SUMPRODUCT(H46:H49,L46:L49)</f>
        <v>0.375</v>
      </c>
      <c r="AB46" s="1869" t="str">
        <f>IF(AA46&lt;1%,"Sin iniciar",IF(AA46=100%,"Terminado","En gestión"))</f>
        <v>En gestión</v>
      </c>
      <c r="AC46" s="1871" t="str">
        <f>IF(Z46&lt;1%,"Sin iniciar",IF(Z46=100%,"Terminado","En gestión"))</f>
        <v>En gestión</v>
      </c>
      <c r="AD46" s="1957" t="s">
        <v>280</v>
      </c>
      <c r="AE46" s="1948" t="s">
        <v>312</v>
      </c>
      <c r="AF46" s="1949">
        <v>337805774</v>
      </c>
      <c r="AG46" s="1951">
        <v>169989926</v>
      </c>
      <c r="AH46" s="1986">
        <v>8801326450</v>
      </c>
      <c r="AI46" s="1719">
        <v>8381414017.1999998</v>
      </c>
      <c r="AJ46" s="1719">
        <v>2796063794.6900001</v>
      </c>
      <c r="AK46" s="1851" t="s">
        <v>282</v>
      </c>
      <c r="AL46" s="1851" t="s">
        <v>283</v>
      </c>
      <c r="AM46" s="1851" t="s">
        <v>284</v>
      </c>
      <c r="AN46" s="1851" t="s">
        <v>313</v>
      </c>
      <c r="AP46" s="842" t="s">
        <v>4208</v>
      </c>
      <c r="AQ46" s="844" t="s">
        <v>4205</v>
      </c>
      <c r="AR46" s="2085" t="s">
        <v>4207</v>
      </c>
    </row>
    <row r="47" spans="2:44" ht="126" customHeight="1" x14ac:dyDescent="0.25">
      <c r="B47" s="2056"/>
      <c r="C47" s="1964"/>
      <c r="D47" s="1966"/>
      <c r="E47" s="1710"/>
      <c r="F47" s="40" t="s">
        <v>314</v>
      </c>
      <c r="G47" s="135" t="s">
        <v>315</v>
      </c>
      <c r="H47" s="111">
        <v>0.25</v>
      </c>
      <c r="I47" s="136">
        <v>44743</v>
      </c>
      <c r="J47" s="136">
        <v>44925</v>
      </c>
      <c r="K47" s="111">
        <v>0</v>
      </c>
      <c r="L47" s="46">
        <v>0</v>
      </c>
      <c r="M47" s="111">
        <v>0.5</v>
      </c>
      <c r="N47" s="111">
        <v>1</v>
      </c>
      <c r="O47" s="1969"/>
      <c r="P47" s="1971"/>
      <c r="Q47" s="20"/>
      <c r="R47" s="1846"/>
      <c r="S47" s="1972"/>
      <c r="T47" s="61">
        <v>0</v>
      </c>
      <c r="U47" s="97" t="s">
        <v>4166</v>
      </c>
      <c r="V47" s="84" t="s">
        <v>729</v>
      </c>
      <c r="W47" s="233" t="str">
        <f t="shared" si="0"/>
        <v>Sin iniciar</v>
      </c>
      <c r="X47" s="233" t="str">
        <f t="shared" si="1"/>
        <v>Sin iniciar</v>
      </c>
      <c r="Y47" s="1988"/>
      <c r="Z47" s="1980"/>
      <c r="AA47" s="1983"/>
      <c r="AB47" s="1897"/>
      <c r="AC47" s="1898"/>
      <c r="AD47" s="1957"/>
      <c r="AE47" s="1948"/>
      <c r="AF47" s="1950"/>
      <c r="AG47" s="1952"/>
      <c r="AH47" s="1986"/>
      <c r="AI47" s="1719"/>
      <c r="AJ47" s="1719"/>
      <c r="AK47" s="1851"/>
      <c r="AL47" s="1851"/>
      <c r="AM47" s="1851"/>
      <c r="AN47" s="1851"/>
      <c r="AP47" s="842" t="s">
        <v>4208</v>
      </c>
      <c r="AQ47" s="844" t="s">
        <v>4205</v>
      </c>
      <c r="AR47" s="2086"/>
    </row>
    <row r="48" spans="2:44" ht="126" customHeight="1" x14ac:dyDescent="0.25">
      <c r="B48" s="2056"/>
      <c r="C48" s="1964"/>
      <c r="D48" s="1966"/>
      <c r="E48" s="1710"/>
      <c r="F48" s="40" t="s">
        <v>316</v>
      </c>
      <c r="G48" s="135" t="s">
        <v>317</v>
      </c>
      <c r="H48" s="111">
        <v>0.25</v>
      </c>
      <c r="I48" s="136">
        <v>44562</v>
      </c>
      <c r="J48" s="136">
        <v>44925</v>
      </c>
      <c r="K48" s="111">
        <v>0.25</v>
      </c>
      <c r="L48" s="46">
        <v>0.5</v>
      </c>
      <c r="M48" s="111">
        <v>0.75</v>
      </c>
      <c r="N48" s="111">
        <v>1</v>
      </c>
      <c r="O48" s="1969"/>
      <c r="P48" s="1971"/>
      <c r="Q48" s="20"/>
      <c r="R48" s="1846"/>
      <c r="S48" s="1972"/>
      <c r="T48" s="61">
        <v>0.5</v>
      </c>
      <c r="U48" s="212" t="s">
        <v>318</v>
      </c>
      <c r="V48" s="82" t="s">
        <v>319</v>
      </c>
      <c r="W48" s="233" t="str">
        <f t="shared" si="0"/>
        <v>En gestión</v>
      </c>
      <c r="X48" s="233" t="str">
        <f t="shared" si="1"/>
        <v>En gestión</v>
      </c>
      <c r="Y48" s="1988"/>
      <c r="Z48" s="1980"/>
      <c r="AA48" s="1983">
        <f>SUMPRODUCT(H48:H49,L48:L49)</f>
        <v>0.25</v>
      </c>
      <c r="AB48" s="1897"/>
      <c r="AC48" s="1898"/>
      <c r="AD48" s="1957"/>
      <c r="AE48" s="1948"/>
      <c r="AF48" s="1950"/>
      <c r="AG48" s="1952"/>
      <c r="AH48" s="1986"/>
      <c r="AI48" s="1719"/>
      <c r="AJ48" s="1719"/>
      <c r="AK48" s="1851"/>
      <c r="AL48" s="1851"/>
      <c r="AM48" s="1851"/>
      <c r="AN48" s="1851"/>
      <c r="AP48" s="842" t="s">
        <v>4208</v>
      </c>
      <c r="AQ48" s="844" t="s">
        <v>4205</v>
      </c>
      <c r="AR48" s="2086"/>
    </row>
    <row r="49" spans="2:44" ht="126" customHeight="1" x14ac:dyDescent="0.25">
      <c r="B49" s="2056"/>
      <c r="C49" s="1959"/>
      <c r="D49" s="1967"/>
      <c r="E49" s="1714"/>
      <c r="F49" s="40" t="s">
        <v>320</v>
      </c>
      <c r="G49" s="135" t="s">
        <v>321</v>
      </c>
      <c r="H49" s="111">
        <v>0.25</v>
      </c>
      <c r="I49" s="137">
        <v>44593</v>
      </c>
      <c r="J49" s="136">
        <v>44925</v>
      </c>
      <c r="K49" s="111">
        <v>0.25</v>
      </c>
      <c r="L49" s="46">
        <v>0.5</v>
      </c>
      <c r="M49" s="111">
        <v>0.75</v>
      </c>
      <c r="N49" s="111">
        <v>1</v>
      </c>
      <c r="O49" s="1970"/>
      <c r="P49" s="1971"/>
      <c r="Q49" s="20"/>
      <c r="R49" s="1846"/>
      <c r="S49" s="1972"/>
      <c r="T49" s="62">
        <v>0.5</v>
      </c>
      <c r="U49" s="213" t="s">
        <v>322</v>
      </c>
      <c r="V49" s="86" t="s">
        <v>323</v>
      </c>
      <c r="W49" s="233" t="str">
        <f t="shared" si="0"/>
        <v>En gestión</v>
      </c>
      <c r="X49" s="233" t="str">
        <f t="shared" si="1"/>
        <v>En gestión</v>
      </c>
      <c r="Y49" s="1989"/>
      <c r="Z49" s="1981"/>
      <c r="AA49" s="1984"/>
      <c r="AB49" s="1870"/>
      <c r="AC49" s="1872"/>
      <c r="AD49" s="1957"/>
      <c r="AE49" s="1948"/>
      <c r="AF49" s="1950"/>
      <c r="AG49" s="1952"/>
      <c r="AH49" s="1986"/>
      <c r="AI49" s="1719"/>
      <c r="AJ49" s="1719"/>
      <c r="AK49" s="1851"/>
      <c r="AL49" s="1851"/>
      <c r="AM49" s="1851"/>
      <c r="AN49" s="1851"/>
      <c r="AP49" s="842" t="s">
        <v>4208</v>
      </c>
      <c r="AQ49" s="844" t="s">
        <v>4205</v>
      </c>
      <c r="AR49" s="2087"/>
    </row>
    <row r="50" spans="2:44" ht="126" customHeight="1" x14ac:dyDescent="0.25">
      <c r="B50" s="2056"/>
      <c r="C50" s="1958" t="s">
        <v>324</v>
      </c>
      <c r="D50" s="1965" t="s">
        <v>325</v>
      </c>
      <c r="E50" s="1713" t="s">
        <v>326</v>
      </c>
      <c r="F50" s="40" t="s">
        <v>327</v>
      </c>
      <c r="G50" s="138" t="s">
        <v>328</v>
      </c>
      <c r="H50" s="142">
        <v>0.2</v>
      </c>
      <c r="I50" s="141">
        <v>44593</v>
      </c>
      <c r="J50" s="141" t="s">
        <v>329</v>
      </c>
      <c r="K50" s="142">
        <v>0.5</v>
      </c>
      <c r="L50" s="46">
        <v>1</v>
      </c>
      <c r="M50" s="142">
        <v>1</v>
      </c>
      <c r="N50" s="142">
        <v>1</v>
      </c>
      <c r="O50" s="1968">
        <v>119795500</v>
      </c>
      <c r="P50" s="1971">
        <v>28283244</v>
      </c>
      <c r="Q50" s="20"/>
      <c r="R50" s="1844">
        <v>0.35</v>
      </c>
      <c r="S50" s="1973" t="s">
        <v>330</v>
      </c>
      <c r="T50" s="60">
        <v>1</v>
      </c>
      <c r="U50" s="214" t="s">
        <v>331</v>
      </c>
      <c r="V50" s="87" t="s">
        <v>332</v>
      </c>
      <c r="W50" s="233" t="str">
        <f t="shared" si="0"/>
        <v>Terminado</v>
      </c>
      <c r="X50" s="233" t="str">
        <f t="shared" si="1"/>
        <v>Terminado</v>
      </c>
      <c r="Y50" s="1987" t="s">
        <v>333</v>
      </c>
      <c r="Z50" s="1979">
        <f>SUMPRODUCT(H50:H54,T50:T54)</f>
        <v>0.35000000000000003</v>
      </c>
      <c r="AA50" s="1982">
        <f>SUMPRODUCT(H50:H54,L50:L54)</f>
        <v>0.35000000000000003</v>
      </c>
      <c r="AB50" s="1869" t="str">
        <f>IF(AA50&lt;1%,"Sin iniciar",IF(AA50=100%,"Terminado","En gestión"))</f>
        <v>En gestión</v>
      </c>
      <c r="AC50" s="1871" t="str">
        <f>IF(Z50&lt;1%,"Sin iniciar",IF(Z50=100%,"Terminado","En gestión"))</f>
        <v>En gestión</v>
      </c>
      <c r="AD50" s="1957" t="s">
        <v>280</v>
      </c>
      <c r="AE50" s="1948" t="s">
        <v>334</v>
      </c>
      <c r="AF50" s="1949">
        <v>28983100</v>
      </c>
      <c r="AG50" s="1951">
        <v>14491550</v>
      </c>
      <c r="AH50" s="1986">
        <v>119795500</v>
      </c>
      <c r="AI50" s="1719">
        <v>116335320</v>
      </c>
      <c r="AJ50" s="1719">
        <v>28361000</v>
      </c>
      <c r="AK50" s="1851" t="s">
        <v>282</v>
      </c>
      <c r="AL50" s="1851" t="s">
        <v>283</v>
      </c>
      <c r="AM50" s="1851" t="s">
        <v>284</v>
      </c>
      <c r="AN50" s="1851" t="s">
        <v>285</v>
      </c>
      <c r="AP50" s="839" t="s">
        <v>4492</v>
      </c>
      <c r="AQ50" s="844" t="s">
        <v>4217</v>
      </c>
      <c r="AR50" s="2085" t="s">
        <v>4218</v>
      </c>
    </row>
    <row r="51" spans="2:44" ht="126" customHeight="1" x14ac:dyDescent="0.25">
      <c r="B51" s="2056"/>
      <c r="C51" s="1964"/>
      <c r="D51" s="1966"/>
      <c r="E51" s="1710"/>
      <c r="F51" s="40" t="s">
        <v>335</v>
      </c>
      <c r="G51" s="135" t="s">
        <v>336</v>
      </c>
      <c r="H51" s="140">
        <v>0.3</v>
      </c>
      <c r="I51" s="137">
        <v>44652</v>
      </c>
      <c r="J51" s="141">
        <v>44864</v>
      </c>
      <c r="K51" s="140">
        <v>0</v>
      </c>
      <c r="L51" s="46">
        <v>0.25</v>
      </c>
      <c r="M51" s="140">
        <v>0.75</v>
      </c>
      <c r="N51" s="140">
        <v>1</v>
      </c>
      <c r="O51" s="1969"/>
      <c r="P51" s="1971"/>
      <c r="Q51" s="20"/>
      <c r="R51" s="1845"/>
      <c r="S51" s="1974"/>
      <c r="T51" s="61">
        <v>0.25</v>
      </c>
      <c r="U51" s="215" t="s">
        <v>337</v>
      </c>
      <c r="V51" s="88" t="s">
        <v>338</v>
      </c>
      <c r="W51" s="233" t="str">
        <f t="shared" si="0"/>
        <v>En gestión</v>
      </c>
      <c r="X51" s="233" t="str">
        <f t="shared" si="1"/>
        <v>En gestión</v>
      </c>
      <c r="Y51" s="1988"/>
      <c r="Z51" s="1980"/>
      <c r="AA51" s="1983"/>
      <c r="AB51" s="1897"/>
      <c r="AC51" s="1898"/>
      <c r="AD51" s="1957"/>
      <c r="AE51" s="1948"/>
      <c r="AF51" s="1950"/>
      <c r="AG51" s="1952"/>
      <c r="AH51" s="1986"/>
      <c r="AI51" s="1719"/>
      <c r="AJ51" s="1719"/>
      <c r="AK51" s="1851"/>
      <c r="AL51" s="1851"/>
      <c r="AM51" s="1851"/>
      <c r="AN51" s="1851"/>
      <c r="AP51" s="839" t="s">
        <v>4492</v>
      </c>
      <c r="AQ51" s="844" t="s">
        <v>4205</v>
      </c>
      <c r="AR51" s="2086"/>
    </row>
    <row r="52" spans="2:44" ht="126" customHeight="1" x14ac:dyDescent="0.25">
      <c r="B52" s="2056"/>
      <c r="C52" s="1964"/>
      <c r="D52" s="1966"/>
      <c r="E52" s="1710"/>
      <c r="F52" s="40" t="s">
        <v>339</v>
      </c>
      <c r="G52" s="135" t="s">
        <v>340</v>
      </c>
      <c r="H52" s="140">
        <v>0.3</v>
      </c>
      <c r="I52" s="137">
        <v>44652</v>
      </c>
      <c r="J52" s="141" t="s">
        <v>341</v>
      </c>
      <c r="K52" s="111">
        <v>0</v>
      </c>
      <c r="L52" s="46">
        <v>0.25</v>
      </c>
      <c r="M52" s="111">
        <v>0.75</v>
      </c>
      <c r="N52" s="140">
        <v>1</v>
      </c>
      <c r="O52" s="1969"/>
      <c r="P52" s="1971"/>
      <c r="Q52" s="20"/>
      <c r="R52" s="1845"/>
      <c r="S52" s="1974"/>
      <c r="T52" s="61">
        <v>0.25</v>
      </c>
      <c r="U52" s="215" t="s">
        <v>342</v>
      </c>
      <c r="V52" s="88" t="s">
        <v>343</v>
      </c>
      <c r="W52" s="233" t="str">
        <f t="shared" si="0"/>
        <v>En gestión</v>
      </c>
      <c r="X52" s="233" t="str">
        <f t="shared" si="1"/>
        <v>En gestión</v>
      </c>
      <c r="Y52" s="1988"/>
      <c r="Z52" s="1980"/>
      <c r="AA52" s="1983">
        <f>SUMPRODUCT(H52:H53,L52:L53)</f>
        <v>7.4999999999999997E-2</v>
      </c>
      <c r="AB52" s="1897"/>
      <c r="AC52" s="1898"/>
      <c r="AD52" s="1957"/>
      <c r="AE52" s="1948"/>
      <c r="AF52" s="1950"/>
      <c r="AG52" s="1952"/>
      <c r="AH52" s="1986"/>
      <c r="AI52" s="1719"/>
      <c r="AJ52" s="1719"/>
      <c r="AK52" s="1851"/>
      <c r="AL52" s="1851"/>
      <c r="AM52" s="1851"/>
      <c r="AN52" s="1851"/>
      <c r="AP52" s="839" t="s">
        <v>4492</v>
      </c>
      <c r="AQ52" s="844" t="s">
        <v>4205</v>
      </c>
      <c r="AR52" s="2086"/>
    </row>
    <row r="53" spans="2:44" ht="126" customHeight="1" x14ac:dyDescent="0.25">
      <c r="B53" s="2056"/>
      <c r="C53" s="1964"/>
      <c r="D53" s="1966"/>
      <c r="E53" s="1710"/>
      <c r="F53" s="40" t="s">
        <v>344</v>
      </c>
      <c r="G53" s="135" t="s">
        <v>345</v>
      </c>
      <c r="H53" s="140">
        <v>0.1</v>
      </c>
      <c r="I53" s="137">
        <v>44835</v>
      </c>
      <c r="J53" s="141">
        <v>44880</v>
      </c>
      <c r="K53" s="140">
        <v>0</v>
      </c>
      <c r="L53" s="46">
        <v>0</v>
      </c>
      <c r="M53" s="140">
        <v>0</v>
      </c>
      <c r="N53" s="140">
        <v>1</v>
      </c>
      <c r="O53" s="1969"/>
      <c r="P53" s="1971"/>
      <c r="Q53" s="20"/>
      <c r="R53" s="1845"/>
      <c r="S53" s="1974"/>
      <c r="T53" s="63">
        <v>0</v>
      </c>
      <c r="U53" s="216" t="s">
        <v>4166</v>
      </c>
      <c r="V53" s="89" t="s">
        <v>729</v>
      </c>
      <c r="W53" s="233" t="str">
        <f t="shared" si="0"/>
        <v>Sin iniciar</v>
      </c>
      <c r="X53" s="233" t="str">
        <f t="shared" si="1"/>
        <v>Sin iniciar</v>
      </c>
      <c r="Y53" s="1988"/>
      <c r="Z53" s="1980"/>
      <c r="AA53" s="1983"/>
      <c r="AB53" s="1897"/>
      <c r="AC53" s="1898"/>
      <c r="AD53" s="1957"/>
      <c r="AE53" s="1948"/>
      <c r="AF53" s="1950"/>
      <c r="AG53" s="1952"/>
      <c r="AH53" s="1986"/>
      <c r="AI53" s="1719"/>
      <c r="AJ53" s="1719"/>
      <c r="AK53" s="1851"/>
      <c r="AL53" s="1851"/>
      <c r="AM53" s="1851"/>
      <c r="AN53" s="1851"/>
      <c r="AP53" s="839" t="s">
        <v>4492</v>
      </c>
      <c r="AQ53" s="844" t="s">
        <v>4205</v>
      </c>
      <c r="AR53" s="2086"/>
    </row>
    <row r="54" spans="2:44" ht="126" customHeight="1" x14ac:dyDescent="0.25">
      <c r="B54" s="2056"/>
      <c r="C54" s="1959"/>
      <c r="D54" s="1967"/>
      <c r="E54" s="1714"/>
      <c r="F54" s="40" t="s">
        <v>346</v>
      </c>
      <c r="G54" s="135" t="s">
        <v>347</v>
      </c>
      <c r="H54" s="140">
        <v>0.1</v>
      </c>
      <c r="I54" s="137">
        <v>44866</v>
      </c>
      <c r="J54" s="137">
        <v>44910</v>
      </c>
      <c r="K54" s="140">
        <v>0</v>
      </c>
      <c r="L54" s="46">
        <v>0</v>
      </c>
      <c r="M54" s="140">
        <v>0</v>
      </c>
      <c r="N54" s="140">
        <v>1</v>
      </c>
      <c r="O54" s="1970"/>
      <c r="P54" s="1971"/>
      <c r="Q54" s="20"/>
      <c r="R54" s="1845"/>
      <c r="S54" s="1975"/>
      <c r="T54" s="64">
        <v>0</v>
      </c>
      <c r="U54" s="216" t="s">
        <v>4166</v>
      </c>
      <c r="V54" s="89" t="s">
        <v>729</v>
      </c>
      <c r="W54" s="233" t="str">
        <f t="shared" si="0"/>
        <v>Sin iniciar</v>
      </c>
      <c r="X54" s="233" t="str">
        <f t="shared" si="1"/>
        <v>Sin iniciar</v>
      </c>
      <c r="Y54" s="1989"/>
      <c r="Z54" s="1980"/>
      <c r="AA54" s="1983">
        <f>SUMPRODUCT(H54:H55,L54:L55)</f>
        <v>0.09</v>
      </c>
      <c r="AB54" s="1897"/>
      <c r="AC54" s="1898"/>
      <c r="AD54" s="1957"/>
      <c r="AE54" s="1948"/>
      <c r="AF54" s="1950"/>
      <c r="AG54" s="1952"/>
      <c r="AH54" s="1986"/>
      <c r="AI54" s="1719"/>
      <c r="AJ54" s="1719"/>
      <c r="AK54" s="1851"/>
      <c r="AL54" s="1851"/>
      <c r="AM54" s="1851"/>
      <c r="AN54" s="1851"/>
      <c r="AP54" s="839" t="s">
        <v>4492</v>
      </c>
      <c r="AQ54" s="844" t="s">
        <v>4205</v>
      </c>
      <c r="AR54" s="2087"/>
    </row>
    <row r="55" spans="2:44" ht="126" customHeight="1" x14ac:dyDescent="0.25">
      <c r="B55" s="2056"/>
      <c r="C55" s="1958" t="s">
        <v>348</v>
      </c>
      <c r="D55" s="1965" t="s">
        <v>349</v>
      </c>
      <c r="E55" s="1713" t="s">
        <v>350</v>
      </c>
      <c r="F55" s="40" t="s">
        <v>351</v>
      </c>
      <c r="G55" s="138" t="s">
        <v>352</v>
      </c>
      <c r="H55" s="142">
        <v>0.09</v>
      </c>
      <c r="I55" s="141">
        <v>44593</v>
      </c>
      <c r="J55" s="137">
        <v>44681</v>
      </c>
      <c r="K55" s="115">
        <v>0.5</v>
      </c>
      <c r="L55" s="46">
        <v>1</v>
      </c>
      <c r="M55" s="115">
        <v>1</v>
      </c>
      <c r="N55" s="115">
        <v>1</v>
      </c>
      <c r="O55" s="1968">
        <v>811362260</v>
      </c>
      <c r="P55" s="1971">
        <v>208646933</v>
      </c>
      <c r="Q55" s="20"/>
      <c r="R55" s="1844">
        <v>0.66</v>
      </c>
      <c r="S55" s="1973" t="s">
        <v>353</v>
      </c>
      <c r="T55" s="63">
        <v>1</v>
      </c>
      <c r="U55" s="217" t="s">
        <v>354</v>
      </c>
      <c r="V55" s="87" t="s">
        <v>355</v>
      </c>
      <c r="W55" s="233" t="str">
        <f t="shared" si="0"/>
        <v>Terminado</v>
      </c>
      <c r="X55" s="233" t="str">
        <f t="shared" si="1"/>
        <v>Terminado</v>
      </c>
      <c r="Y55" s="1987" t="s">
        <v>356</v>
      </c>
      <c r="Z55" s="1979">
        <f>SUMPRODUCT(H55:H59,T55:T59)</f>
        <v>0.65680000000000005</v>
      </c>
      <c r="AA55" s="1982">
        <f>SUMPRODUCT(H55:H59,L55:L59)</f>
        <v>0.65680000000000005</v>
      </c>
      <c r="AB55" s="1869" t="str">
        <f>IF(AA55&lt;1%,"Sin iniciar",IF(AA55=100%,"Terminado","En gestión"))</f>
        <v>En gestión</v>
      </c>
      <c r="AC55" s="1871" t="str">
        <f>IF(Z55&lt;1%,"Sin iniciar",IF(Z55=100%,"Terminado","En gestión"))</f>
        <v>En gestión</v>
      </c>
      <c r="AD55" s="1957" t="s">
        <v>280</v>
      </c>
      <c r="AE55" s="1948" t="s">
        <v>357</v>
      </c>
      <c r="AF55" s="1949">
        <v>213809800</v>
      </c>
      <c r="AG55" s="1951">
        <v>106904900</v>
      </c>
      <c r="AH55" s="1986">
        <v>811362260</v>
      </c>
      <c r="AI55" s="1719">
        <v>794675873.70000005</v>
      </c>
      <c r="AJ55" s="1719">
        <v>182590720</v>
      </c>
      <c r="AK55" s="1851" t="s">
        <v>282</v>
      </c>
      <c r="AL55" s="1851" t="s">
        <v>283</v>
      </c>
      <c r="AM55" s="1851" t="s">
        <v>284</v>
      </c>
      <c r="AN55" s="1851" t="s">
        <v>285</v>
      </c>
      <c r="AP55" s="839" t="s">
        <v>4492</v>
      </c>
      <c r="AQ55" s="844" t="s">
        <v>4219</v>
      </c>
      <c r="AR55" s="2085" t="s">
        <v>4220</v>
      </c>
    </row>
    <row r="56" spans="2:44" ht="126" customHeight="1" x14ac:dyDescent="0.25">
      <c r="B56" s="2056"/>
      <c r="C56" s="1964"/>
      <c r="D56" s="1966"/>
      <c r="E56" s="1710"/>
      <c r="F56" s="40" t="s">
        <v>358</v>
      </c>
      <c r="G56" s="135" t="s">
        <v>359</v>
      </c>
      <c r="H56" s="140">
        <v>0.09</v>
      </c>
      <c r="I56" s="137">
        <v>44621</v>
      </c>
      <c r="J56" s="137">
        <v>44711</v>
      </c>
      <c r="K56" s="111">
        <v>0.5</v>
      </c>
      <c r="L56" s="46">
        <v>1</v>
      </c>
      <c r="M56" s="111">
        <v>1</v>
      </c>
      <c r="N56" s="111">
        <v>1</v>
      </c>
      <c r="O56" s="1969"/>
      <c r="P56" s="1971"/>
      <c r="Q56" s="20"/>
      <c r="R56" s="1845"/>
      <c r="S56" s="1974"/>
      <c r="T56" s="64">
        <v>1</v>
      </c>
      <c r="U56" s="218" t="s">
        <v>360</v>
      </c>
      <c r="V56" s="89" t="s">
        <v>361</v>
      </c>
      <c r="W56" s="233" t="str">
        <f t="shared" si="0"/>
        <v>Terminado</v>
      </c>
      <c r="X56" s="233" t="str">
        <f t="shared" si="1"/>
        <v>Terminado</v>
      </c>
      <c r="Y56" s="1988"/>
      <c r="Z56" s="1980"/>
      <c r="AA56" s="1983"/>
      <c r="AB56" s="1897"/>
      <c r="AC56" s="1898"/>
      <c r="AD56" s="1957"/>
      <c r="AE56" s="1948"/>
      <c r="AF56" s="1950"/>
      <c r="AG56" s="1952"/>
      <c r="AH56" s="1986"/>
      <c r="AI56" s="1719"/>
      <c r="AJ56" s="1719"/>
      <c r="AK56" s="1851"/>
      <c r="AL56" s="1851"/>
      <c r="AM56" s="1851"/>
      <c r="AN56" s="1851"/>
      <c r="AP56" s="839" t="s">
        <v>4492</v>
      </c>
      <c r="AQ56" s="844" t="s">
        <v>4221</v>
      </c>
      <c r="AR56" s="2086"/>
    </row>
    <row r="57" spans="2:44" ht="126" customHeight="1" x14ac:dyDescent="0.25">
      <c r="B57" s="2056"/>
      <c r="C57" s="1964"/>
      <c r="D57" s="1966"/>
      <c r="E57" s="1710"/>
      <c r="F57" s="40" t="s">
        <v>362</v>
      </c>
      <c r="G57" s="135" t="s">
        <v>363</v>
      </c>
      <c r="H57" s="140">
        <v>0.24</v>
      </c>
      <c r="I57" s="137">
        <v>44682</v>
      </c>
      <c r="J57" s="137">
        <v>44773</v>
      </c>
      <c r="K57" s="111">
        <v>0</v>
      </c>
      <c r="L57" s="46">
        <v>0.67</v>
      </c>
      <c r="M57" s="111">
        <v>1</v>
      </c>
      <c r="N57" s="111">
        <v>1</v>
      </c>
      <c r="O57" s="1969"/>
      <c r="P57" s="1971"/>
      <c r="Q57" s="20"/>
      <c r="R57" s="1845"/>
      <c r="S57" s="1974"/>
      <c r="T57" s="64">
        <v>0.67</v>
      </c>
      <c r="U57" s="218" t="s">
        <v>364</v>
      </c>
      <c r="V57" s="88" t="s">
        <v>365</v>
      </c>
      <c r="W57" s="233" t="str">
        <f t="shared" si="0"/>
        <v>En gestión</v>
      </c>
      <c r="X57" s="233" t="str">
        <f t="shared" si="1"/>
        <v>En gestión</v>
      </c>
      <c r="Y57" s="1988"/>
      <c r="Z57" s="1980"/>
      <c r="AA57" s="1983">
        <f>SUMPRODUCT(H57:H58,L57:L58)</f>
        <v>0.33679999999999999</v>
      </c>
      <c r="AB57" s="1897"/>
      <c r="AC57" s="1898"/>
      <c r="AD57" s="1957"/>
      <c r="AE57" s="1948"/>
      <c r="AF57" s="1950"/>
      <c r="AG57" s="1952"/>
      <c r="AH57" s="1986"/>
      <c r="AI57" s="1719"/>
      <c r="AJ57" s="1719"/>
      <c r="AK57" s="1851"/>
      <c r="AL57" s="1851"/>
      <c r="AM57" s="1851"/>
      <c r="AN57" s="1851"/>
      <c r="AP57" s="839" t="s">
        <v>4492</v>
      </c>
      <c r="AQ57" s="844" t="s">
        <v>4205</v>
      </c>
      <c r="AR57" s="2086"/>
    </row>
    <row r="58" spans="2:44" ht="126" customHeight="1" x14ac:dyDescent="0.25">
      <c r="B58" s="2056"/>
      <c r="C58" s="1964"/>
      <c r="D58" s="1966"/>
      <c r="E58" s="1710"/>
      <c r="F58" s="40" t="s">
        <v>366</v>
      </c>
      <c r="G58" s="135" t="s">
        <v>367</v>
      </c>
      <c r="H58" s="140">
        <v>0.44</v>
      </c>
      <c r="I58" s="137">
        <v>44593</v>
      </c>
      <c r="J58" s="137">
        <v>44895</v>
      </c>
      <c r="K58" s="111">
        <v>0.1</v>
      </c>
      <c r="L58" s="46">
        <v>0.4</v>
      </c>
      <c r="M58" s="111">
        <v>0.7</v>
      </c>
      <c r="N58" s="111">
        <v>1</v>
      </c>
      <c r="O58" s="1969"/>
      <c r="P58" s="1971"/>
      <c r="Q58" s="20"/>
      <c r="R58" s="1845"/>
      <c r="S58" s="1974"/>
      <c r="T58" s="64">
        <v>0.4</v>
      </c>
      <c r="U58" s="218" t="s">
        <v>368</v>
      </c>
      <c r="V58" s="88" t="s">
        <v>369</v>
      </c>
      <c r="W58" s="233" t="str">
        <f t="shared" si="0"/>
        <v>En gestión</v>
      </c>
      <c r="X58" s="233" t="str">
        <f t="shared" si="1"/>
        <v>En gestión</v>
      </c>
      <c r="Y58" s="1988"/>
      <c r="Z58" s="1980"/>
      <c r="AA58" s="1983"/>
      <c r="AB58" s="1897"/>
      <c r="AC58" s="1898"/>
      <c r="AD58" s="1957"/>
      <c r="AE58" s="1948"/>
      <c r="AF58" s="1950"/>
      <c r="AG58" s="1952"/>
      <c r="AH58" s="1986"/>
      <c r="AI58" s="1719"/>
      <c r="AJ58" s="1719"/>
      <c r="AK58" s="1851"/>
      <c r="AL58" s="1851"/>
      <c r="AM58" s="1851"/>
      <c r="AN58" s="1851"/>
      <c r="AP58" s="839" t="s">
        <v>4492</v>
      </c>
      <c r="AQ58" s="844" t="s">
        <v>4205</v>
      </c>
      <c r="AR58" s="2086"/>
    </row>
    <row r="59" spans="2:44" ht="126" customHeight="1" x14ac:dyDescent="0.25">
      <c r="B59" s="2056"/>
      <c r="C59" s="1959"/>
      <c r="D59" s="1967"/>
      <c r="E59" s="1714"/>
      <c r="F59" s="40" t="s">
        <v>370</v>
      </c>
      <c r="G59" s="135" t="s">
        <v>371</v>
      </c>
      <c r="H59" s="140">
        <v>0.14000000000000001</v>
      </c>
      <c r="I59" s="137">
        <v>44593</v>
      </c>
      <c r="J59" s="137">
        <v>44742</v>
      </c>
      <c r="K59" s="111">
        <v>0.5</v>
      </c>
      <c r="L59" s="46">
        <v>1</v>
      </c>
      <c r="M59" s="111">
        <v>1</v>
      </c>
      <c r="N59" s="111">
        <v>1</v>
      </c>
      <c r="O59" s="1970"/>
      <c r="P59" s="1971"/>
      <c r="Q59" s="20"/>
      <c r="R59" s="1845"/>
      <c r="S59" s="1975"/>
      <c r="T59" s="64">
        <v>1</v>
      </c>
      <c r="U59" s="218" t="s">
        <v>372</v>
      </c>
      <c r="V59" s="88" t="s">
        <v>373</v>
      </c>
      <c r="W59" s="233" t="str">
        <f t="shared" si="0"/>
        <v>Terminado</v>
      </c>
      <c r="X59" s="233" t="str">
        <f t="shared" si="1"/>
        <v>Terminado</v>
      </c>
      <c r="Y59" s="1989"/>
      <c r="Z59" s="1980"/>
      <c r="AA59" s="1983">
        <f>SUMPRODUCT(H59:H60,L59:L60)</f>
        <v>0.49</v>
      </c>
      <c r="AB59" s="1897"/>
      <c r="AC59" s="1898"/>
      <c r="AD59" s="1957"/>
      <c r="AE59" s="1948"/>
      <c r="AF59" s="1950"/>
      <c r="AG59" s="1952"/>
      <c r="AH59" s="1986"/>
      <c r="AI59" s="1719"/>
      <c r="AJ59" s="1719"/>
      <c r="AK59" s="1851"/>
      <c r="AL59" s="1851"/>
      <c r="AM59" s="1851"/>
      <c r="AN59" s="1851"/>
      <c r="AP59" s="839" t="s">
        <v>4492</v>
      </c>
      <c r="AQ59" s="844" t="s">
        <v>4222</v>
      </c>
      <c r="AR59" s="2087"/>
    </row>
    <row r="60" spans="2:44" ht="126" customHeight="1" x14ac:dyDescent="0.25">
      <c r="B60" s="2056"/>
      <c r="C60" s="1958" t="s">
        <v>374</v>
      </c>
      <c r="D60" s="1713" t="s">
        <v>375</v>
      </c>
      <c r="E60" s="1713" t="s">
        <v>376</v>
      </c>
      <c r="F60" s="40" t="s">
        <v>377</v>
      </c>
      <c r="G60" s="138" t="s">
        <v>378</v>
      </c>
      <c r="H60" s="142">
        <v>0.35</v>
      </c>
      <c r="I60" s="141">
        <v>44593</v>
      </c>
      <c r="J60" s="137">
        <v>44712</v>
      </c>
      <c r="K60" s="115">
        <v>0.5</v>
      </c>
      <c r="L60" s="46">
        <v>1</v>
      </c>
      <c r="M60" s="115">
        <v>1</v>
      </c>
      <c r="N60" s="115">
        <v>1</v>
      </c>
      <c r="O60" s="1960">
        <v>108472600</v>
      </c>
      <c r="P60" s="1876">
        <v>28283244</v>
      </c>
      <c r="Q60" s="19"/>
      <c r="R60" s="1844">
        <v>0.42</v>
      </c>
      <c r="S60" s="1973" t="s">
        <v>379</v>
      </c>
      <c r="T60" s="63">
        <v>1</v>
      </c>
      <c r="U60" s="217" t="s">
        <v>380</v>
      </c>
      <c r="V60" s="90" t="s">
        <v>381</v>
      </c>
      <c r="W60" s="233" t="str">
        <f t="shared" si="0"/>
        <v>Terminado</v>
      </c>
      <c r="X60" s="233" t="str">
        <f t="shared" si="1"/>
        <v>Terminado</v>
      </c>
      <c r="Y60" s="1976" t="s">
        <v>382</v>
      </c>
      <c r="Z60" s="1979">
        <f>SUMPRODUCT(H60:H63,T60:T63)</f>
        <v>0.42</v>
      </c>
      <c r="AA60" s="1982">
        <f>SUMPRODUCT(H60:H63,L60:L63)</f>
        <v>0.42</v>
      </c>
      <c r="AB60" s="1869" t="str">
        <f>IF(AA60&lt;1%,"Sin iniciar",IF(AA60=100%,"Terminado","En gestión"))</f>
        <v>En gestión</v>
      </c>
      <c r="AC60" s="1871" t="str">
        <f>IF(Z60&lt;1%,"Sin iniciar",IF(Z60=100%,"Terminado","En gestión"))</f>
        <v>En gestión</v>
      </c>
      <c r="AD60" s="1957" t="s">
        <v>280</v>
      </c>
      <c r="AE60" s="1948" t="s">
        <v>334</v>
      </c>
      <c r="AF60" s="1949">
        <v>28983100</v>
      </c>
      <c r="AG60" s="1951">
        <v>14491550</v>
      </c>
      <c r="AH60" s="1888">
        <v>108472600</v>
      </c>
      <c r="AI60" s="1719">
        <v>107029133.3</v>
      </c>
      <c r="AJ60" s="1719">
        <v>22047200</v>
      </c>
      <c r="AK60" s="1851" t="s">
        <v>282</v>
      </c>
      <c r="AL60" s="1851" t="s">
        <v>283</v>
      </c>
      <c r="AM60" s="1851" t="s">
        <v>284</v>
      </c>
      <c r="AN60" s="1851" t="s">
        <v>285</v>
      </c>
      <c r="AP60" s="839" t="s">
        <v>4492</v>
      </c>
      <c r="AQ60" s="844" t="s">
        <v>4223</v>
      </c>
      <c r="AR60" s="2085" t="s">
        <v>4224</v>
      </c>
    </row>
    <row r="61" spans="2:44" ht="126" customHeight="1" x14ac:dyDescent="0.25">
      <c r="B61" s="2056"/>
      <c r="C61" s="1964"/>
      <c r="D61" s="1710"/>
      <c r="E61" s="1710"/>
      <c r="F61" s="40" t="s">
        <v>383</v>
      </c>
      <c r="G61" s="135" t="s">
        <v>384</v>
      </c>
      <c r="H61" s="140">
        <v>0.35</v>
      </c>
      <c r="I61" s="137">
        <v>44652</v>
      </c>
      <c r="J61" s="137">
        <v>44772</v>
      </c>
      <c r="K61" s="111">
        <v>0</v>
      </c>
      <c r="L61" s="46">
        <v>0.2</v>
      </c>
      <c r="M61" s="111">
        <v>1</v>
      </c>
      <c r="N61" s="111">
        <v>1</v>
      </c>
      <c r="O61" s="1985"/>
      <c r="P61" s="1876"/>
      <c r="Q61" s="19"/>
      <c r="R61" s="1845"/>
      <c r="S61" s="1974"/>
      <c r="T61" s="64">
        <v>0.2</v>
      </c>
      <c r="U61" s="218" t="s">
        <v>385</v>
      </c>
      <c r="V61" s="88" t="s">
        <v>386</v>
      </c>
      <c r="W61" s="233" t="str">
        <f t="shared" si="0"/>
        <v>En gestión</v>
      </c>
      <c r="X61" s="233" t="str">
        <f t="shared" si="1"/>
        <v>En gestión</v>
      </c>
      <c r="Y61" s="1977"/>
      <c r="Z61" s="1980"/>
      <c r="AA61" s="1983"/>
      <c r="AB61" s="1897"/>
      <c r="AC61" s="1898"/>
      <c r="AD61" s="1957"/>
      <c r="AE61" s="1948"/>
      <c r="AF61" s="1950"/>
      <c r="AG61" s="1952"/>
      <c r="AH61" s="1888"/>
      <c r="AI61" s="1719"/>
      <c r="AJ61" s="1719"/>
      <c r="AK61" s="1851"/>
      <c r="AL61" s="1851"/>
      <c r="AM61" s="1851"/>
      <c r="AN61" s="1851"/>
      <c r="AP61" s="839" t="s">
        <v>4492</v>
      </c>
      <c r="AQ61" s="844" t="s">
        <v>4205</v>
      </c>
      <c r="AR61" s="2086"/>
    </row>
    <row r="62" spans="2:44" ht="126" customHeight="1" x14ac:dyDescent="0.25">
      <c r="B62" s="2056"/>
      <c r="C62" s="1964"/>
      <c r="D62" s="1710"/>
      <c r="E62" s="1710"/>
      <c r="F62" s="40" t="s">
        <v>387</v>
      </c>
      <c r="G62" s="135" t="s">
        <v>388</v>
      </c>
      <c r="H62" s="140">
        <v>0.2</v>
      </c>
      <c r="I62" s="137">
        <v>44774</v>
      </c>
      <c r="J62" s="137">
        <v>44834</v>
      </c>
      <c r="K62" s="111">
        <v>0</v>
      </c>
      <c r="L62" s="46">
        <v>0</v>
      </c>
      <c r="M62" s="111">
        <v>1</v>
      </c>
      <c r="N62" s="111">
        <v>1</v>
      </c>
      <c r="O62" s="1985"/>
      <c r="P62" s="1876"/>
      <c r="Q62" s="19"/>
      <c r="R62" s="1845"/>
      <c r="S62" s="1974"/>
      <c r="T62" s="64">
        <v>0</v>
      </c>
      <c r="U62" s="216" t="s">
        <v>4166</v>
      </c>
      <c r="V62" s="89" t="s">
        <v>729</v>
      </c>
      <c r="W62" s="233" t="str">
        <f t="shared" si="0"/>
        <v>Sin iniciar</v>
      </c>
      <c r="X62" s="233" t="str">
        <f t="shared" si="1"/>
        <v>Sin iniciar</v>
      </c>
      <c r="Y62" s="1977"/>
      <c r="Z62" s="1980"/>
      <c r="AA62" s="1983">
        <f>SUMPRODUCT(H62:H63,L62:L63)</f>
        <v>0</v>
      </c>
      <c r="AB62" s="1897"/>
      <c r="AC62" s="1898"/>
      <c r="AD62" s="1957"/>
      <c r="AE62" s="1948"/>
      <c r="AF62" s="1950"/>
      <c r="AG62" s="1952"/>
      <c r="AH62" s="1888"/>
      <c r="AI62" s="1719"/>
      <c r="AJ62" s="1719"/>
      <c r="AK62" s="1851"/>
      <c r="AL62" s="1851"/>
      <c r="AM62" s="1851"/>
      <c r="AN62" s="1851"/>
      <c r="AP62" s="839" t="s">
        <v>4492</v>
      </c>
      <c r="AQ62" s="844" t="s">
        <v>4205</v>
      </c>
      <c r="AR62" s="2086"/>
    </row>
    <row r="63" spans="2:44" ht="126" customHeight="1" x14ac:dyDescent="0.25">
      <c r="B63" s="2056"/>
      <c r="C63" s="1959"/>
      <c r="D63" s="1714"/>
      <c r="E63" s="1714"/>
      <c r="F63" s="40" t="s">
        <v>389</v>
      </c>
      <c r="G63" s="135" t="s">
        <v>390</v>
      </c>
      <c r="H63" s="140">
        <v>0.1</v>
      </c>
      <c r="I63" s="137">
        <v>44837</v>
      </c>
      <c r="J63" s="137">
        <v>44895</v>
      </c>
      <c r="K63" s="111">
        <v>0</v>
      </c>
      <c r="L63" s="46">
        <v>0</v>
      </c>
      <c r="M63" s="111">
        <v>0</v>
      </c>
      <c r="N63" s="111">
        <v>1</v>
      </c>
      <c r="O63" s="1961"/>
      <c r="P63" s="1876"/>
      <c r="Q63" s="19"/>
      <c r="R63" s="1845"/>
      <c r="S63" s="1975"/>
      <c r="T63" s="64">
        <v>0</v>
      </c>
      <c r="U63" s="216" t="s">
        <v>4166</v>
      </c>
      <c r="V63" s="89" t="s">
        <v>729</v>
      </c>
      <c r="W63" s="233" t="str">
        <f t="shared" si="0"/>
        <v>Sin iniciar</v>
      </c>
      <c r="X63" s="233" t="str">
        <f t="shared" si="1"/>
        <v>Sin iniciar</v>
      </c>
      <c r="Y63" s="1978"/>
      <c r="Z63" s="1981"/>
      <c r="AA63" s="1984"/>
      <c r="AB63" s="1870"/>
      <c r="AC63" s="1872"/>
      <c r="AD63" s="1957"/>
      <c r="AE63" s="1948"/>
      <c r="AF63" s="1950"/>
      <c r="AG63" s="1952"/>
      <c r="AH63" s="1888"/>
      <c r="AI63" s="1719"/>
      <c r="AJ63" s="1719"/>
      <c r="AK63" s="1851"/>
      <c r="AL63" s="1851"/>
      <c r="AM63" s="1851"/>
      <c r="AN63" s="1851"/>
      <c r="AP63" s="839" t="s">
        <v>4492</v>
      </c>
      <c r="AQ63" s="844" t="s">
        <v>4205</v>
      </c>
      <c r="AR63" s="2087"/>
    </row>
    <row r="64" spans="2:44" ht="126" customHeight="1" x14ac:dyDescent="0.25">
      <c r="B64" s="2056"/>
      <c r="C64" s="1958" t="s">
        <v>391</v>
      </c>
      <c r="D64" s="104" t="s">
        <v>392</v>
      </c>
      <c r="E64" s="1721" t="s">
        <v>393</v>
      </c>
      <c r="F64" s="40" t="s">
        <v>394</v>
      </c>
      <c r="G64" s="143" t="s">
        <v>395</v>
      </c>
      <c r="H64" s="115">
        <v>0.6</v>
      </c>
      <c r="I64" s="144" t="s">
        <v>396</v>
      </c>
      <c r="J64" s="137">
        <v>44925</v>
      </c>
      <c r="K64" s="115">
        <v>0.1</v>
      </c>
      <c r="L64" s="46">
        <v>0.35</v>
      </c>
      <c r="M64" s="115">
        <v>0.75</v>
      </c>
      <c r="N64" s="115">
        <v>1</v>
      </c>
      <c r="O64" s="1960">
        <v>1824170758</v>
      </c>
      <c r="P64" s="1876">
        <v>744606349</v>
      </c>
      <c r="Q64" s="19"/>
      <c r="R64" s="1844">
        <v>0.5</v>
      </c>
      <c r="S64" s="1972" t="s">
        <v>397</v>
      </c>
      <c r="T64" s="65">
        <v>0.35</v>
      </c>
      <c r="U64" s="219" t="s">
        <v>398</v>
      </c>
      <c r="V64" s="81" t="s">
        <v>399</v>
      </c>
      <c r="W64" s="233" t="str">
        <f t="shared" si="0"/>
        <v>En gestión</v>
      </c>
      <c r="X64" s="233" t="str">
        <f t="shared" si="1"/>
        <v>En gestión</v>
      </c>
      <c r="Y64" s="1953" t="s">
        <v>400</v>
      </c>
      <c r="Z64" s="1955">
        <f>SUMPRODUCT(H64:H65,T64:T65)</f>
        <v>0.31</v>
      </c>
      <c r="AA64" s="1956">
        <f>SUMPRODUCT(H64:H65,L64:L65)</f>
        <v>0.31</v>
      </c>
      <c r="AB64" s="1897" t="str">
        <f>IF(AA64&lt;1%,"Sin iniciar",IF(AA64=100%,"Terminado","En gestión"))</f>
        <v>En gestión</v>
      </c>
      <c r="AC64" s="1898" t="str">
        <f>IF(Z64&lt;1%,"Sin iniciar",IF(Z64=100%,"Terminado","En gestión"))</f>
        <v>En gestión</v>
      </c>
      <c r="AD64" s="1957" t="s">
        <v>280</v>
      </c>
      <c r="AE64" s="1948" t="s">
        <v>401</v>
      </c>
      <c r="AF64" s="1949">
        <v>763031268</v>
      </c>
      <c r="AG64" s="1951">
        <v>381515634</v>
      </c>
      <c r="AH64" s="1888">
        <v>1824170758</v>
      </c>
      <c r="AI64" s="1719">
        <v>1974270462.95</v>
      </c>
      <c r="AJ64" s="1719">
        <v>458310873.57999998</v>
      </c>
      <c r="AK64" s="1851" t="s">
        <v>282</v>
      </c>
      <c r="AL64" s="1851" t="s">
        <v>283</v>
      </c>
      <c r="AM64" s="1851" t="s">
        <v>284</v>
      </c>
      <c r="AN64" s="1851" t="s">
        <v>285</v>
      </c>
      <c r="AP64" s="842" t="s">
        <v>4208</v>
      </c>
      <c r="AQ64" s="844" t="s">
        <v>4205</v>
      </c>
      <c r="AR64" s="2085" t="s">
        <v>4207</v>
      </c>
    </row>
    <row r="65" spans="2:44" ht="126" customHeight="1" x14ac:dyDescent="0.25">
      <c r="B65" s="2056"/>
      <c r="C65" s="1959"/>
      <c r="D65" s="105"/>
      <c r="E65" s="1722"/>
      <c r="F65" s="40" t="s">
        <v>402</v>
      </c>
      <c r="G65" s="106" t="s">
        <v>403</v>
      </c>
      <c r="H65" s="111">
        <v>0.4</v>
      </c>
      <c r="I65" s="106" t="s">
        <v>404</v>
      </c>
      <c r="J65" s="137">
        <v>44925</v>
      </c>
      <c r="K65" s="111">
        <v>0.1</v>
      </c>
      <c r="L65" s="46">
        <v>0.25</v>
      </c>
      <c r="M65" s="111">
        <v>0.75</v>
      </c>
      <c r="N65" s="111">
        <v>1</v>
      </c>
      <c r="O65" s="1961"/>
      <c r="P65" s="1876"/>
      <c r="Q65" s="19"/>
      <c r="R65" s="1845"/>
      <c r="S65" s="1963"/>
      <c r="T65" s="66">
        <v>0.25</v>
      </c>
      <c r="U65" s="96" t="s">
        <v>405</v>
      </c>
      <c r="V65" s="44" t="s">
        <v>406</v>
      </c>
      <c r="W65" s="233" t="str">
        <f t="shared" si="0"/>
        <v>En gestión</v>
      </c>
      <c r="X65" s="233" t="str">
        <f t="shared" si="1"/>
        <v>En gestión</v>
      </c>
      <c r="Y65" s="1954"/>
      <c r="Z65" s="1804"/>
      <c r="AA65" s="1805"/>
      <c r="AB65" s="1870"/>
      <c r="AC65" s="1872"/>
      <c r="AD65" s="1957"/>
      <c r="AE65" s="1948"/>
      <c r="AF65" s="1950"/>
      <c r="AG65" s="1952"/>
      <c r="AH65" s="1888"/>
      <c r="AI65" s="1719"/>
      <c r="AJ65" s="1719"/>
      <c r="AK65" s="1851"/>
      <c r="AL65" s="1851"/>
      <c r="AM65" s="1851"/>
      <c r="AN65" s="1851"/>
      <c r="AP65" s="842" t="s">
        <v>4208</v>
      </c>
      <c r="AQ65" s="844" t="s">
        <v>4205</v>
      </c>
      <c r="AR65" s="2087"/>
    </row>
    <row r="66" spans="2:44" ht="126" customHeight="1" x14ac:dyDescent="0.25">
      <c r="B66" s="2056"/>
      <c r="C66" s="1958" t="s">
        <v>407</v>
      </c>
      <c r="D66" s="1721" t="s">
        <v>408</v>
      </c>
      <c r="E66" s="1723" t="s">
        <v>409</v>
      </c>
      <c r="F66" s="40" t="s">
        <v>410</v>
      </c>
      <c r="G66" s="143" t="s">
        <v>411</v>
      </c>
      <c r="H66" s="115">
        <v>0.5</v>
      </c>
      <c r="I66" s="139">
        <v>44652</v>
      </c>
      <c r="J66" s="139">
        <v>44834</v>
      </c>
      <c r="K66" s="115">
        <v>0</v>
      </c>
      <c r="L66" s="46">
        <v>0.6</v>
      </c>
      <c r="M66" s="115">
        <v>1</v>
      </c>
      <c r="N66" s="115">
        <v>1</v>
      </c>
      <c r="O66" s="1960">
        <v>1298500500</v>
      </c>
      <c r="P66" s="1876">
        <v>0</v>
      </c>
      <c r="Q66" s="19"/>
      <c r="R66" s="1844">
        <v>0.6</v>
      </c>
      <c r="S66" s="1962" t="s">
        <v>412</v>
      </c>
      <c r="T66" s="65">
        <v>0.6</v>
      </c>
      <c r="U66" s="102" t="s">
        <v>413</v>
      </c>
      <c r="V66" s="81" t="s">
        <v>414</v>
      </c>
      <c r="W66" s="233" t="str">
        <f t="shared" si="0"/>
        <v>En gestión</v>
      </c>
      <c r="X66" s="233" t="str">
        <f t="shared" si="1"/>
        <v>En gestión</v>
      </c>
      <c r="Y66" s="1953" t="s">
        <v>415</v>
      </c>
      <c r="Z66" s="1955">
        <f>SUMPRODUCT(H66:H67,T66:T67)</f>
        <v>0.6</v>
      </c>
      <c r="AA66" s="1956">
        <f>SUMPRODUCT(H66:H67,L66:L67)</f>
        <v>0.6</v>
      </c>
      <c r="AB66" s="1897" t="str">
        <f>IF(AA66&lt;1%,"Sin iniciar",IF(AA66=100%,"Terminado","En gestión"))</f>
        <v>En gestión</v>
      </c>
      <c r="AC66" s="1898" t="str">
        <f>IF(Z66&lt;1%,"Sin iniciar",IF(Z66=100%,"Terminado","En gestión"))</f>
        <v>En gestión</v>
      </c>
      <c r="AD66" s="1957" t="s">
        <v>280</v>
      </c>
      <c r="AE66" s="1948" t="s">
        <v>416</v>
      </c>
      <c r="AF66" s="1949">
        <v>26088932</v>
      </c>
      <c r="AG66" s="1951">
        <v>13044466</v>
      </c>
      <c r="AH66" s="1888">
        <v>1298500500</v>
      </c>
      <c r="AI66" s="1838">
        <v>1579419077.3599999</v>
      </c>
      <c r="AJ66" s="1838">
        <v>239812276.22</v>
      </c>
      <c r="AK66" s="1851" t="s">
        <v>282</v>
      </c>
      <c r="AL66" s="1851" t="s">
        <v>283</v>
      </c>
      <c r="AM66" s="1851" t="s">
        <v>284</v>
      </c>
      <c r="AN66" s="1851" t="s">
        <v>313</v>
      </c>
      <c r="AP66" s="842" t="s">
        <v>4208</v>
      </c>
      <c r="AQ66" s="844" t="s">
        <v>4205</v>
      </c>
      <c r="AR66" s="2085" t="s">
        <v>4207</v>
      </c>
    </row>
    <row r="67" spans="2:44" ht="126" customHeight="1" x14ac:dyDescent="0.25">
      <c r="B67" s="2057"/>
      <c r="C67" s="1959"/>
      <c r="D67" s="1722"/>
      <c r="E67" s="1724"/>
      <c r="F67" s="40" t="s">
        <v>417</v>
      </c>
      <c r="G67" s="103" t="s">
        <v>418</v>
      </c>
      <c r="H67" s="111">
        <v>0.5</v>
      </c>
      <c r="I67" s="136">
        <v>44652</v>
      </c>
      <c r="J67" s="136">
        <v>44834</v>
      </c>
      <c r="K67" s="111">
        <v>0</v>
      </c>
      <c r="L67" s="46">
        <v>0.6</v>
      </c>
      <c r="M67" s="111">
        <v>1</v>
      </c>
      <c r="N67" s="111">
        <v>1</v>
      </c>
      <c r="O67" s="1961"/>
      <c r="P67" s="1876"/>
      <c r="Q67" s="19"/>
      <c r="R67" s="1845"/>
      <c r="S67" s="1963"/>
      <c r="T67" s="66">
        <v>0.6</v>
      </c>
      <c r="U67" s="96" t="s">
        <v>419</v>
      </c>
      <c r="V67" s="44" t="s">
        <v>420</v>
      </c>
      <c r="W67" s="233" t="str">
        <f t="shared" si="0"/>
        <v>En gestión</v>
      </c>
      <c r="X67" s="233" t="str">
        <f t="shared" si="1"/>
        <v>En gestión</v>
      </c>
      <c r="Y67" s="1954"/>
      <c r="Z67" s="1804"/>
      <c r="AA67" s="1805"/>
      <c r="AB67" s="1870"/>
      <c r="AC67" s="1872"/>
      <c r="AD67" s="1957"/>
      <c r="AE67" s="1948"/>
      <c r="AF67" s="1950"/>
      <c r="AG67" s="1952"/>
      <c r="AH67" s="1888"/>
      <c r="AI67" s="1838"/>
      <c r="AJ67" s="1838"/>
      <c r="AK67" s="1851"/>
      <c r="AL67" s="1851"/>
      <c r="AM67" s="1851"/>
      <c r="AN67" s="1851"/>
      <c r="AP67" s="842" t="s">
        <v>4208</v>
      </c>
      <c r="AQ67" s="844" t="s">
        <v>4205</v>
      </c>
      <c r="AR67" s="2087"/>
    </row>
    <row r="68" spans="2:44" ht="126" customHeight="1" x14ac:dyDescent="0.25">
      <c r="B68" s="2058" t="s">
        <v>421</v>
      </c>
      <c r="C68" s="1946" t="s">
        <v>422</v>
      </c>
      <c r="D68" s="1707" t="s">
        <v>423</v>
      </c>
      <c r="E68" s="1707" t="s">
        <v>424</v>
      </c>
      <c r="F68" s="251" t="s">
        <v>425</v>
      </c>
      <c r="G68" s="280" t="s">
        <v>426</v>
      </c>
      <c r="H68" s="281">
        <v>0.3</v>
      </c>
      <c r="I68" s="282">
        <v>44606</v>
      </c>
      <c r="J68" s="282">
        <v>44804</v>
      </c>
      <c r="K68" s="281">
        <v>0.2</v>
      </c>
      <c r="L68" s="45">
        <v>0.7</v>
      </c>
      <c r="M68" s="281">
        <v>1</v>
      </c>
      <c r="N68" s="281">
        <v>1</v>
      </c>
      <c r="O68" s="1947">
        <v>103687820</v>
      </c>
      <c r="P68" s="1789">
        <v>293330888.66399992</v>
      </c>
      <c r="Q68" s="18"/>
      <c r="R68" s="1844">
        <v>0.59</v>
      </c>
      <c r="S68" s="1933" t="s">
        <v>427</v>
      </c>
      <c r="T68" s="49">
        <v>0.7</v>
      </c>
      <c r="U68" s="292" t="s">
        <v>428</v>
      </c>
      <c r="V68" s="293" t="s">
        <v>429</v>
      </c>
      <c r="W68" s="232" t="str">
        <f t="shared" ref="W68:W131" si="8">IF(L68&lt;1%,"Sin iniciar",IF(L68=100%,"Terminado","En gestión"))</f>
        <v>En gestión</v>
      </c>
      <c r="X68" s="232" t="str">
        <f t="shared" ref="X68:X131" si="9">IF(T68&lt;1%,"Sin iniciar",IF(T68=100%,"Terminado","En gestión"))</f>
        <v>En gestión</v>
      </c>
      <c r="Y68" s="1935" t="s">
        <v>427</v>
      </c>
      <c r="Z68" s="1819">
        <f>SUMPRODUCT(H68:H70,T68:T70)</f>
        <v>0.59000000000000008</v>
      </c>
      <c r="AA68" s="1821">
        <f>SUMPRODUCT(H68:H70,L68:L70)</f>
        <v>0.59000000000000008</v>
      </c>
      <c r="AB68" s="1735" t="str">
        <f>IF(AA68&lt;1%,"Sin iniciar",IF(AA68=100%,"Terminado","En gestión"))</f>
        <v>En gestión</v>
      </c>
      <c r="AC68" s="1738" t="str">
        <f>IF(Z68&lt;1%,"Sin iniciar",IF(Z68=100%,"Terminado","En gestión"))</f>
        <v>En gestión</v>
      </c>
      <c r="AD68" s="303" t="s">
        <v>144</v>
      </c>
      <c r="AE68" s="1927">
        <v>292977972</v>
      </c>
      <c r="AF68" s="1924">
        <v>292927555.61000001</v>
      </c>
      <c r="AG68" s="1924">
        <v>146463777.80000001</v>
      </c>
      <c r="AH68" s="1778">
        <v>103687820</v>
      </c>
      <c r="AI68" s="1926">
        <v>123687820.40000001</v>
      </c>
      <c r="AJ68" s="1926">
        <v>28417632</v>
      </c>
      <c r="AK68" s="1824" t="s">
        <v>430</v>
      </c>
      <c r="AL68" s="1824" t="s">
        <v>431</v>
      </c>
      <c r="AM68" s="1824" t="s">
        <v>432</v>
      </c>
      <c r="AN68" s="1824" t="s">
        <v>433</v>
      </c>
      <c r="AP68" s="842" t="s">
        <v>4208</v>
      </c>
      <c r="AQ68" s="844" t="s">
        <v>4205</v>
      </c>
      <c r="AR68" s="2085" t="s">
        <v>4207</v>
      </c>
    </row>
    <row r="69" spans="2:44" ht="126" customHeight="1" x14ac:dyDescent="0.25">
      <c r="B69" s="2059"/>
      <c r="C69" s="1930"/>
      <c r="D69" s="1704"/>
      <c r="E69" s="1704"/>
      <c r="F69" s="251" t="s">
        <v>434</v>
      </c>
      <c r="G69" s="283" t="s">
        <v>435</v>
      </c>
      <c r="H69" s="284">
        <v>0.5</v>
      </c>
      <c r="I69" s="285">
        <v>44621</v>
      </c>
      <c r="J69" s="285">
        <v>44834</v>
      </c>
      <c r="K69" s="284">
        <v>0.2</v>
      </c>
      <c r="L69" s="46">
        <v>0.6</v>
      </c>
      <c r="M69" s="284">
        <v>1</v>
      </c>
      <c r="N69" s="284">
        <v>1</v>
      </c>
      <c r="O69" s="1938"/>
      <c r="P69" s="1789"/>
      <c r="Q69" s="18"/>
      <c r="R69" s="1845"/>
      <c r="S69" s="1933"/>
      <c r="T69" s="49">
        <v>0.6</v>
      </c>
      <c r="U69" s="292" t="s">
        <v>436</v>
      </c>
      <c r="V69" s="293" t="s">
        <v>437</v>
      </c>
      <c r="W69" s="233" t="str">
        <f t="shared" si="8"/>
        <v>En gestión</v>
      </c>
      <c r="X69" s="233" t="str">
        <f t="shared" si="9"/>
        <v>En gestión</v>
      </c>
      <c r="Y69" s="1935"/>
      <c r="Z69" s="1819"/>
      <c r="AA69" s="1821"/>
      <c r="AB69" s="1735"/>
      <c r="AC69" s="1738"/>
      <c r="AD69" s="303" t="s">
        <v>144</v>
      </c>
      <c r="AE69" s="1927"/>
      <c r="AF69" s="1924"/>
      <c r="AG69" s="1924"/>
      <c r="AH69" s="1778"/>
      <c r="AI69" s="1926"/>
      <c r="AJ69" s="1926"/>
      <c r="AK69" s="1824"/>
      <c r="AL69" s="1824"/>
      <c r="AM69" s="1824"/>
      <c r="AN69" s="1824"/>
      <c r="AP69" s="842" t="s">
        <v>4208</v>
      </c>
      <c r="AQ69" s="844" t="s">
        <v>4205</v>
      </c>
      <c r="AR69" s="2086"/>
    </row>
    <row r="70" spans="2:44" ht="126" customHeight="1" x14ac:dyDescent="0.25">
      <c r="B70" s="2059"/>
      <c r="C70" s="1931"/>
      <c r="D70" s="1705"/>
      <c r="E70" s="1705"/>
      <c r="F70" s="251" t="s">
        <v>438</v>
      </c>
      <c r="G70" s="283" t="s">
        <v>439</v>
      </c>
      <c r="H70" s="284">
        <v>0.2</v>
      </c>
      <c r="I70" s="285">
        <v>44683</v>
      </c>
      <c r="J70" s="285">
        <v>44841</v>
      </c>
      <c r="K70" s="284">
        <v>0</v>
      </c>
      <c r="L70" s="46">
        <v>0.4</v>
      </c>
      <c r="M70" s="284">
        <v>0.8</v>
      </c>
      <c r="N70" s="284">
        <v>1</v>
      </c>
      <c r="O70" s="1938"/>
      <c r="P70" s="1789"/>
      <c r="Q70" s="18"/>
      <c r="R70" s="1845"/>
      <c r="S70" s="1934"/>
      <c r="T70" s="49">
        <v>0.4</v>
      </c>
      <c r="U70" s="292" t="s">
        <v>440</v>
      </c>
      <c r="V70" s="294" t="s">
        <v>441</v>
      </c>
      <c r="W70" s="233" t="str">
        <f t="shared" si="8"/>
        <v>En gestión</v>
      </c>
      <c r="X70" s="233" t="str">
        <f t="shared" si="9"/>
        <v>En gestión</v>
      </c>
      <c r="Y70" s="1936"/>
      <c r="Z70" s="1820"/>
      <c r="AA70" s="1822"/>
      <c r="AB70" s="1736"/>
      <c r="AC70" s="1739"/>
      <c r="AD70" s="303" t="s">
        <v>144</v>
      </c>
      <c r="AE70" s="1927"/>
      <c r="AF70" s="1924"/>
      <c r="AG70" s="1924"/>
      <c r="AH70" s="1778"/>
      <c r="AI70" s="1926"/>
      <c r="AJ70" s="1926"/>
      <c r="AK70" s="1824"/>
      <c r="AL70" s="1824"/>
      <c r="AM70" s="1824"/>
      <c r="AN70" s="1824"/>
      <c r="AP70" s="842" t="s">
        <v>4208</v>
      </c>
      <c r="AQ70" s="844" t="s">
        <v>4205</v>
      </c>
      <c r="AR70" s="2087"/>
    </row>
    <row r="71" spans="2:44" ht="126" customHeight="1" x14ac:dyDescent="0.25">
      <c r="B71" s="2059"/>
      <c r="C71" s="1929" t="s">
        <v>442</v>
      </c>
      <c r="D71" s="1703" t="s">
        <v>443</v>
      </c>
      <c r="E71" s="1703" t="s">
        <v>444</v>
      </c>
      <c r="F71" s="251" t="s">
        <v>445</v>
      </c>
      <c r="G71" s="286" t="s">
        <v>446</v>
      </c>
      <c r="H71" s="287">
        <v>0.3</v>
      </c>
      <c r="I71" s="288">
        <v>44564</v>
      </c>
      <c r="J71" s="288">
        <v>44610</v>
      </c>
      <c r="K71" s="289">
        <v>1</v>
      </c>
      <c r="L71" s="46">
        <v>1</v>
      </c>
      <c r="M71" s="289">
        <v>1</v>
      </c>
      <c r="N71" s="289">
        <v>1</v>
      </c>
      <c r="O71" s="1938">
        <v>18375000</v>
      </c>
      <c r="P71" s="1789">
        <v>88389324.792000011</v>
      </c>
      <c r="Q71" s="18"/>
      <c r="R71" s="1844">
        <v>1</v>
      </c>
      <c r="S71" s="1933" t="s">
        <v>447</v>
      </c>
      <c r="T71" s="49">
        <v>1</v>
      </c>
      <c r="U71" s="295" t="s">
        <v>448</v>
      </c>
      <c r="V71" s="296" t="s">
        <v>729</v>
      </c>
      <c r="W71" s="233" t="str">
        <f t="shared" si="8"/>
        <v>Terminado</v>
      </c>
      <c r="X71" s="233" t="str">
        <f t="shared" si="9"/>
        <v>Terminado</v>
      </c>
      <c r="Y71" s="1935" t="s">
        <v>447</v>
      </c>
      <c r="Z71" s="1819">
        <f>SUMPRODUCT(H71:H73,T71:T73)</f>
        <v>1</v>
      </c>
      <c r="AA71" s="1821">
        <f>SUMPRODUCT(H71:H73,L71:L73)</f>
        <v>1</v>
      </c>
      <c r="AB71" s="1735" t="str">
        <f>IF(AA71&lt;1%,"Sin iniciar",IF(AA71=100%,"Terminado","En gestión"))</f>
        <v>Terminado</v>
      </c>
      <c r="AC71" s="1738" t="str">
        <f>IF(Z71&lt;1%,"Sin iniciar",IF(Z71=100%,"Terminado","En gestión"))</f>
        <v>Terminado</v>
      </c>
      <c r="AD71" s="303" t="s">
        <v>144</v>
      </c>
      <c r="AE71" s="1943">
        <v>88036408</v>
      </c>
      <c r="AF71" s="1940">
        <v>87985991.739999995</v>
      </c>
      <c r="AG71" s="1940">
        <v>43992995.899999999</v>
      </c>
      <c r="AH71" s="1778">
        <v>18375000</v>
      </c>
      <c r="AI71" s="1926">
        <v>18375000</v>
      </c>
      <c r="AJ71" s="1926">
        <v>5250000</v>
      </c>
      <c r="AK71" s="1824" t="s">
        <v>430</v>
      </c>
      <c r="AL71" s="1824" t="s">
        <v>449</v>
      </c>
      <c r="AM71" s="1824" t="s">
        <v>450</v>
      </c>
      <c r="AN71" s="1824" t="s">
        <v>451</v>
      </c>
      <c r="AP71" s="839" t="s">
        <v>4493</v>
      </c>
      <c r="AQ71" s="844" t="s">
        <v>4396</v>
      </c>
      <c r="AR71" s="2092" t="s">
        <v>4397</v>
      </c>
    </row>
    <row r="72" spans="2:44" ht="126" customHeight="1" x14ac:dyDescent="0.25">
      <c r="B72" s="2059"/>
      <c r="C72" s="1930"/>
      <c r="D72" s="1704"/>
      <c r="E72" s="1704"/>
      <c r="F72" s="251" t="s">
        <v>452</v>
      </c>
      <c r="G72" s="286" t="s">
        <v>453</v>
      </c>
      <c r="H72" s="287">
        <v>0.55000000000000004</v>
      </c>
      <c r="I72" s="288">
        <v>44575</v>
      </c>
      <c r="J72" s="288">
        <v>44620</v>
      </c>
      <c r="K72" s="289">
        <v>1</v>
      </c>
      <c r="L72" s="46">
        <v>1</v>
      </c>
      <c r="M72" s="289">
        <v>1</v>
      </c>
      <c r="N72" s="289">
        <v>1</v>
      </c>
      <c r="O72" s="1938"/>
      <c r="P72" s="1789"/>
      <c r="Q72" s="18"/>
      <c r="R72" s="1845"/>
      <c r="S72" s="1933"/>
      <c r="T72" s="49">
        <v>1</v>
      </c>
      <c r="U72" s="295" t="s">
        <v>448</v>
      </c>
      <c r="V72" s="296" t="s">
        <v>729</v>
      </c>
      <c r="W72" s="233" t="str">
        <f t="shared" si="8"/>
        <v>Terminado</v>
      </c>
      <c r="X72" s="233" t="str">
        <f t="shared" si="9"/>
        <v>Terminado</v>
      </c>
      <c r="Y72" s="1935"/>
      <c r="Z72" s="1819"/>
      <c r="AA72" s="1821"/>
      <c r="AB72" s="1735"/>
      <c r="AC72" s="1738"/>
      <c r="AD72" s="303" t="s">
        <v>144</v>
      </c>
      <c r="AE72" s="1944"/>
      <c r="AF72" s="1941"/>
      <c r="AG72" s="1941"/>
      <c r="AH72" s="1778"/>
      <c r="AI72" s="1926"/>
      <c r="AJ72" s="1926"/>
      <c r="AK72" s="1824"/>
      <c r="AL72" s="1824"/>
      <c r="AM72" s="1824"/>
      <c r="AN72" s="1824"/>
      <c r="AP72" s="839" t="s">
        <v>4493</v>
      </c>
      <c r="AQ72" s="844" t="s">
        <v>4398</v>
      </c>
      <c r="AR72" s="2093"/>
    </row>
    <row r="73" spans="2:44" ht="126" customHeight="1" x14ac:dyDescent="0.25">
      <c r="B73" s="2059"/>
      <c r="C73" s="1931"/>
      <c r="D73" s="1705"/>
      <c r="E73" s="1705"/>
      <c r="F73" s="251" t="s">
        <v>454</v>
      </c>
      <c r="G73" s="286" t="s">
        <v>455</v>
      </c>
      <c r="H73" s="287">
        <v>0.15</v>
      </c>
      <c r="I73" s="288">
        <v>44621</v>
      </c>
      <c r="J73" s="288">
        <v>44638</v>
      </c>
      <c r="K73" s="289">
        <v>1</v>
      </c>
      <c r="L73" s="46">
        <v>1</v>
      </c>
      <c r="M73" s="289">
        <v>1</v>
      </c>
      <c r="N73" s="289">
        <v>1</v>
      </c>
      <c r="O73" s="1938"/>
      <c r="P73" s="1789"/>
      <c r="Q73" s="18"/>
      <c r="R73" s="1845"/>
      <c r="S73" s="1934"/>
      <c r="T73" s="49">
        <v>1</v>
      </c>
      <c r="U73" s="295" t="s">
        <v>448</v>
      </c>
      <c r="V73" s="296" t="s">
        <v>729</v>
      </c>
      <c r="W73" s="233" t="str">
        <f t="shared" si="8"/>
        <v>Terminado</v>
      </c>
      <c r="X73" s="233" t="str">
        <f t="shared" si="9"/>
        <v>Terminado</v>
      </c>
      <c r="Y73" s="1936"/>
      <c r="Z73" s="1820"/>
      <c r="AA73" s="1822"/>
      <c r="AB73" s="1736"/>
      <c r="AC73" s="1739"/>
      <c r="AD73" s="303" t="s">
        <v>144</v>
      </c>
      <c r="AE73" s="1945"/>
      <c r="AF73" s="1942"/>
      <c r="AG73" s="1942"/>
      <c r="AH73" s="1778"/>
      <c r="AI73" s="1926"/>
      <c r="AJ73" s="1926"/>
      <c r="AK73" s="1824"/>
      <c r="AL73" s="1824"/>
      <c r="AM73" s="1824"/>
      <c r="AN73" s="1824"/>
      <c r="AP73" s="839" t="s">
        <v>4493</v>
      </c>
      <c r="AQ73" s="844" t="s">
        <v>4399</v>
      </c>
      <c r="AR73" s="2094"/>
    </row>
    <row r="74" spans="2:44" ht="126" customHeight="1" x14ac:dyDescent="0.25">
      <c r="B74" s="2059"/>
      <c r="C74" s="1929" t="s">
        <v>456</v>
      </c>
      <c r="D74" s="1703" t="s">
        <v>457</v>
      </c>
      <c r="E74" s="1703" t="s">
        <v>458</v>
      </c>
      <c r="F74" s="251" t="s">
        <v>459</v>
      </c>
      <c r="G74" s="286" t="s">
        <v>460</v>
      </c>
      <c r="H74" s="284">
        <v>0.3</v>
      </c>
      <c r="I74" s="285">
        <v>44593</v>
      </c>
      <c r="J74" s="285">
        <v>44664</v>
      </c>
      <c r="K74" s="284">
        <v>0.8</v>
      </c>
      <c r="L74" s="46">
        <v>1</v>
      </c>
      <c r="M74" s="284">
        <v>1</v>
      </c>
      <c r="N74" s="284">
        <v>1</v>
      </c>
      <c r="O74" s="1938">
        <v>11845000</v>
      </c>
      <c r="P74" s="1789">
        <v>53438647.991999999</v>
      </c>
      <c r="Q74" s="18"/>
      <c r="R74" s="1844">
        <v>1</v>
      </c>
      <c r="S74" s="1933" t="s">
        <v>461</v>
      </c>
      <c r="T74" s="49">
        <v>1</v>
      </c>
      <c r="U74" s="297" t="s">
        <v>462</v>
      </c>
      <c r="V74" s="298" t="s">
        <v>463</v>
      </c>
      <c r="W74" s="233" t="str">
        <f t="shared" si="8"/>
        <v>Terminado</v>
      </c>
      <c r="X74" s="233" t="str">
        <f t="shared" si="9"/>
        <v>Terminado</v>
      </c>
      <c r="Y74" s="1935" t="s">
        <v>464</v>
      </c>
      <c r="Z74" s="1819">
        <f>SUMPRODUCT(H74:H76,T74:T76)</f>
        <v>1</v>
      </c>
      <c r="AA74" s="1821">
        <f>SUMPRODUCT(H74:H76,L74:L76)</f>
        <v>1</v>
      </c>
      <c r="AB74" s="1735" t="str">
        <f>IF(AA74&lt;1%,"Sin iniciar",IF(AA74=100%,"Terminado","En gestión"))</f>
        <v>Terminado</v>
      </c>
      <c r="AC74" s="1738" t="str">
        <f>IF(Z74&lt;1%,"Sin iniciar",IF(Z74=100%,"Terminado","En gestión"))</f>
        <v>Terminado</v>
      </c>
      <c r="AD74" s="303" t="s">
        <v>144</v>
      </c>
      <c r="AE74" s="1943">
        <v>53085732</v>
      </c>
      <c r="AF74" s="1940">
        <v>53035314.939999998</v>
      </c>
      <c r="AG74" s="1940">
        <v>26517657.5</v>
      </c>
      <c r="AH74" s="1778">
        <v>11845000</v>
      </c>
      <c r="AI74" s="1926">
        <v>11845000</v>
      </c>
      <c r="AJ74" s="1926">
        <v>2197333</v>
      </c>
      <c r="AK74" s="1824" t="s">
        <v>430</v>
      </c>
      <c r="AL74" s="1824" t="s">
        <v>465</v>
      </c>
      <c r="AM74" s="1824" t="s">
        <v>466</v>
      </c>
      <c r="AN74" s="1824" t="s">
        <v>467</v>
      </c>
      <c r="AP74" s="839" t="s">
        <v>4493</v>
      </c>
      <c r="AQ74" s="844" t="s">
        <v>4400</v>
      </c>
      <c r="AR74" s="2092" t="s">
        <v>4401</v>
      </c>
    </row>
    <row r="75" spans="2:44" ht="126" customHeight="1" x14ac:dyDescent="0.25">
      <c r="B75" s="2059"/>
      <c r="C75" s="1930"/>
      <c r="D75" s="1704"/>
      <c r="E75" s="1704"/>
      <c r="F75" s="251" t="s">
        <v>468</v>
      </c>
      <c r="G75" s="286" t="s">
        <v>469</v>
      </c>
      <c r="H75" s="284">
        <v>0.55000000000000004</v>
      </c>
      <c r="I75" s="285">
        <v>44621</v>
      </c>
      <c r="J75" s="285">
        <v>44673</v>
      </c>
      <c r="K75" s="284">
        <v>0.6</v>
      </c>
      <c r="L75" s="46">
        <v>1</v>
      </c>
      <c r="M75" s="284">
        <v>1</v>
      </c>
      <c r="N75" s="284">
        <v>1</v>
      </c>
      <c r="O75" s="1938"/>
      <c r="P75" s="1789"/>
      <c r="Q75" s="18"/>
      <c r="R75" s="1845"/>
      <c r="S75" s="1933"/>
      <c r="T75" s="49">
        <v>1</v>
      </c>
      <c r="U75" s="297" t="s">
        <v>470</v>
      </c>
      <c r="V75" s="298" t="s">
        <v>471</v>
      </c>
      <c r="W75" s="233" t="str">
        <f t="shared" si="8"/>
        <v>Terminado</v>
      </c>
      <c r="X75" s="233" t="str">
        <f t="shared" si="9"/>
        <v>Terminado</v>
      </c>
      <c r="Y75" s="1935"/>
      <c r="Z75" s="1819"/>
      <c r="AA75" s="1821"/>
      <c r="AB75" s="1735"/>
      <c r="AC75" s="1738"/>
      <c r="AD75" s="303" t="s">
        <v>144</v>
      </c>
      <c r="AE75" s="1944"/>
      <c r="AF75" s="1941"/>
      <c r="AG75" s="1941"/>
      <c r="AH75" s="1778"/>
      <c r="AI75" s="1926"/>
      <c r="AJ75" s="1926"/>
      <c r="AK75" s="1824"/>
      <c r="AL75" s="1824"/>
      <c r="AM75" s="1824"/>
      <c r="AN75" s="1824"/>
      <c r="AP75" s="839" t="s">
        <v>4493</v>
      </c>
      <c r="AQ75" s="844" t="s">
        <v>4402</v>
      </c>
      <c r="AR75" s="2093"/>
    </row>
    <row r="76" spans="2:44" ht="126" customHeight="1" x14ac:dyDescent="0.25">
      <c r="B76" s="2059"/>
      <c r="C76" s="1931"/>
      <c r="D76" s="1705"/>
      <c r="E76" s="1705"/>
      <c r="F76" s="251" t="s">
        <v>472</v>
      </c>
      <c r="G76" s="286" t="s">
        <v>473</v>
      </c>
      <c r="H76" s="284">
        <v>0.15</v>
      </c>
      <c r="I76" s="285">
        <v>44676</v>
      </c>
      <c r="J76" s="285">
        <v>44697</v>
      </c>
      <c r="K76" s="284">
        <v>0</v>
      </c>
      <c r="L76" s="46">
        <v>1</v>
      </c>
      <c r="M76" s="284">
        <v>1</v>
      </c>
      <c r="N76" s="284">
        <v>1</v>
      </c>
      <c r="O76" s="1938"/>
      <c r="P76" s="1789"/>
      <c r="Q76" s="18"/>
      <c r="R76" s="1845"/>
      <c r="S76" s="1934"/>
      <c r="T76" s="49">
        <v>1</v>
      </c>
      <c r="U76" s="297" t="s">
        <v>474</v>
      </c>
      <c r="V76" s="298" t="s">
        <v>475</v>
      </c>
      <c r="W76" s="233" t="str">
        <f t="shared" si="8"/>
        <v>Terminado</v>
      </c>
      <c r="X76" s="233" t="str">
        <f t="shared" si="9"/>
        <v>Terminado</v>
      </c>
      <c r="Y76" s="1936"/>
      <c r="Z76" s="1820"/>
      <c r="AA76" s="1822"/>
      <c r="AB76" s="1736"/>
      <c r="AC76" s="1739"/>
      <c r="AD76" s="303" t="s">
        <v>144</v>
      </c>
      <c r="AE76" s="1945"/>
      <c r="AF76" s="1942"/>
      <c r="AG76" s="1942"/>
      <c r="AH76" s="1778"/>
      <c r="AI76" s="1926"/>
      <c r="AJ76" s="1926"/>
      <c r="AK76" s="1824"/>
      <c r="AL76" s="1824"/>
      <c r="AM76" s="1824"/>
      <c r="AN76" s="1824"/>
      <c r="AP76" s="839" t="s">
        <v>4493</v>
      </c>
      <c r="AQ76" s="844" t="s">
        <v>4403</v>
      </c>
      <c r="AR76" s="2094"/>
    </row>
    <row r="77" spans="2:44" ht="126" customHeight="1" x14ac:dyDescent="0.25">
      <c r="B77" s="2059"/>
      <c r="C77" s="1929" t="s">
        <v>476</v>
      </c>
      <c r="D77" s="1703" t="s">
        <v>477</v>
      </c>
      <c r="E77" s="1703" t="s">
        <v>478</v>
      </c>
      <c r="F77" s="251" t="s">
        <v>479</v>
      </c>
      <c r="G77" s="286" t="s">
        <v>480</v>
      </c>
      <c r="H77" s="287">
        <v>0.3</v>
      </c>
      <c r="I77" s="288">
        <v>44564</v>
      </c>
      <c r="J77" s="288">
        <v>44687</v>
      </c>
      <c r="K77" s="290">
        <v>0.6</v>
      </c>
      <c r="L77" s="46">
        <v>1</v>
      </c>
      <c r="M77" s="290">
        <v>1</v>
      </c>
      <c r="N77" s="290">
        <v>1</v>
      </c>
      <c r="O77" s="1938">
        <v>0</v>
      </c>
      <c r="P77" s="1789">
        <v>62867254.055999994</v>
      </c>
      <c r="Q77" s="18"/>
      <c r="R77" s="1939">
        <v>0.98499999999999999</v>
      </c>
      <c r="S77" s="1933" t="s">
        <v>481</v>
      </c>
      <c r="T77" s="49">
        <v>1</v>
      </c>
      <c r="U77" s="297" t="s">
        <v>482</v>
      </c>
      <c r="V77" s="299" t="s">
        <v>483</v>
      </c>
      <c r="W77" s="233" t="str">
        <f t="shared" si="8"/>
        <v>Terminado</v>
      </c>
      <c r="X77" s="233" t="str">
        <f t="shared" si="9"/>
        <v>Terminado</v>
      </c>
      <c r="Y77" s="1935" t="s">
        <v>484</v>
      </c>
      <c r="Z77" s="1819">
        <f>SUMPRODUCT(H77:H79,T77:T79)</f>
        <v>0.9850000000000001</v>
      </c>
      <c r="AA77" s="1821">
        <f>SUMPRODUCT(H77:H79,L77:L79)</f>
        <v>0.9850000000000001</v>
      </c>
      <c r="AB77" s="1735" t="str">
        <f>IF(AA77&lt;1%,"Sin iniciar",IF(AA77=100%,"Terminado","En gestión"))</f>
        <v>En gestión</v>
      </c>
      <c r="AC77" s="1738" t="str">
        <f>IF(Z77&lt;1%,"Sin iniciar",IF(Z77=100%,"Terminado","En gestión"))</f>
        <v>En gestión</v>
      </c>
      <c r="AD77" s="303" t="s">
        <v>144</v>
      </c>
      <c r="AE77" s="1943">
        <v>62514338</v>
      </c>
      <c r="AF77" s="1940">
        <v>62463921</v>
      </c>
      <c r="AG77" s="1940">
        <v>31231960.5</v>
      </c>
      <c r="AH77" s="1778">
        <v>0</v>
      </c>
      <c r="AI77" s="1926"/>
      <c r="AJ77" s="1926"/>
      <c r="AK77" s="1824" t="s">
        <v>485</v>
      </c>
      <c r="AL77" s="1824" t="s">
        <v>485</v>
      </c>
      <c r="AM77" s="1824" t="s">
        <v>485</v>
      </c>
      <c r="AN77" s="1824" t="s">
        <v>485</v>
      </c>
      <c r="AP77" s="839" t="s">
        <v>4493</v>
      </c>
      <c r="AQ77" s="844" t="s">
        <v>4404</v>
      </c>
      <c r="AR77" s="2085" t="s">
        <v>4405</v>
      </c>
    </row>
    <row r="78" spans="2:44" ht="126" customHeight="1" x14ac:dyDescent="0.25">
      <c r="B78" s="2059"/>
      <c r="C78" s="1930"/>
      <c r="D78" s="1704"/>
      <c r="E78" s="1704"/>
      <c r="F78" s="251" t="s">
        <v>486</v>
      </c>
      <c r="G78" s="286" t="s">
        <v>487</v>
      </c>
      <c r="H78" s="287">
        <v>0.55000000000000004</v>
      </c>
      <c r="I78" s="288">
        <v>44593</v>
      </c>
      <c r="J78" s="288">
        <v>44722</v>
      </c>
      <c r="K78" s="290">
        <v>0.6</v>
      </c>
      <c r="L78" s="46">
        <v>1</v>
      </c>
      <c r="M78" s="290">
        <v>1</v>
      </c>
      <c r="N78" s="290">
        <v>1</v>
      </c>
      <c r="O78" s="1938"/>
      <c r="P78" s="1789"/>
      <c r="Q78" s="18"/>
      <c r="R78" s="1845"/>
      <c r="S78" s="1933"/>
      <c r="T78" s="49">
        <v>1</v>
      </c>
      <c r="U78" s="297" t="s">
        <v>488</v>
      </c>
      <c r="V78" s="299" t="s">
        <v>489</v>
      </c>
      <c r="W78" s="233" t="str">
        <f t="shared" si="8"/>
        <v>Terminado</v>
      </c>
      <c r="X78" s="233" t="str">
        <f t="shared" si="9"/>
        <v>Terminado</v>
      </c>
      <c r="Y78" s="1935"/>
      <c r="Z78" s="1819"/>
      <c r="AA78" s="1821"/>
      <c r="AB78" s="1735"/>
      <c r="AC78" s="1738"/>
      <c r="AD78" s="303" t="s">
        <v>144</v>
      </c>
      <c r="AE78" s="1944"/>
      <c r="AF78" s="1941"/>
      <c r="AG78" s="1941"/>
      <c r="AH78" s="1778"/>
      <c r="AI78" s="1926"/>
      <c r="AJ78" s="1926"/>
      <c r="AK78" s="1824"/>
      <c r="AL78" s="1824"/>
      <c r="AM78" s="1824"/>
      <c r="AN78" s="1824"/>
      <c r="AP78" s="839" t="s">
        <v>4493</v>
      </c>
      <c r="AQ78" s="844" t="s">
        <v>4406</v>
      </c>
      <c r="AR78" s="2086"/>
    </row>
    <row r="79" spans="2:44" ht="126" customHeight="1" x14ac:dyDescent="0.25">
      <c r="B79" s="2059"/>
      <c r="C79" s="1931"/>
      <c r="D79" s="1705"/>
      <c r="E79" s="1705"/>
      <c r="F79" s="251" t="s">
        <v>490</v>
      </c>
      <c r="G79" s="286" t="s">
        <v>491</v>
      </c>
      <c r="H79" s="287">
        <v>0.15</v>
      </c>
      <c r="I79" s="288">
        <v>44726</v>
      </c>
      <c r="J79" s="288">
        <v>44750</v>
      </c>
      <c r="K79" s="290">
        <v>0</v>
      </c>
      <c r="L79" s="46">
        <v>0.9</v>
      </c>
      <c r="M79" s="290">
        <v>1</v>
      </c>
      <c r="N79" s="290">
        <v>1</v>
      </c>
      <c r="O79" s="1938"/>
      <c r="P79" s="1789"/>
      <c r="Q79" s="18"/>
      <c r="R79" s="1845"/>
      <c r="S79" s="1934"/>
      <c r="T79" s="49">
        <v>0.9</v>
      </c>
      <c r="U79" s="297" t="s">
        <v>492</v>
      </c>
      <c r="V79" s="298" t="s">
        <v>493</v>
      </c>
      <c r="W79" s="233" t="str">
        <f t="shared" si="8"/>
        <v>En gestión</v>
      </c>
      <c r="X79" s="233" t="str">
        <f t="shared" si="9"/>
        <v>En gestión</v>
      </c>
      <c r="Y79" s="1936"/>
      <c r="Z79" s="1820"/>
      <c r="AA79" s="1822"/>
      <c r="AB79" s="1736"/>
      <c r="AC79" s="1739"/>
      <c r="AD79" s="303" t="s">
        <v>144</v>
      </c>
      <c r="AE79" s="1945"/>
      <c r="AF79" s="1942"/>
      <c r="AG79" s="1942"/>
      <c r="AH79" s="1778"/>
      <c r="AI79" s="1926"/>
      <c r="AJ79" s="1926"/>
      <c r="AK79" s="1824"/>
      <c r="AL79" s="1824"/>
      <c r="AM79" s="1824"/>
      <c r="AN79" s="1824"/>
      <c r="AP79" s="839" t="s">
        <v>4493</v>
      </c>
      <c r="AQ79" s="844" t="s">
        <v>4205</v>
      </c>
      <c r="AR79" s="2087"/>
    </row>
    <row r="80" spans="2:44" ht="126" customHeight="1" x14ac:dyDescent="0.25">
      <c r="B80" s="2059"/>
      <c r="C80" s="1929" t="s">
        <v>494</v>
      </c>
      <c r="D80" s="1703" t="s">
        <v>495</v>
      </c>
      <c r="E80" s="1703" t="s">
        <v>496</v>
      </c>
      <c r="F80" s="251" t="s">
        <v>497</v>
      </c>
      <c r="G80" s="286" t="s">
        <v>498</v>
      </c>
      <c r="H80" s="287">
        <v>0.3</v>
      </c>
      <c r="I80" s="288">
        <v>44572</v>
      </c>
      <c r="J80" s="288">
        <v>44729</v>
      </c>
      <c r="K80" s="290">
        <v>0.5</v>
      </c>
      <c r="L80" s="46">
        <v>1</v>
      </c>
      <c r="M80" s="290">
        <v>1</v>
      </c>
      <c r="N80" s="290">
        <v>1</v>
      </c>
      <c r="O80" s="1938">
        <v>23234110</v>
      </c>
      <c r="P80" s="1789">
        <v>87221476.992000014</v>
      </c>
      <c r="Q80" s="18"/>
      <c r="R80" s="1939">
        <v>0.85799999999999998</v>
      </c>
      <c r="S80" s="1933" t="s">
        <v>499</v>
      </c>
      <c r="T80" s="49">
        <v>1</v>
      </c>
      <c r="U80" s="297" t="s">
        <v>482</v>
      </c>
      <c r="V80" s="298" t="s">
        <v>500</v>
      </c>
      <c r="W80" s="233" t="str">
        <f t="shared" si="8"/>
        <v>Terminado</v>
      </c>
      <c r="X80" s="233" t="str">
        <f t="shared" si="9"/>
        <v>Terminado</v>
      </c>
      <c r="Y80" s="1935" t="s">
        <v>501</v>
      </c>
      <c r="Z80" s="1819">
        <f>SUMPRODUCT(H80:H82,T80:T82)</f>
        <v>0.85750000000000004</v>
      </c>
      <c r="AA80" s="1821">
        <f>SUMPRODUCT(H80:H82,L80:L82)</f>
        <v>0.85750000000000004</v>
      </c>
      <c r="AB80" s="1735" t="str">
        <f>IF(AA80&lt;1%,"Sin iniciar",IF(AA80=100%,"Terminado","En gestión"))</f>
        <v>En gestión</v>
      </c>
      <c r="AC80" s="1738" t="str">
        <f>IF(Z80&lt;1%,"Sin iniciar",IF(Z80=100%,"Terminado","En gestión"))</f>
        <v>En gestión</v>
      </c>
      <c r="AD80" s="303" t="s">
        <v>144</v>
      </c>
      <c r="AE80" s="1943">
        <v>86868561</v>
      </c>
      <c r="AF80" s="1940">
        <v>86818143.939999998</v>
      </c>
      <c r="AG80" s="1940">
        <v>43409072</v>
      </c>
      <c r="AH80" s="1778">
        <v>23234110</v>
      </c>
      <c r="AI80" s="1926">
        <v>23234110.199999999</v>
      </c>
      <c r="AJ80" s="1926">
        <v>6638315.2000000002</v>
      </c>
      <c r="AK80" s="1824" t="s">
        <v>430</v>
      </c>
      <c r="AL80" s="1824" t="s">
        <v>449</v>
      </c>
      <c r="AM80" s="1824" t="s">
        <v>450</v>
      </c>
      <c r="AN80" s="1824" t="s">
        <v>451</v>
      </c>
      <c r="AP80" s="839" t="s">
        <v>4493</v>
      </c>
      <c r="AQ80" s="844" t="s">
        <v>4407</v>
      </c>
      <c r="AR80" s="2085" t="s">
        <v>4408</v>
      </c>
    </row>
    <row r="81" spans="2:44" ht="126" customHeight="1" x14ac:dyDescent="0.25">
      <c r="B81" s="2059"/>
      <c r="C81" s="1930"/>
      <c r="D81" s="1704"/>
      <c r="E81" s="1704"/>
      <c r="F81" s="251" t="s">
        <v>502</v>
      </c>
      <c r="G81" s="286" t="s">
        <v>503</v>
      </c>
      <c r="H81" s="287">
        <v>0.55000000000000004</v>
      </c>
      <c r="I81" s="288">
        <v>44621</v>
      </c>
      <c r="J81" s="288">
        <v>44736</v>
      </c>
      <c r="K81" s="290">
        <v>0.3</v>
      </c>
      <c r="L81" s="46">
        <v>1</v>
      </c>
      <c r="M81" s="290">
        <v>1</v>
      </c>
      <c r="N81" s="290">
        <v>1</v>
      </c>
      <c r="O81" s="1938"/>
      <c r="P81" s="1789"/>
      <c r="Q81" s="18"/>
      <c r="R81" s="1845"/>
      <c r="S81" s="1933"/>
      <c r="T81" s="49">
        <v>1</v>
      </c>
      <c r="U81" s="297" t="s">
        <v>504</v>
      </c>
      <c r="V81" s="299" t="s">
        <v>505</v>
      </c>
      <c r="W81" s="233" t="str">
        <f t="shared" si="8"/>
        <v>Terminado</v>
      </c>
      <c r="X81" s="233" t="str">
        <f t="shared" si="9"/>
        <v>Terminado</v>
      </c>
      <c r="Y81" s="1935"/>
      <c r="Z81" s="1819"/>
      <c r="AA81" s="1821"/>
      <c r="AB81" s="1735"/>
      <c r="AC81" s="1738"/>
      <c r="AD81" s="303" t="s">
        <v>144</v>
      </c>
      <c r="AE81" s="1944"/>
      <c r="AF81" s="1941"/>
      <c r="AG81" s="1941"/>
      <c r="AH81" s="1778"/>
      <c r="AI81" s="1926"/>
      <c r="AJ81" s="1926"/>
      <c r="AK81" s="1824"/>
      <c r="AL81" s="1824"/>
      <c r="AM81" s="1824"/>
      <c r="AN81" s="1824"/>
      <c r="AP81" s="839" t="s">
        <v>4493</v>
      </c>
      <c r="AQ81" s="844" t="s">
        <v>4409</v>
      </c>
      <c r="AR81" s="2086"/>
    </row>
    <row r="82" spans="2:44" ht="126" customHeight="1" x14ac:dyDescent="0.25">
      <c r="B82" s="2059"/>
      <c r="C82" s="1931"/>
      <c r="D82" s="1705"/>
      <c r="E82" s="1705"/>
      <c r="F82" s="251" t="s">
        <v>506</v>
      </c>
      <c r="G82" s="286" t="s">
        <v>507</v>
      </c>
      <c r="H82" s="287">
        <v>0.15</v>
      </c>
      <c r="I82" s="288">
        <v>44740</v>
      </c>
      <c r="J82" s="288">
        <v>44764</v>
      </c>
      <c r="K82" s="290">
        <v>0</v>
      </c>
      <c r="L82" s="46">
        <v>0.05</v>
      </c>
      <c r="M82" s="290">
        <v>1</v>
      </c>
      <c r="N82" s="290">
        <v>1</v>
      </c>
      <c r="O82" s="1938"/>
      <c r="P82" s="1789"/>
      <c r="Q82" s="18"/>
      <c r="R82" s="1845"/>
      <c r="S82" s="1934"/>
      <c r="T82" s="49">
        <v>0.05</v>
      </c>
      <c r="U82" s="297" t="s">
        <v>508</v>
      </c>
      <c r="V82" s="298" t="s">
        <v>509</v>
      </c>
      <c r="W82" s="233" t="str">
        <f t="shared" si="8"/>
        <v>En gestión</v>
      </c>
      <c r="X82" s="233" t="str">
        <f t="shared" si="9"/>
        <v>En gestión</v>
      </c>
      <c r="Y82" s="1936"/>
      <c r="Z82" s="1820"/>
      <c r="AA82" s="1822"/>
      <c r="AB82" s="1736"/>
      <c r="AC82" s="1739"/>
      <c r="AD82" s="303" t="s">
        <v>144</v>
      </c>
      <c r="AE82" s="1945"/>
      <c r="AF82" s="1942"/>
      <c r="AG82" s="1942"/>
      <c r="AH82" s="1778"/>
      <c r="AI82" s="1926"/>
      <c r="AJ82" s="1926"/>
      <c r="AK82" s="1824"/>
      <c r="AL82" s="1824"/>
      <c r="AM82" s="1824"/>
      <c r="AN82" s="1824"/>
      <c r="AP82" s="839" t="s">
        <v>4493</v>
      </c>
      <c r="AQ82" s="844" t="s">
        <v>4205</v>
      </c>
      <c r="AR82" s="2087"/>
    </row>
    <row r="83" spans="2:44" ht="126" customHeight="1" x14ac:dyDescent="0.25">
      <c r="B83" s="2059"/>
      <c r="C83" s="1929" t="s">
        <v>510</v>
      </c>
      <c r="D83" s="1703" t="s">
        <v>511</v>
      </c>
      <c r="E83" s="1703" t="s">
        <v>512</v>
      </c>
      <c r="F83" s="251" t="s">
        <v>513</v>
      </c>
      <c r="G83" s="283" t="s">
        <v>514</v>
      </c>
      <c r="H83" s="284">
        <v>0.3</v>
      </c>
      <c r="I83" s="285">
        <v>44593</v>
      </c>
      <c r="J83" s="285">
        <v>44620</v>
      </c>
      <c r="K83" s="284">
        <v>1</v>
      </c>
      <c r="L83" s="46">
        <v>1</v>
      </c>
      <c r="M83" s="284">
        <v>1</v>
      </c>
      <c r="N83" s="284">
        <v>1</v>
      </c>
      <c r="O83" s="1938">
        <v>19665000</v>
      </c>
      <c r="P83" s="1789">
        <v>18111883.991999999</v>
      </c>
      <c r="Q83" s="18"/>
      <c r="R83" s="1939">
        <v>0.65800000000000003</v>
      </c>
      <c r="S83" s="1933" t="s">
        <v>515</v>
      </c>
      <c r="T83" s="49">
        <v>1</v>
      </c>
      <c r="U83" s="295" t="s">
        <v>448</v>
      </c>
      <c r="V83" s="296" t="s">
        <v>729</v>
      </c>
      <c r="W83" s="233" t="str">
        <f t="shared" si="8"/>
        <v>Terminado</v>
      </c>
      <c r="X83" s="233" t="str">
        <f t="shared" si="9"/>
        <v>Terminado</v>
      </c>
      <c r="Y83" s="1935" t="s">
        <v>516</v>
      </c>
      <c r="Z83" s="1819">
        <f>SUMPRODUCT(H83:H85,T83:T85)</f>
        <v>0.65749999999999997</v>
      </c>
      <c r="AA83" s="1821">
        <f>SUMPRODUCT(H83:H85,L83:L85)</f>
        <v>0.65749999999999997</v>
      </c>
      <c r="AB83" s="1735" t="str">
        <f>IF(AA83&lt;1%,"Sin iniciar",IF(AA83=100%,"Terminado","En gestión"))</f>
        <v>En gestión</v>
      </c>
      <c r="AC83" s="1738" t="str">
        <f>IF(Z83&lt;1%,"Sin iniciar",IF(Z83=100%,"Terminado","En gestión"))</f>
        <v>En gestión</v>
      </c>
      <c r="AD83" s="303" t="s">
        <v>144</v>
      </c>
      <c r="AE83" s="1927">
        <v>17758968</v>
      </c>
      <c r="AF83" s="1924">
        <v>17708550.940000001</v>
      </c>
      <c r="AG83" s="1924">
        <v>8854275.5</v>
      </c>
      <c r="AH83" s="1778">
        <v>19665000</v>
      </c>
      <c r="AI83" s="1926">
        <v>19665000</v>
      </c>
      <c r="AJ83" s="1926">
        <v>5130000</v>
      </c>
      <c r="AK83" s="1824" t="s">
        <v>430</v>
      </c>
      <c r="AL83" s="1824" t="s">
        <v>517</v>
      </c>
      <c r="AM83" s="1824" t="s">
        <v>518</v>
      </c>
      <c r="AN83" s="1824" t="s">
        <v>519</v>
      </c>
      <c r="AP83" s="839" t="s">
        <v>4493</v>
      </c>
      <c r="AQ83" s="844" t="s">
        <v>4410</v>
      </c>
      <c r="AR83" s="2085" t="s">
        <v>4411</v>
      </c>
    </row>
    <row r="84" spans="2:44" ht="126" customHeight="1" x14ac:dyDescent="0.25">
      <c r="B84" s="2059"/>
      <c r="C84" s="1930"/>
      <c r="D84" s="1704"/>
      <c r="E84" s="1704"/>
      <c r="F84" s="251" t="s">
        <v>520</v>
      </c>
      <c r="G84" s="283" t="s">
        <v>521</v>
      </c>
      <c r="H84" s="284">
        <v>0.55000000000000004</v>
      </c>
      <c r="I84" s="285">
        <v>44621</v>
      </c>
      <c r="J84" s="285">
        <v>44792</v>
      </c>
      <c r="K84" s="284">
        <v>0.15</v>
      </c>
      <c r="L84" s="46">
        <v>0.65</v>
      </c>
      <c r="M84" s="284">
        <v>1</v>
      </c>
      <c r="N84" s="284">
        <v>1</v>
      </c>
      <c r="O84" s="1938"/>
      <c r="P84" s="1789"/>
      <c r="Q84" s="18"/>
      <c r="R84" s="1845"/>
      <c r="S84" s="1933"/>
      <c r="T84" s="49">
        <v>0.65</v>
      </c>
      <c r="U84" s="297" t="s">
        <v>522</v>
      </c>
      <c r="V84" s="298" t="s">
        <v>523</v>
      </c>
      <c r="W84" s="233" t="str">
        <f t="shared" si="8"/>
        <v>En gestión</v>
      </c>
      <c r="X84" s="233" t="str">
        <f t="shared" si="9"/>
        <v>En gestión</v>
      </c>
      <c r="Y84" s="1935"/>
      <c r="Z84" s="1819"/>
      <c r="AA84" s="1821"/>
      <c r="AB84" s="1735"/>
      <c r="AC84" s="1738"/>
      <c r="AD84" s="303" t="s">
        <v>144</v>
      </c>
      <c r="AE84" s="1927"/>
      <c r="AF84" s="1924"/>
      <c r="AG84" s="1924"/>
      <c r="AH84" s="1778"/>
      <c r="AI84" s="1926"/>
      <c r="AJ84" s="1926"/>
      <c r="AK84" s="1824"/>
      <c r="AL84" s="1824"/>
      <c r="AM84" s="1824"/>
      <c r="AN84" s="1824"/>
      <c r="AP84" s="839" t="s">
        <v>4493</v>
      </c>
      <c r="AQ84" s="844" t="s">
        <v>4205</v>
      </c>
      <c r="AR84" s="2086"/>
    </row>
    <row r="85" spans="2:44" ht="126" customHeight="1" x14ac:dyDescent="0.25">
      <c r="B85" s="2059"/>
      <c r="C85" s="1931"/>
      <c r="D85" s="1705"/>
      <c r="E85" s="1705"/>
      <c r="F85" s="251" t="s">
        <v>524</v>
      </c>
      <c r="G85" s="283" t="s">
        <v>525</v>
      </c>
      <c r="H85" s="284">
        <v>0.15</v>
      </c>
      <c r="I85" s="285">
        <v>44795</v>
      </c>
      <c r="J85" s="285">
        <v>44806</v>
      </c>
      <c r="K85" s="284">
        <v>0</v>
      </c>
      <c r="L85" s="46">
        <v>0</v>
      </c>
      <c r="M85" s="284">
        <v>1</v>
      </c>
      <c r="N85" s="284">
        <v>1</v>
      </c>
      <c r="O85" s="1938"/>
      <c r="P85" s="1789"/>
      <c r="Q85" s="18"/>
      <c r="R85" s="1845"/>
      <c r="S85" s="1934"/>
      <c r="T85" s="49">
        <v>0</v>
      </c>
      <c r="U85" s="295" t="s">
        <v>4166</v>
      </c>
      <c r="V85" s="296" t="s">
        <v>729</v>
      </c>
      <c r="W85" s="233" t="str">
        <f t="shared" si="8"/>
        <v>Sin iniciar</v>
      </c>
      <c r="X85" s="233" t="str">
        <f t="shared" si="9"/>
        <v>Sin iniciar</v>
      </c>
      <c r="Y85" s="1936"/>
      <c r="Z85" s="1820"/>
      <c r="AA85" s="1822"/>
      <c r="AB85" s="1736"/>
      <c r="AC85" s="1739"/>
      <c r="AD85" s="303" t="s">
        <v>144</v>
      </c>
      <c r="AE85" s="1927"/>
      <c r="AF85" s="1924"/>
      <c r="AG85" s="1924"/>
      <c r="AH85" s="1778"/>
      <c r="AI85" s="1926"/>
      <c r="AJ85" s="1926"/>
      <c r="AK85" s="1824"/>
      <c r="AL85" s="1824"/>
      <c r="AM85" s="1824"/>
      <c r="AN85" s="1824"/>
      <c r="AP85" s="839" t="s">
        <v>4493</v>
      </c>
      <c r="AQ85" s="844" t="s">
        <v>4205</v>
      </c>
      <c r="AR85" s="2087"/>
    </row>
    <row r="86" spans="2:44" ht="126" customHeight="1" x14ac:dyDescent="0.25">
      <c r="B86" s="2059"/>
      <c r="C86" s="1929" t="s">
        <v>526</v>
      </c>
      <c r="D86" s="1703" t="s">
        <v>527</v>
      </c>
      <c r="E86" s="1703" t="s">
        <v>528</v>
      </c>
      <c r="F86" s="251" t="s">
        <v>529</v>
      </c>
      <c r="G86" s="283" t="s">
        <v>530</v>
      </c>
      <c r="H86" s="284">
        <v>0.3</v>
      </c>
      <c r="I86" s="285">
        <v>44743</v>
      </c>
      <c r="J86" s="285">
        <v>44804</v>
      </c>
      <c r="K86" s="284">
        <v>0</v>
      </c>
      <c r="L86" s="46">
        <v>0</v>
      </c>
      <c r="M86" s="284">
        <v>1</v>
      </c>
      <c r="N86" s="284">
        <v>1</v>
      </c>
      <c r="O86" s="1938">
        <v>20652542</v>
      </c>
      <c r="P86" s="1789">
        <v>66955465.991999999</v>
      </c>
      <c r="Q86" s="18"/>
      <c r="R86" s="1844">
        <v>0</v>
      </c>
      <c r="S86" s="1933" t="s">
        <v>4157</v>
      </c>
      <c r="T86" s="49">
        <v>0</v>
      </c>
      <c r="U86" s="295" t="s">
        <v>4166</v>
      </c>
      <c r="V86" s="296" t="s">
        <v>729</v>
      </c>
      <c r="W86" s="233" t="str">
        <f t="shared" si="8"/>
        <v>Sin iniciar</v>
      </c>
      <c r="X86" s="233" t="str">
        <f t="shared" si="9"/>
        <v>Sin iniciar</v>
      </c>
      <c r="Y86" s="1935" t="s">
        <v>4157</v>
      </c>
      <c r="Z86" s="1819">
        <f>SUMPRODUCT(H86:H88,T86:T88)</f>
        <v>0</v>
      </c>
      <c r="AA86" s="1821">
        <f>SUMPRODUCT(H86:H88,L86:L88)</f>
        <v>0</v>
      </c>
      <c r="AB86" s="1735" t="str">
        <f>IF(AA86&lt;1%,"Sin iniciar",IF(AA86=100%,"Terminado","En gestión"))</f>
        <v>Sin iniciar</v>
      </c>
      <c r="AC86" s="1738" t="str">
        <f>IF(Z86&lt;1%,"Sin iniciar",IF(Z86=100%,"Terminado","En gestión"))</f>
        <v>Sin iniciar</v>
      </c>
      <c r="AD86" s="303" t="s">
        <v>144</v>
      </c>
      <c r="AE86" s="1927">
        <v>66602550</v>
      </c>
      <c r="AF86" s="1924">
        <v>66552132.939999998</v>
      </c>
      <c r="AG86" s="1924">
        <v>33276066.5</v>
      </c>
      <c r="AH86" s="1778">
        <v>20652542</v>
      </c>
      <c r="AI86" s="1926">
        <v>20652542.399999999</v>
      </c>
      <c r="AJ86" s="1926">
        <v>5900727.4000000004</v>
      </c>
      <c r="AK86" s="1824" t="s">
        <v>430</v>
      </c>
      <c r="AL86" s="1824" t="s">
        <v>531</v>
      </c>
      <c r="AM86" s="1824" t="s">
        <v>532</v>
      </c>
      <c r="AN86" s="1824" t="s">
        <v>533</v>
      </c>
      <c r="AP86" s="842" t="s">
        <v>4208</v>
      </c>
      <c r="AQ86" s="844" t="s">
        <v>4205</v>
      </c>
      <c r="AR86" s="2085" t="s">
        <v>4207</v>
      </c>
    </row>
    <row r="87" spans="2:44" ht="126" customHeight="1" x14ac:dyDescent="0.25">
      <c r="B87" s="2059"/>
      <c r="C87" s="1930"/>
      <c r="D87" s="1704"/>
      <c r="E87" s="1704"/>
      <c r="F87" s="251" t="s">
        <v>534</v>
      </c>
      <c r="G87" s="283" t="s">
        <v>535</v>
      </c>
      <c r="H87" s="284">
        <v>0.55000000000000004</v>
      </c>
      <c r="I87" s="285">
        <v>44767</v>
      </c>
      <c r="J87" s="285">
        <v>44806</v>
      </c>
      <c r="K87" s="284">
        <v>0</v>
      </c>
      <c r="L87" s="46">
        <v>0</v>
      </c>
      <c r="M87" s="284">
        <v>1</v>
      </c>
      <c r="N87" s="284">
        <v>1</v>
      </c>
      <c r="O87" s="1938"/>
      <c r="P87" s="1789"/>
      <c r="Q87" s="18"/>
      <c r="R87" s="1845"/>
      <c r="S87" s="1933"/>
      <c r="T87" s="49">
        <v>0</v>
      </c>
      <c r="U87" s="295" t="s">
        <v>4166</v>
      </c>
      <c r="V87" s="296" t="s">
        <v>729</v>
      </c>
      <c r="W87" s="233" t="str">
        <f t="shared" si="8"/>
        <v>Sin iniciar</v>
      </c>
      <c r="X87" s="233" t="str">
        <f t="shared" si="9"/>
        <v>Sin iniciar</v>
      </c>
      <c r="Y87" s="1935"/>
      <c r="Z87" s="1819"/>
      <c r="AA87" s="1821"/>
      <c r="AB87" s="1735"/>
      <c r="AC87" s="1738"/>
      <c r="AD87" s="303" t="s">
        <v>144</v>
      </c>
      <c r="AE87" s="1927"/>
      <c r="AF87" s="1924"/>
      <c r="AG87" s="1924"/>
      <c r="AH87" s="1778"/>
      <c r="AI87" s="1926"/>
      <c r="AJ87" s="1926"/>
      <c r="AK87" s="1824"/>
      <c r="AL87" s="1824"/>
      <c r="AM87" s="1824"/>
      <c r="AN87" s="1824"/>
      <c r="AP87" s="842" t="s">
        <v>4208</v>
      </c>
      <c r="AQ87" s="844" t="s">
        <v>4205</v>
      </c>
      <c r="AR87" s="2086"/>
    </row>
    <row r="88" spans="2:44" ht="126" customHeight="1" x14ac:dyDescent="0.25">
      <c r="B88" s="2059"/>
      <c r="C88" s="1931"/>
      <c r="D88" s="1705"/>
      <c r="E88" s="1705"/>
      <c r="F88" s="251" t="s">
        <v>536</v>
      </c>
      <c r="G88" s="283" t="s">
        <v>537</v>
      </c>
      <c r="H88" s="284">
        <v>0.15</v>
      </c>
      <c r="I88" s="285">
        <v>44809</v>
      </c>
      <c r="J88" s="285">
        <v>44834</v>
      </c>
      <c r="K88" s="284">
        <v>0</v>
      </c>
      <c r="L88" s="46">
        <v>0</v>
      </c>
      <c r="M88" s="284">
        <v>1</v>
      </c>
      <c r="N88" s="284">
        <v>1</v>
      </c>
      <c r="O88" s="1938"/>
      <c r="P88" s="1789"/>
      <c r="Q88" s="18"/>
      <c r="R88" s="1845"/>
      <c r="S88" s="1934"/>
      <c r="T88" s="49">
        <v>0</v>
      </c>
      <c r="U88" s="295" t="s">
        <v>4166</v>
      </c>
      <c r="V88" s="296" t="s">
        <v>729</v>
      </c>
      <c r="W88" s="233" t="str">
        <f t="shared" si="8"/>
        <v>Sin iniciar</v>
      </c>
      <c r="X88" s="233" t="str">
        <f t="shared" si="9"/>
        <v>Sin iniciar</v>
      </c>
      <c r="Y88" s="1936"/>
      <c r="Z88" s="1820"/>
      <c r="AA88" s="1822"/>
      <c r="AB88" s="1736"/>
      <c r="AC88" s="1739"/>
      <c r="AD88" s="303" t="s">
        <v>144</v>
      </c>
      <c r="AE88" s="1927"/>
      <c r="AF88" s="1924"/>
      <c r="AG88" s="1924"/>
      <c r="AH88" s="1778"/>
      <c r="AI88" s="1926"/>
      <c r="AJ88" s="1926"/>
      <c r="AK88" s="1824"/>
      <c r="AL88" s="1824"/>
      <c r="AM88" s="1824"/>
      <c r="AN88" s="1824"/>
      <c r="AP88" s="842" t="s">
        <v>4208</v>
      </c>
      <c r="AQ88" s="844" t="s">
        <v>4205</v>
      </c>
      <c r="AR88" s="2087"/>
    </row>
    <row r="89" spans="2:44" ht="126" customHeight="1" x14ac:dyDescent="0.25">
      <c r="B89" s="2059"/>
      <c r="C89" s="1929" t="s">
        <v>538</v>
      </c>
      <c r="D89" s="1703" t="s">
        <v>539</v>
      </c>
      <c r="E89" s="1703" t="s">
        <v>540</v>
      </c>
      <c r="F89" s="251" t="s">
        <v>541</v>
      </c>
      <c r="G89" s="283" t="s">
        <v>542</v>
      </c>
      <c r="H89" s="284">
        <v>0.3</v>
      </c>
      <c r="I89" s="285">
        <v>44655</v>
      </c>
      <c r="J89" s="285">
        <v>44804</v>
      </c>
      <c r="K89" s="284">
        <v>0</v>
      </c>
      <c r="L89" s="46">
        <v>0.6</v>
      </c>
      <c r="M89" s="284">
        <v>1</v>
      </c>
      <c r="N89" s="284">
        <v>1</v>
      </c>
      <c r="O89" s="1938">
        <v>0</v>
      </c>
      <c r="P89" s="1789">
        <v>82054272.792000011</v>
      </c>
      <c r="Q89" s="18"/>
      <c r="R89" s="1844">
        <v>0.4</v>
      </c>
      <c r="S89" s="1933" t="s">
        <v>543</v>
      </c>
      <c r="T89" s="49">
        <v>0.6</v>
      </c>
      <c r="U89" s="297" t="s">
        <v>544</v>
      </c>
      <c r="V89" s="298" t="s">
        <v>545</v>
      </c>
      <c r="W89" s="233" t="str">
        <f t="shared" si="8"/>
        <v>En gestión</v>
      </c>
      <c r="X89" s="233" t="str">
        <f t="shared" si="9"/>
        <v>En gestión</v>
      </c>
      <c r="Y89" s="1935" t="s">
        <v>543</v>
      </c>
      <c r="Z89" s="1819">
        <f>SUMPRODUCT(H89:H91,T89:T91)</f>
        <v>0.4</v>
      </c>
      <c r="AA89" s="1821">
        <f>SUMPRODUCT(H89:H91,L89:L91)</f>
        <v>0.4</v>
      </c>
      <c r="AB89" s="1735" t="str">
        <f>IF(AA89&lt;1%,"Sin iniciar",IF(AA89=100%,"Terminado","En gestión"))</f>
        <v>En gestión</v>
      </c>
      <c r="AC89" s="1738" t="str">
        <f>IF(Z89&lt;1%,"Sin iniciar",IF(Z89=100%,"Terminado","En gestión"))</f>
        <v>En gestión</v>
      </c>
      <c r="AD89" s="303" t="s">
        <v>144</v>
      </c>
      <c r="AE89" s="1927">
        <v>81701356</v>
      </c>
      <c r="AF89" s="1924">
        <v>81650939.739999995</v>
      </c>
      <c r="AG89" s="1924">
        <v>40825469.899999999</v>
      </c>
      <c r="AH89" s="1778">
        <v>0</v>
      </c>
      <c r="AI89" s="1926" t="s">
        <v>144</v>
      </c>
      <c r="AJ89" s="1926" t="s">
        <v>144</v>
      </c>
      <c r="AK89" s="1824"/>
      <c r="AL89" s="1824"/>
      <c r="AM89" s="1824"/>
      <c r="AN89" s="1824"/>
      <c r="AP89" s="842" t="s">
        <v>4208</v>
      </c>
      <c r="AQ89" s="844" t="s">
        <v>4205</v>
      </c>
      <c r="AR89" s="2085" t="s">
        <v>4207</v>
      </c>
    </row>
    <row r="90" spans="2:44" ht="126" customHeight="1" x14ac:dyDescent="0.25">
      <c r="B90" s="2059"/>
      <c r="C90" s="1930"/>
      <c r="D90" s="1704"/>
      <c r="E90" s="1704"/>
      <c r="F90" s="251" t="s">
        <v>546</v>
      </c>
      <c r="G90" s="283" t="s">
        <v>547</v>
      </c>
      <c r="H90" s="284">
        <v>0.55000000000000004</v>
      </c>
      <c r="I90" s="285">
        <v>44690</v>
      </c>
      <c r="J90" s="285">
        <v>44834</v>
      </c>
      <c r="K90" s="284">
        <v>0</v>
      </c>
      <c r="L90" s="46">
        <v>0.4</v>
      </c>
      <c r="M90" s="284">
        <v>1</v>
      </c>
      <c r="N90" s="284">
        <v>1</v>
      </c>
      <c r="O90" s="1938"/>
      <c r="P90" s="1789"/>
      <c r="Q90" s="18"/>
      <c r="R90" s="1845"/>
      <c r="S90" s="1933"/>
      <c r="T90" s="49">
        <v>0.4</v>
      </c>
      <c r="U90" s="297" t="s">
        <v>548</v>
      </c>
      <c r="V90" s="300" t="s">
        <v>549</v>
      </c>
      <c r="W90" s="233" t="str">
        <f t="shared" si="8"/>
        <v>En gestión</v>
      </c>
      <c r="X90" s="233" t="str">
        <f t="shared" si="9"/>
        <v>En gestión</v>
      </c>
      <c r="Y90" s="1935"/>
      <c r="Z90" s="1819"/>
      <c r="AA90" s="1821"/>
      <c r="AB90" s="1735"/>
      <c r="AC90" s="1738"/>
      <c r="AD90" s="303" t="s">
        <v>144</v>
      </c>
      <c r="AE90" s="1927"/>
      <c r="AF90" s="1924"/>
      <c r="AG90" s="1924"/>
      <c r="AH90" s="1778"/>
      <c r="AI90" s="1926"/>
      <c r="AJ90" s="1926"/>
      <c r="AK90" s="1824"/>
      <c r="AL90" s="1824"/>
      <c r="AM90" s="1824"/>
      <c r="AN90" s="1824"/>
      <c r="AP90" s="842" t="s">
        <v>4208</v>
      </c>
      <c r="AQ90" s="844" t="s">
        <v>4205</v>
      </c>
      <c r="AR90" s="2086"/>
    </row>
    <row r="91" spans="2:44" ht="126" customHeight="1" x14ac:dyDescent="0.25">
      <c r="B91" s="2059"/>
      <c r="C91" s="1931"/>
      <c r="D91" s="1705"/>
      <c r="E91" s="1705"/>
      <c r="F91" s="251" t="s">
        <v>550</v>
      </c>
      <c r="G91" s="283" t="s">
        <v>551</v>
      </c>
      <c r="H91" s="284">
        <v>0.15</v>
      </c>
      <c r="I91" s="285">
        <v>44837</v>
      </c>
      <c r="J91" s="291">
        <v>44862</v>
      </c>
      <c r="K91" s="284">
        <v>0</v>
      </c>
      <c r="L91" s="46">
        <v>0</v>
      </c>
      <c r="M91" s="284">
        <v>0</v>
      </c>
      <c r="N91" s="284">
        <v>1</v>
      </c>
      <c r="O91" s="1938"/>
      <c r="P91" s="1789"/>
      <c r="Q91" s="18"/>
      <c r="R91" s="1845"/>
      <c r="S91" s="1934"/>
      <c r="T91" s="49">
        <v>0</v>
      </c>
      <c r="U91" s="295" t="s">
        <v>4166</v>
      </c>
      <c r="V91" s="296" t="s">
        <v>729</v>
      </c>
      <c r="W91" s="233" t="str">
        <f t="shared" si="8"/>
        <v>Sin iniciar</v>
      </c>
      <c r="X91" s="233" t="str">
        <f t="shared" si="9"/>
        <v>Sin iniciar</v>
      </c>
      <c r="Y91" s="1936"/>
      <c r="Z91" s="1820"/>
      <c r="AA91" s="1822"/>
      <c r="AB91" s="1736"/>
      <c r="AC91" s="1739"/>
      <c r="AD91" s="303" t="s">
        <v>144</v>
      </c>
      <c r="AE91" s="1927"/>
      <c r="AF91" s="1924"/>
      <c r="AG91" s="1924"/>
      <c r="AH91" s="1778"/>
      <c r="AI91" s="1926"/>
      <c r="AJ91" s="1926"/>
      <c r="AK91" s="1824"/>
      <c r="AL91" s="1824"/>
      <c r="AM91" s="1824"/>
      <c r="AN91" s="1824"/>
      <c r="AP91" s="842" t="s">
        <v>4208</v>
      </c>
      <c r="AQ91" s="844" t="s">
        <v>4205</v>
      </c>
      <c r="AR91" s="2087"/>
    </row>
    <row r="92" spans="2:44" ht="126" customHeight="1" x14ac:dyDescent="0.25">
      <c r="B92" s="2059"/>
      <c r="C92" s="1929" t="s">
        <v>552</v>
      </c>
      <c r="D92" s="1703" t="s">
        <v>553</v>
      </c>
      <c r="E92" s="1703" t="s">
        <v>554</v>
      </c>
      <c r="F92" s="251" t="s">
        <v>555</v>
      </c>
      <c r="G92" s="283" t="s">
        <v>556</v>
      </c>
      <c r="H92" s="284">
        <v>0.3</v>
      </c>
      <c r="I92" s="285">
        <v>44593</v>
      </c>
      <c r="J92" s="285">
        <v>44681</v>
      </c>
      <c r="K92" s="284">
        <v>0.7</v>
      </c>
      <c r="L92" s="46">
        <v>1</v>
      </c>
      <c r="M92" s="284">
        <v>1</v>
      </c>
      <c r="N92" s="284">
        <v>1</v>
      </c>
      <c r="O92" s="1938">
        <v>16215000</v>
      </c>
      <c r="P92" s="1789">
        <v>18111883.991999999</v>
      </c>
      <c r="Q92" s="18"/>
      <c r="R92" s="1939">
        <v>0.46500000000000002</v>
      </c>
      <c r="S92" s="1933" t="s">
        <v>557</v>
      </c>
      <c r="T92" s="49">
        <v>1</v>
      </c>
      <c r="U92" s="297" t="s">
        <v>558</v>
      </c>
      <c r="V92" s="299" t="s">
        <v>559</v>
      </c>
      <c r="W92" s="233" t="str">
        <f t="shared" si="8"/>
        <v>Terminado</v>
      </c>
      <c r="X92" s="233" t="str">
        <f t="shared" si="9"/>
        <v>Terminado</v>
      </c>
      <c r="Y92" s="1935" t="s">
        <v>557</v>
      </c>
      <c r="Z92" s="1819">
        <f>SUMPRODUCT(H92:H94,T92:T94)</f>
        <v>0.46499999999999997</v>
      </c>
      <c r="AA92" s="1821">
        <f>SUMPRODUCT(H92:H94,L92:L94)</f>
        <v>0.46499999999999997</v>
      </c>
      <c r="AB92" s="1735" t="str">
        <f>IF(AA92&lt;1%,"Sin iniciar",IF(AA92=100%,"Terminado","En gestión"))</f>
        <v>En gestión</v>
      </c>
      <c r="AC92" s="1738" t="str">
        <f>IF(Z92&lt;1%,"Sin iniciar",IF(Z92=100%,"Terminado","En gestión"))</f>
        <v>En gestión</v>
      </c>
      <c r="AD92" s="303" t="s">
        <v>144</v>
      </c>
      <c r="AE92" s="1927">
        <v>17758968</v>
      </c>
      <c r="AF92" s="1924">
        <v>17708550.940000001</v>
      </c>
      <c r="AG92" s="1924">
        <v>8854275.5</v>
      </c>
      <c r="AH92" s="1778">
        <v>16215000</v>
      </c>
      <c r="AI92" s="1926">
        <v>16215000</v>
      </c>
      <c r="AJ92" s="1926">
        <v>4230000</v>
      </c>
      <c r="AK92" s="1824" t="s">
        <v>430</v>
      </c>
      <c r="AL92" s="1824" t="s">
        <v>517</v>
      </c>
      <c r="AM92" s="1824" t="s">
        <v>518</v>
      </c>
      <c r="AN92" s="1824" t="s">
        <v>519</v>
      </c>
      <c r="AP92" s="839" t="s">
        <v>4493</v>
      </c>
      <c r="AQ92" s="844" t="s">
        <v>4412</v>
      </c>
      <c r="AR92" s="2085" t="s">
        <v>4413</v>
      </c>
    </row>
    <row r="93" spans="2:44" ht="126" customHeight="1" x14ac:dyDescent="0.25">
      <c r="B93" s="2059"/>
      <c r="C93" s="1930"/>
      <c r="D93" s="1704"/>
      <c r="E93" s="1704"/>
      <c r="F93" s="251" t="s">
        <v>560</v>
      </c>
      <c r="G93" s="283" t="s">
        <v>561</v>
      </c>
      <c r="H93" s="284">
        <v>0.55000000000000004</v>
      </c>
      <c r="I93" s="285">
        <v>44683</v>
      </c>
      <c r="J93" s="291">
        <v>44883</v>
      </c>
      <c r="K93" s="284">
        <v>0</v>
      </c>
      <c r="L93" s="46">
        <v>0.3</v>
      </c>
      <c r="M93" s="284">
        <v>0.7</v>
      </c>
      <c r="N93" s="284">
        <v>1</v>
      </c>
      <c r="O93" s="1938"/>
      <c r="P93" s="1789"/>
      <c r="Q93" s="18"/>
      <c r="R93" s="1845"/>
      <c r="S93" s="1933"/>
      <c r="T93" s="49">
        <v>0.3</v>
      </c>
      <c r="U93" s="297" t="s">
        <v>562</v>
      </c>
      <c r="V93" s="299" t="s">
        <v>563</v>
      </c>
      <c r="W93" s="233" t="str">
        <f t="shared" si="8"/>
        <v>En gestión</v>
      </c>
      <c r="X93" s="233" t="str">
        <f t="shared" si="9"/>
        <v>En gestión</v>
      </c>
      <c r="Y93" s="1935"/>
      <c r="Z93" s="1819"/>
      <c r="AA93" s="1821"/>
      <c r="AB93" s="1735"/>
      <c r="AC93" s="1738"/>
      <c r="AD93" s="303" t="s">
        <v>144</v>
      </c>
      <c r="AE93" s="1927"/>
      <c r="AF93" s="1924"/>
      <c r="AG93" s="1924"/>
      <c r="AH93" s="1778"/>
      <c r="AI93" s="1926"/>
      <c r="AJ93" s="1926"/>
      <c r="AK93" s="1824"/>
      <c r="AL93" s="1824"/>
      <c r="AM93" s="1824"/>
      <c r="AN93" s="1824"/>
      <c r="AP93" s="839" t="s">
        <v>4493</v>
      </c>
      <c r="AQ93" s="844" t="s">
        <v>4205</v>
      </c>
      <c r="AR93" s="2086"/>
    </row>
    <row r="94" spans="2:44" ht="126" customHeight="1" x14ac:dyDescent="0.25">
      <c r="B94" s="2059"/>
      <c r="C94" s="1931"/>
      <c r="D94" s="1705"/>
      <c r="E94" s="1705"/>
      <c r="F94" s="251" t="s">
        <v>564</v>
      </c>
      <c r="G94" s="283" t="s">
        <v>565</v>
      </c>
      <c r="H94" s="284">
        <v>0.15</v>
      </c>
      <c r="I94" s="291">
        <v>44887</v>
      </c>
      <c r="J94" s="285">
        <v>44897</v>
      </c>
      <c r="K94" s="284">
        <v>0</v>
      </c>
      <c r="L94" s="46">
        <v>0</v>
      </c>
      <c r="M94" s="284">
        <v>0</v>
      </c>
      <c r="N94" s="284">
        <v>1</v>
      </c>
      <c r="O94" s="1938"/>
      <c r="P94" s="1789"/>
      <c r="Q94" s="18"/>
      <c r="R94" s="1845"/>
      <c r="S94" s="1934"/>
      <c r="T94" s="49">
        <v>0</v>
      </c>
      <c r="U94" s="295" t="s">
        <v>4166</v>
      </c>
      <c r="V94" s="296" t="s">
        <v>729</v>
      </c>
      <c r="W94" s="233" t="str">
        <f t="shared" si="8"/>
        <v>Sin iniciar</v>
      </c>
      <c r="X94" s="233" t="str">
        <f t="shared" si="9"/>
        <v>Sin iniciar</v>
      </c>
      <c r="Y94" s="1936"/>
      <c r="Z94" s="1820"/>
      <c r="AA94" s="1822"/>
      <c r="AB94" s="1736"/>
      <c r="AC94" s="1739"/>
      <c r="AD94" s="303" t="s">
        <v>144</v>
      </c>
      <c r="AE94" s="1927"/>
      <c r="AF94" s="1924"/>
      <c r="AG94" s="1924"/>
      <c r="AH94" s="1778"/>
      <c r="AI94" s="1926"/>
      <c r="AJ94" s="1926"/>
      <c r="AK94" s="1824"/>
      <c r="AL94" s="1824"/>
      <c r="AM94" s="1824"/>
      <c r="AN94" s="1824"/>
      <c r="AP94" s="839" t="s">
        <v>4493</v>
      </c>
      <c r="AQ94" s="844" t="s">
        <v>4205</v>
      </c>
      <c r="AR94" s="2087"/>
    </row>
    <row r="95" spans="2:44" ht="126" customHeight="1" x14ac:dyDescent="0.25">
      <c r="B95" s="2059"/>
      <c r="C95" s="1929" t="s">
        <v>566</v>
      </c>
      <c r="D95" s="1703" t="s">
        <v>567</v>
      </c>
      <c r="E95" s="1703" t="s">
        <v>568</v>
      </c>
      <c r="F95" s="251" t="s">
        <v>569</v>
      </c>
      <c r="G95" s="283" t="s">
        <v>570</v>
      </c>
      <c r="H95" s="284">
        <v>0.4</v>
      </c>
      <c r="I95" s="285">
        <v>44585</v>
      </c>
      <c r="J95" s="291">
        <v>44876</v>
      </c>
      <c r="K95" s="284">
        <v>0.25</v>
      </c>
      <c r="L95" s="46">
        <v>0.5</v>
      </c>
      <c r="M95" s="284">
        <v>0.75</v>
      </c>
      <c r="N95" s="284">
        <v>1</v>
      </c>
      <c r="O95" s="1938">
        <v>316083577</v>
      </c>
      <c r="P95" s="1789">
        <v>131905232.40000004</v>
      </c>
      <c r="Q95" s="18"/>
      <c r="R95" s="1844">
        <v>0.5</v>
      </c>
      <c r="S95" s="1933" t="s">
        <v>571</v>
      </c>
      <c r="T95" s="52">
        <v>0.5</v>
      </c>
      <c r="U95" s="297" t="s">
        <v>572</v>
      </c>
      <c r="V95" s="296" t="s">
        <v>573</v>
      </c>
      <c r="W95" s="233" t="str">
        <f t="shared" si="8"/>
        <v>En gestión</v>
      </c>
      <c r="X95" s="233" t="str">
        <f t="shared" si="9"/>
        <v>En gestión</v>
      </c>
      <c r="Y95" s="1935" t="s">
        <v>4165</v>
      </c>
      <c r="Z95" s="1819">
        <f>SUMPRODUCT(H95:H97,T95:T97)</f>
        <v>0.5</v>
      </c>
      <c r="AA95" s="1821">
        <f>SUMPRODUCT(H95:H97,L95:L97)</f>
        <v>0.5</v>
      </c>
      <c r="AB95" s="1735" t="str">
        <f>IF(AA95&lt;1%,"Sin iniciar",IF(AA95=100%,"Terminado","En gestión"))</f>
        <v>En gestión</v>
      </c>
      <c r="AC95" s="1738" t="str">
        <f>IF(Z95&lt;1%,"Sin iniciar",IF(Z95=100%,"Terminado","En gestión"))</f>
        <v>En gestión</v>
      </c>
      <c r="AD95" s="303" t="s">
        <v>144</v>
      </c>
      <c r="AE95" s="1927">
        <v>130683231</v>
      </c>
      <c r="AF95" s="1924">
        <v>130599203.54000001</v>
      </c>
      <c r="AG95" s="1924">
        <v>65299601.799999997</v>
      </c>
      <c r="AH95" s="1778">
        <v>316083577</v>
      </c>
      <c r="AI95" s="1926">
        <v>301160941.38999999</v>
      </c>
      <c r="AJ95" s="1926">
        <v>78753649.5</v>
      </c>
      <c r="AK95" s="1824" t="s">
        <v>430</v>
      </c>
      <c r="AL95" s="1824" t="s">
        <v>574</v>
      </c>
      <c r="AM95" s="1824" t="s">
        <v>575</v>
      </c>
      <c r="AN95" s="1824" t="s">
        <v>576</v>
      </c>
      <c r="AP95" s="842" t="s">
        <v>4208</v>
      </c>
      <c r="AQ95" s="844" t="s">
        <v>4205</v>
      </c>
      <c r="AR95" s="2085" t="s">
        <v>4207</v>
      </c>
    </row>
    <row r="96" spans="2:44" ht="126" customHeight="1" x14ac:dyDescent="0.25">
      <c r="B96" s="2059"/>
      <c r="C96" s="1930"/>
      <c r="D96" s="1704"/>
      <c r="E96" s="1704"/>
      <c r="F96" s="251" t="s">
        <v>577</v>
      </c>
      <c r="G96" s="283" t="s">
        <v>578</v>
      </c>
      <c r="H96" s="284">
        <v>0.4</v>
      </c>
      <c r="I96" s="285">
        <v>44589</v>
      </c>
      <c r="J96" s="291">
        <v>44879</v>
      </c>
      <c r="K96" s="284">
        <v>0.25</v>
      </c>
      <c r="L96" s="46">
        <v>0.5</v>
      </c>
      <c r="M96" s="284">
        <v>0.75</v>
      </c>
      <c r="N96" s="284">
        <v>1</v>
      </c>
      <c r="O96" s="1938"/>
      <c r="P96" s="1789"/>
      <c r="Q96" s="18"/>
      <c r="R96" s="1845"/>
      <c r="S96" s="1933"/>
      <c r="T96" s="52">
        <v>0.5</v>
      </c>
      <c r="U96" s="297" t="s">
        <v>579</v>
      </c>
      <c r="V96" s="296" t="s">
        <v>580</v>
      </c>
      <c r="W96" s="233" t="str">
        <f t="shared" si="8"/>
        <v>En gestión</v>
      </c>
      <c r="X96" s="233" t="str">
        <f t="shared" si="9"/>
        <v>En gestión</v>
      </c>
      <c r="Y96" s="1935"/>
      <c r="Z96" s="1819"/>
      <c r="AA96" s="1821"/>
      <c r="AB96" s="1735"/>
      <c r="AC96" s="1738"/>
      <c r="AD96" s="303" t="s">
        <v>144</v>
      </c>
      <c r="AE96" s="1927"/>
      <c r="AF96" s="1924"/>
      <c r="AG96" s="1924"/>
      <c r="AH96" s="1778"/>
      <c r="AI96" s="1926"/>
      <c r="AJ96" s="1926"/>
      <c r="AK96" s="1824"/>
      <c r="AL96" s="1824"/>
      <c r="AM96" s="1824"/>
      <c r="AN96" s="1824"/>
      <c r="AP96" s="842" t="s">
        <v>4208</v>
      </c>
      <c r="AQ96" s="844" t="s">
        <v>4205</v>
      </c>
      <c r="AR96" s="2086"/>
    </row>
    <row r="97" spans="2:44" ht="126" customHeight="1" x14ac:dyDescent="0.25">
      <c r="B97" s="2059"/>
      <c r="C97" s="1931"/>
      <c r="D97" s="1705"/>
      <c r="E97" s="1705"/>
      <c r="F97" s="251" t="s">
        <v>581</v>
      </c>
      <c r="G97" s="283" t="s">
        <v>582</v>
      </c>
      <c r="H97" s="284">
        <v>0.2</v>
      </c>
      <c r="I97" s="285">
        <v>44596</v>
      </c>
      <c r="J97" s="291">
        <v>44880</v>
      </c>
      <c r="K97" s="284">
        <v>0.25</v>
      </c>
      <c r="L97" s="46">
        <v>0.5</v>
      </c>
      <c r="M97" s="284">
        <v>0.75</v>
      </c>
      <c r="N97" s="284">
        <v>1</v>
      </c>
      <c r="O97" s="1938"/>
      <c r="P97" s="1789"/>
      <c r="Q97" s="18"/>
      <c r="R97" s="1845"/>
      <c r="S97" s="1934"/>
      <c r="T97" s="52">
        <v>0.5</v>
      </c>
      <c r="U97" s="297" t="s">
        <v>583</v>
      </c>
      <c r="V97" s="296" t="s">
        <v>584</v>
      </c>
      <c r="W97" s="233" t="str">
        <f t="shared" si="8"/>
        <v>En gestión</v>
      </c>
      <c r="X97" s="233" t="str">
        <f t="shared" si="9"/>
        <v>En gestión</v>
      </c>
      <c r="Y97" s="1936"/>
      <c r="Z97" s="1820"/>
      <c r="AA97" s="1822"/>
      <c r="AB97" s="1736"/>
      <c r="AC97" s="1739"/>
      <c r="AD97" s="303" t="s">
        <v>144</v>
      </c>
      <c r="AE97" s="1927"/>
      <c r="AF97" s="1924"/>
      <c r="AG97" s="1924"/>
      <c r="AH97" s="1778"/>
      <c r="AI97" s="1926"/>
      <c r="AJ97" s="1926"/>
      <c r="AK97" s="1824"/>
      <c r="AL97" s="1824"/>
      <c r="AM97" s="1824"/>
      <c r="AN97" s="1824"/>
      <c r="AP97" s="842" t="s">
        <v>4208</v>
      </c>
      <c r="AQ97" s="844" t="s">
        <v>4205</v>
      </c>
      <c r="AR97" s="2087"/>
    </row>
    <row r="98" spans="2:44" ht="126" customHeight="1" x14ac:dyDescent="0.25">
      <c r="B98" s="2059"/>
      <c r="C98" s="1929" t="s">
        <v>585</v>
      </c>
      <c r="D98" s="1703" t="s">
        <v>586</v>
      </c>
      <c r="E98" s="1703" t="s">
        <v>587</v>
      </c>
      <c r="F98" s="251" t="s">
        <v>588</v>
      </c>
      <c r="G98" s="283" t="s">
        <v>589</v>
      </c>
      <c r="H98" s="284">
        <v>0.4</v>
      </c>
      <c r="I98" s="285">
        <v>44568</v>
      </c>
      <c r="J98" s="291">
        <v>44907</v>
      </c>
      <c r="K98" s="284">
        <v>0.25</v>
      </c>
      <c r="L98" s="46">
        <v>0.5</v>
      </c>
      <c r="M98" s="284">
        <v>0.75</v>
      </c>
      <c r="N98" s="284">
        <v>1</v>
      </c>
      <c r="O98" s="1938">
        <v>334652353</v>
      </c>
      <c r="P98" s="1789">
        <v>126792012.00000001</v>
      </c>
      <c r="Q98" s="18"/>
      <c r="R98" s="1844">
        <v>0.5</v>
      </c>
      <c r="S98" s="1933" t="s">
        <v>590</v>
      </c>
      <c r="T98" s="52">
        <v>0.5</v>
      </c>
      <c r="U98" s="297" t="s">
        <v>591</v>
      </c>
      <c r="V98" s="296" t="s">
        <v>592</v>
      </c>
      <c r="W98" s="233" t="str">
        <f t="shared" si="8"/>
        <v>En gestión</v>
      </c>
      <c r="X98" s="233" t="str">
        <f t="shared" si="9"/>
        <v>En gestión</v>
      </c>
      <c r="Y98" s="1935" t="s">
        <v>593</v>
      </c>
      <c r="Z98" s="1819">
        <f>SUMPRODUCT(H98:H100,T98:T100)</f>
        <v>0.5</v>
      </c>
      <c r="AA98" s="1821">
        <f>SUMPRODUCT(H98:H100,L98:L100)</f>
        <v>0.5</v>
      </c>
      <c r="AB98" s="1735" t="str">
        <f>IF(AA98&lt;1%,"Sin iniciar",IF(AA98=100%,"Terminado","En gestión"))</f>
        <v>En gestión</v>
      </c>
      <c r="AC98" s="1738" t="str">
        <f>IF(Z98&lt;1%,"Sin iniciar",IF(Z98=100%,"Terminado","En gestión"))</f>
        <v>En gestión</v>
      </c>
      <c r="AD98" s="303" t="s">
        <v>144</v>
      </c>
      <c r="AE98" s="1927">
        <v>125805288</v>
      </c>
      <c r="AF98" s="1924">
        <v>125754871.84</v>
      </c>
      <c r="AG98" s="1924">
        <v>62877435.899999999</v>
      </c>
      <c r="AH98" s="1778">
        <v>334652353</v>
      </c>
      <c r="AI98" s="1926">
        <v>309443984.05000001</v>
      </c>
      <c r="AJ98" s="1926">
        <v>72863993.280000001</v>
      </c>
      <c r="AK98" s="1824" t="s">
        <v>430</v>
      </c>
      <c r="AL98" s="1824" t="s">
        <v>594</v>
      </c>
      <c r="AM98" s="1824" t="s">
        <v>595</v>
      </c>
      <c r="AN98" s="1824" t="s">
        <v>596</v>
      </c>
      <c r="AP98" s="842" t="s">
        <v>4208</v>
      </c>
      <c r="AQ98" s="844" t="s">
        <v>4205</v>
      </c>
      <c r="AR98" s="2085" t="s">
        <v>4207</v>
      </c>
    </row>
    <row r="99" spans="2:44" ht="126" customHeight="1" x14ac:dyDescent="0.25">
      <c r="B99" s="2059"/>
      <c r="C99" s="1930"/>
      <c r="D99" s="1704"/>
      <c r="E99" s="1704"/>
      <c r="F99" s="251" t="s">
        <v>597</v>
      </c>
      <c r="G99" s="283" t="s">
        <v>598</v>
      </c>
      <c r="H99" s="284">
        <v>0.4</v>
      </c>
      <c r="I99" s="285">
        <v>44571</v>
      </c>
      <c r="J99" s="291">
        <v>44909</v>
      </c>
      <c r="K99" s="284">
        <v>0.25</v>
      </c>
      <c r="L99" s="46">
        <v>0.5</v>
      </c>
      <c r="M99" s="284">
        <v>0.75</v>
      </c>
      <c r="N99" s="284">
        <v>1</v>
      </c>
      <c r="O99" s="1938"/>
      <c r="P99" s="1789"/>
      <c r="Q99" s="18"/>
      <c r="R99" s="1845"/>
      <c r="S99" s="1933"/>
      <c r="T99" s="52">
        <v>0.5</v>
      </c>
      <c r="U99" s="297" t="s">
        <v>599</v>
      </c>
      <c r="V99" s="296" t="s">
        <v>600</v>
      </c>
      <c r="W99" s="233" t="str">
        <f t="shared" si="8"/>
        <v>En gestión</v>
      </c>
      <c r="X99" s="233" t="str">
        <f t="shared" si="9"/>
        <v>En gestión</v>
      </c>
      <c r="Y99" s="1935"/>
      <c r="Z99" s="1819"/>
      <c r="AA99" s="1821"/>
      <c r="AB99" s="1735"/>
      <c r="AC99" s="1738"/>
      <c r="AD99" s="303" t="s">
        <v>144</v>
      </c>
      <c r="AE99" s="1927"/>
      <c r="AF99" s="1924"/>
      <c r="AG99" s="1924"/>
      <c r="AH99" s="1778"/>
      <c r="AI99" s="1926"/>
      <c r="AJ99" s="1926"/>
      <c r="AK99" s="1824"/>
      <c r="AL99" s="1824"/>
      <c r="AM99" s="1824"/>
      <c r="AN99" s="1824"/>
      <c r="AP99" s="842" t="s">
        <v>4208</v>
      </c>
      <c r="AQ99" s="844" t="s">
        <v>4205</v>
      </c>
      <c r="AR99" s="2086"/>
    </row>
    <row r="100" spans="2:44" ht="126" customHeight="1" x14ac:dyDescent="0.25">
      <c r="B100" s="2059"/>
      <c r="C100" s="1931"/>
      <c r="D100" s="1705"/>
      <c r="E100" s="1705"/>
      <c r="F100" s="251" t="s">
        <v>601</v>
      </c>
      <c r="G100" s="283" t="s">
        <v>602</v>
      </c>
      <c r="H100" s="284">
        <v>0.2</v>
      </c>
      <c r="I100" s="285">
        <v>44573</v>
      </c>
      <c r="J100" s="291">
        <v>44914</v>
      </c>
      <c r="K100" s="284">
        <v>0.25</v>
      </c>
      <c r="L100" s="46">
        <v>0.5</v>
      </c>
      <c r="M100" s="284">
        <v>0.75</v>
      </c>
      <c r="N100" s="284">
        <v>1</v>
      </c>
      <c r="O100" s="1938"/>
      <c r="P100" s="1789"/>
      <c r="Q100" s="18"/>
      <c r="R100" s="1845"/>
      <c r="S100" s="1934"/>
      <c r="T100" s="52">
        <v>0.5</v>
      </c>
      <c r="U100" s="297" t="s">
        <v>603</v>
      </c>
      <c r="V100" s="296" t="s">
        <v>604</v>
      </c>
      <c r="W100" s="233" t="str">
        <f t="shared" si="8"/>
        <v>En gestión</v>
      </c>
      <c r="X100" s="233" t="str">
        <f t="shared" si="9"/>
        <v>En gestión</v>
      </c>
      <c r="Y100" s="1936"/>
      <c r="Z100" s="1820"/>
      <c r="AA100" s="1822"/>
      <c r="AB100" s="1736"/>
      <c r="AC100" s="1739"/>
      <c r="AD100" s="303" t="s">
        <v>144</v>
      </c>
      <c r="AE100" s="1927"/>
      <c r="AF100" s="1924"/>
      <c r="AG100" s="1924"/>
      <c r="AH100" s="1778"/>
      <c r="AI100" s="1926"/>
      <c r="AJ100" s="1926"/>
      <c r="AK100" s="1824"/>
      <c r="AL100" s="1824"/>
      <c r="AM100" s="1824"/>
      <c r="AN100" s="1824"/>
      <c r="AP100" s="842" t="s">
        <v>4208</v>
      </c>
      <c r="AQ100" s="844" t="s">
        <v>4205</v>
      </c>
      <c r="AR100" s="2087"/>
    </row>
    <row r="101" spans="2:44" ht="126" customHeight="1" x14ac:dyDescent="0.25">
      <c r="B101" s="2059"/>
      <c r="C101" s="1929" t="s">
        <v>605</v>
      </c>
      <c r="D101" s="1703" t="s">
        <v>606</v>
      </c>
      <c r="E101" s="1703" t="s">
        <v>607</v>
      </c>
      <c r="F101" s="251" t="s">
        <v>608</v>
      </c>
      <c r="G101" s="283" t="s">
        <v>609</v>
      </c>
      <c r="H101" s="284">
        <v>0.4</v>
      </c>
      <c r="I101" s="285">
        <v>44572</v>
      </c>
      <c r="J101" s="285">
        <v>44632</v>
      </c>
      <c r="K101" s="284">
        <v>1</v>
      </c>
      <c r="L101" s="46">
        <v>1</v>
      </c>
      <c r="M101" s="284">
        <v>1</v>
      </c>
      <c r="N101" s="284">
        <v>1</v>
      </c>
      <c r="O101" s="1938">
        <v>64698225</v>
      </c>
      <c r="P101" s="1789">
        <v>29518663.199999999</v>
      </c>
      <c r="Q101" s="18"/>
      <c r="R101" s="1844">
        <v>1</v>
      </c>
      <c r="S101" s="1933" t="s">
        <v>447</v>
      </c>
      <c r="T101" s="52">
        <v>1</v>
      </c>
      <c r="U101" s="295" t="s">
        <v>448</v>
      </c>
      <c r="V101" s="296" t="s">
        <v>729</v>
      </c>
      <c r="W101" s="233" t="str">
        <f t="shared" si="8"/>
        <v>Terminado</v>
      </c>
      <c r="X101" s="233" t="str">
        <f t="shared" si="9"/>
        <v>Terminado</v>
      </c>
      <c r="Y101" s="1935" t="s">
        <v>447</v>
      </c>
      <c r="Z101" s="1819">
        <f>SUMPRODUCT(H101:H103,T101:T103)</f>
        <v>1</v>
      </c>
      <c r="AA101" s="1821">
        <f>SUMPRODUCT(H101:H103,L101:L103)</f>
        <v>1</v>
      </c>
      <c r="AB101" s="1735" t="str">
        <f>IF(AA101&lt;1%,"Sin iniciar",IF(AA101=100%,"Terminado","En gestión"))</f>
        <v>Terminado</v>
      </c>
      <c r="AC101" s="1738" t="str">
        <f>IF(Z101&lt;1%,"Sin iniciar",IF(Z101=100%,"Terminado","En gestión"))</f>
        <v>Terminado</v>
      </c>
      <c r="AD101" s="303" t="s">
        <v>144</v>
      </c>
      <c r="AE101" s="1927">
        <v>28215036</v>
      </c>
      <c r="AF101" s="1924">
        <v>28164619.489999998</v>
      </c>
      <c r="AG101" s="1924">
        <v>14082309.699999999</v>
      </c>
      <c r="AH101" s="1778">
        <v>64698225</v>
      </c>
      <c r="AI101" s="1926">
        <v>67475654.989999995</v>
      </c>
      <c r="AJ101" s="1926">
        <v>14803350</v>
      </c>
      <c r="AK101" s="1824" t="s">
        <v>430</v>
      </c>
      <c r="AL101" s="1824" t="s">
        <v>610</v>
      </c>
      <c r="AM101" s="1824" t="s">
        <v>611</v>
      </c>
      <c r="AN101" s="1824" t="s">
        <v>612</v>
      </c>
      <c r="AP101" s="839" t="s">
        <v>4493</v>
      </c>
      <c r="AQ101" s="844" t="s">
        <v>4414</v>
      </c>
      <c r="AR101" s="2092" t="s">
        <v>4415</v>
      </c>
    </row>
    <row r="102" spans="2:44" ht="126" customHeight="1" x14ac:dyDescent="0.25">
      <c r="B102" s="2059"/>
      <c r="C102" s="1930"/>
      <c r="D102" s="1704"/>
      <c r="E102" s="1704"/>
      <c r="F102" s="251" t="s">
        <v>613</v>
      </c>
      <c r="G102" s="283" t="s">
        <v>614</v>
      </c>
      <c r="H102" s="284">
        <v>0.4</v>
      </c>
      <c r="I102" s="285">
        <v>44572</v>
      </c>
      <c r="J102" s="285">
        <v>44632</v>
      </c>
      <c r="K102" s="284">
        <v>1</v>
      </c>
      <c r="L102" s="46">
        <v>1</v>
      </c>
      <c r="M102" s="284">
        <v>1</v>
      </c>
      <c r="N102" s="284">
        <v>1</v>
      </c>
      <c r="O102" s="1938"/>
      <c r="P102" s="1789"/>
      <c r="Q102" s="18"/>
      <c r="R102" s="1845"/>
      <c r="S102" s="1933"/>
      <c r="T102" s="52">
        <v>1</v>
      </c>
      <c r="U102" s="295" t="s">
        <v>448</v>
      </c>
      <c r="V102" s="296" t="s">
        <v>729</v>
      </c>
      <c r="W102" s="233" t="str">
        <f t="shared" si="8"/>
        <v>Terminado</v>
      </c>
      <c r="X102" s="233" t="str">
        <f t="shared" si="9"/>
        <v>Terminado</v>
      </c>
      <c r="Y102" s="1935"/>
      <c r="Z102" s="1819"/>
      <c r="AA102" s="1821"/>
      <c r="AB102" s="1735"/>
      <c r="AC102" s="1738"/>
      <c r="AD102" s="303" t="s">
        <v>144</v>
      </c>
      <c r="AE102" s="1927"/>
      <c r="AF102" s="1924"/>
      <c r="AG102" s="1924"/>
      <c r="AH102" s="1778"/>
      <c r="AI102" s="1926"/>
      <c r="AJ102" s="1926"/>
      <c r="AK102" s="1824"/>
      <c r="AL102" s="1824"/>
      <c r="AM102" s="1824"/>
      <c r="AN102" s="1824"/>
      <c r="AP102" s="839" t="s">
        <v>4493</v>
      </c>
      <c r="AQ102" s="844" t="s">
        <v>4416</v>
      </c>
      <c r="AR102" s="2093"/>
    </row>
    <row r="103" spans="2:44" ht="126" customHeight="1" x14ac:dyDescent="0.25">
      <c r="B103" s="2059"/>
      <c r="C103" s="1931"/>
      <c r="D103" s="1705"/>
      <c r="E103" s="1705"/>
      <c r="F103" s="251" t="s">
        <v>615</v>
      </c>
      <c r="G103" s="283" t="s">
        <v>616</v>
      </c>
      <c r="H103" s="284">
        <v>0.2</v>
      </c>
      <c r="I103" s="285">
        <v>44621</v>
      </c>
      <c r="J103" s="285">
        <v>44632</v>
      </c>
      <c r="K103" s="284">
        <v>1</v>
      </c>
      <c r="L103" s="46">
        <v>1</v>
      </c>
      <c r="M103" s="284">
        <v>1</v>
      </c>
      <c r="N103" s="284">
        <v>1</v>
      </c>
      <c r="O103" s="1938"/>
      <c r="P103" s="1789"/>
      <c r="Q103" s="18"/>
      <c r="R103" s="1845"/>
      <c r="S103" s="1934"/>
      <c r="T103" s="52">
        <v>1</v>
      </c>
      <c r="U103" s="295" t="s">
        <v>448</v>
      </c>
      <c r="V103" s="296" t="s">
        <v>729</v>
      </c>
      <c r="W103" s="233" t="str">
        <f t="shared" si="8"/>
        <v>Terminado</v>
      </c>
      <c r="X103" s="233" t="str">
        <f t="shared" si="9"/>
        <v>Terminado</v>
      </c>
      <c r="Y103" s="1936"/>
      <c r="Z103" s="1820"/>
      <c r="AA103" s="1822"/>
      <c r="AB103" s="1736"/>
      <c r="AC103" s="1739"/>
      <c r="AD103" s="303" t="s">
        <v>144</v>
      </c>
      <c r="AE103" s="1927"/>
      <c r="AF103" s="1924"/>
      <c r="AG103" s="1924"/>
      <c r="AH103" s="1778"/>
      <c r="AI103" s="1926"/>
      <c r="AJ103" s="1926"/>
      <c r="AK103" s="1824"/>
      <c r="AL103" s="1824"/>
      <c r="AM103" s="1824"/>
      <c r="AN103" s="1824"/>
      <c r="AP103" s="839" t="s">
        <v>4493</v>
      </c>
      <c r="AQ103" s="844" t="s">
        <v>4417</v>
      </c>
      <c r="AR103" s="2094"/>
    </row>
    <row r="104" spans="2:44" ht="126" customHeight="1" x14ac:dyDescent="0.25">
      <c r="B104" s="2059"/>
      <c r="C104" s="1929" t="s">
        <v>617</v>
      </c>
      <c r="D104" s="1703" t="s">
        <v>618</v>
      </c>
      <c r="E104" s="1703" t="s">
        <v>619</v>
      </c>
      <c r="F104" s="251" t="s">
        <v>620</v>
      </c>
      <c r="G104" s="283" t="s">
        <v>621</v>
      </c>
      <c r="H104" s="284">
        <v>0.3</v>
      </c>
      <c r="I104" s="285">
        <v>44652</v>
      </c>
      <c r="J104" s="285">
        <v>44697</v>
      </c>
      <c r="K104" s="284">
        <v>0</v>
      </c>
      <c r="L104" s="46">
        <v>1</v>
      </c>
      <c r="M104" s="284">
        <v>1</v>
      </c>
      <c r="N104" s="284">
        <v>1</v>
      </c>
      <c r="O104" s="1938">
        <v>15079633</v>
      </c>
      <c r="P104" s="1789">
        <v>46075883.999999993</v>
      </c>
      <c r="Q104" s="18"/>
      <c r="R104" s="1844">
        <v>0.46</v>
      </c>
      <c r="S104" s="1933" t="s">
        <v>622</v>
      </c>
      <c r="T104" s="52">
        <v>1</v>
      </c>
      <c r="U104" s="301" t="s">
        <v>623</v>
      </c>
      <c r="V104" s="300" t="s">
        <v>624</v>
      </c>
      <c r="W104" s="233" t="str">
        <f t="shared" si="8"/>
        <v>Terminado</v>
      </c>
      <c r="X104" s="233" t="str">
        <f t="shared" si="9"/>
        <v>Terminado</v>
      </c>
      <c r="Y104" s="1935" t="s">
        <v>625</v>
      </c>
      <c r="Z104" s="1819">
        <f>SUMPRODUCT(H104:H106,T104:T106)</f>
        <v>0.46</v>
      </c>
      <c r="AA104" s="1821">
        <f>SUMPRODUCT(H104:H106,L104:L106)</f>
        <v>0.46</v>
      </c>
      <c r="AB104" s="1735" t="str">
        <f>IF(AA104&lt;1%,"Sin iniciar",IF(AA104=100%,"Terminado","En gestión"))</f>
        <v>En gestión</v>
      </c>
      <c r="AC104" s="1738" t="str">
        <f>IF(Z104&lt;1%,"Sin iniciar",IF(Z104=100%,"Terminado","En gestión"))</f>
        <v>En gestión</v>
      </c>
      <c r="AD104" s="303" t="s">
        <v>144</v>
      </c>
      <c r="AE104" s="1927">
        <v>45722968</v>
      </c>
      <c r="AF104" s="1924">
        <v>45672550.939999998</v>
      </c>
      <c r="AG104" s="1924">
        <v>22836275.5</v>
      </c>
      <c r="AH104" s="1778">
        <v>15079633</v>
      </c>
      <c r="AI104" s="1926">
        <v>15079632.6</v>
      </c>
      <c r="AJ104" s="1926">
        <v>3933815.2</v>
      </c>
      <c r="AK104" s="1824" t="s">
        <v>430</v>
      </c>
      <c r="AL104" s="1824" t="s">
        <v>610</v>
      </c>
      <c r="AM104" s="1824" t="s">
        <v>611</v>
      </c>
      <c r="AN104" s="1824" t="s">
        <v>612</v>
      </c>
      <c r="AP104" s="839" t="s">
        <v>4493</v>
      </c>
      <c r="AQ104" s="844" t="s">
        <v>4418</v>
      </c>
      <c r="AR104" s="2085" t="s">
        <v>4419</v>
      </c>
    </row>
    <row r="105" spans="2:44" ht="126" customHeight="1" x14ac:dyDescent="0.25">
      <c r="B105" s="2059"/>
      <c r="C105" s="1930"/>
      <c r="D105" s="1704"/>
      <c r="E105" s="1704"/>
      <c r="F105" s="251" t="s">
        <v>626</v>
      </c>
      <c r="G105" s="283" t="s">
        <v>627</v>
      </c>
      <c r="H105" s="284">
        <v>0.4</v>
      </c>
      <c r="I105" s="285">
        <v>44698</v>
      </c>
      <c r="J105" s="285">
        <v>44778</v>
      </c>
      <c r="K105" s="284">
        <v>0</v>
      </c>
      <c r="L105" s="46">
        <v>0.4</v>
      </c>
      <c r="M105" s="284">
        <v>1</v>
      </c>
      <c r="N105" s="284">
        <v>1</v>
      </c>
      <c r="O105" s="1938"/>
      <c r="P105" s="1789"/>
      <c r="Q105" s="18"/>
      <c r="R105" s="1845"/>
      <c r="S105" s="1933"/>
      <c r="T105" s="52">
        <v>0.4</v>
      </c>
      <c r="U105" s="301" t="s">
        <v>628</v>
      </c>
      <c r="V105" s="300" t="s">
        <v>629</v>
      </c>
      <c r="W105" s="233" t="str">
        <f t="shared" si="8"/>
        <v>En gestión</v>
      </c>
      <c r="X105" s="233" t="str">
        <f t="shared" si="9"/>
        <v>En gestión</v>
      </c>
      <c r="Y105" s="1935"/>
      <c r="Z105" s="1819"/>
      <c r="AA105" s="1821"/>
      <c r="AB105" s="1735"/>
      <c r="AC105" s="1738"/>
      <c r="AD105" s="303" t="s">
        <v>144</v>
      </c>
      <c r="AE105" s="1927"/>
      <c r="AF105" s="1924"/>
      <c r="AG105" s="1924"/>
      <c r="AH105" s="1778"/>
      <c r="AI105" s="1926"/>
      <c r="AJ105" s="1926"/>
      <c r="AK105" s="1824"/>
      <c r="AL105" s="1824"/>
      <c r="AM105" s="1824"/>
      <c r="AN105" s="1824"/>
      <c r="AP105" s="839" t="s">
        <v>4493</v>
      </c>
      <c r="AQ105" s="844" t="s">
        <v>4205</v>
      </c>
      <c r="AR105" s="2086"/>
    </row>
    <row r="106" spans="2:44" ht="126" customHeight="1" x14ac:dyDescent="0.25">
      <c r="B106" s="2059"/>
      <c r="C106" s="1931"/>
      <c r="D106" s="1705"/>
      <c r="E106" s="1705"/>
      <c r="F106" s="251" t="s">
        <v>630</v>
      </c>
      <c r="G106" s="283" t="s">
        <v>631</v>
      </c>
      <c r="H106" s="284">
        <v>0.3</v>
      </c>
      <c r="I106" s="285">
        <v>44778</v>
      </c>
      <c r="J106" s="285">
        <v>44790</v>
      </c>
      <c r="K106" s="284">
        <v>0</v>
      </c>
      <c r="L106" s="46">
        <v>0</v>
      </c>
      <c r="M106" s="284">
        <v>1</v>
      </c>
      <c r="N106" s="284">
        <v>1</v>
      </c>
      <c r="O106" s="1938"/>
      <c r="P106" s="1789"/>
      <c r="Q106" s="18"/>
      <c r="R106" s="1845"/>
      <c r="S106" s="1934"/>
      <c r="T106" s="52">
        <v>0</v>
      </c>
      <c r="U106" s="295" t="s">
        <v>4166</v>
      </c>
      <c r="V106" s="296" t="s">
        <v>729</v>
      </c>
      <c r="W106" s="233" t="str">
        <f t="shared" si="8"/>
        <v>Sin iniciar</v>
      </c>
      <c r="X106" s="233" t="str">
        <f t="shared" si="9"/>
        <v>Sin iniciar</v>
      </c>
      <c r="Y106" s="1936"/>
      <c r="Z106" s="1820"/>
      <c r="AA106" s="1822"/>
      <c r="AB106" s="1736"/>
      <c r="AC106" s="1739"/>
      <c r="AD106" s="303" t="s">
        <v>144</v>
      </c>
      <c r="AE106" s="1927"/>
      <c r="AF106" s="1924"/>
      <c r="AG106" s="1924"/>
      <c r="AH106" s="1778"/>
      <c r="AI106" s="1926"/>
      <c r="AJ106" s="1926"/>
      <c r="AK106" s="1824"/>
      <c r="AL106" s="1824"/>
      <c r="AM106" s="1824"/>
      <c r="AN106" s="1824"/>
      <c r="AP106" s="839" t="s">
        <v>4493</v>
      </c>
      <c r="AQ106" s="844" t="s">
        <v>4205</v>
      </c>
      <c r="AR106" s="2087"/>
    </row>
    <row r="107" spans="2:44" ht="126" customHeight="1" x14ac:dyDescent="0.25">
      <c r="B107" s="2059"/>
      <c r="C107" s="1929" t="s">
        <v>633</v>
      </c>
      <c r="D107" s="1703" t="s">
        <v>634</v>
      </c>
      <c r="E107" s="1703" t="s">
        <v>619</v>
      </c>
      <c r="F107" s="251" t="s">
        <v>635</v>
      </c>
      <c r="G107" s="283" t="s">
        <v>636</v>
      </c>
      <c r="H107" s="284">
        <v>0.3</v>
      </c>
      <c r="I107" s="285">
        <v>44636</v>
      </c>
      <c r="J107" s="285">
        <v>44683</v>
      </c>
      <c r="K107" s="284">
        <v>0.3</v>
      </c>
      <c r="L107" s="46">
        <v>1</v>
      </c>
      <c r="M107" s="284">
        <v>1</v>
      </c>
      <c r="N107" s="284">
        <v>1</v>
      </c>
      <c r="O107" s="1938">
        <v>15102375</v>
      </c>
      <c r="P107" s="1789">
        <v>35319208.800000004</v>
      </c>
      <c r="Q107" s="18"/>
      <c r="R107" s="1844">
        <v>1</v>
      </c>
      <c r="S107" s="1933" t="s">
        <v>637</v>
      </c>
      <c r="T107" s="52">
        <v>1</v>
      </c>
      <c r="U107" s="297" t="s">
        <v>638</v>
      </c>
      <c r="V107" s="296" t="s">
        <v>639</v>
      </c>
      <c r="W107" s="233" t="str">
        <f t="shared" si="8"/>
        <v>Terminado</v>
      </c>
      <c r="X107" s="233" t="str">
        <f t="shared" si="9"/>
        <v>Terminado</v>
      </c>
      <c r="Y107" s="1935" t="s">
        <v>640</v>
      </c>
      <c r="Z107" s="1819">
        <f>SUMPRODUCT(H107:H109,T107:T109)</f>
        <v>1</v>
      </c>
      <c r="AA107" s="1821">
        <f>SUMPRODUCT(H107:H109,L107:L109)</f>
        <v>1</v>
      </c>
      <c r="AB107" s="1735" t="str">
        <f>IF(AA107&lt;1%,"Sin iniciar",IF(AA107=100%,"Terminado","En gestión"))</f>
        <v>Terminado</v>
      </c>
      <c r="AC107" s="1738" t="str">
        <f>IF(Z107&lt;1%,"Sin iniciar",IF(Z107=100%,"Terminado","En gestión"))</f>
        <v>Terminado</v>
      </c>
      <c r="AD107" s="303" t="s">
        <v>144</v>
      </c>
      <c r="AE107" s="1927">
        <v>34966292</v>
      </c>
      <c r="AF107" s="1924">
        <v>34915875.740000002</v>
      </c>
      <c r="AG107" s="1924">
        <v>17457937.899999999</v>
      </c>
      <c r="AH107" s="1778">
        <v>15102375</v>
      </c>
      <c r="AI107" s="1926">
        <v>15014825.01</v>
      </c>
      <c r="AJ107" s="1926">
        <v>3939750</v>
      </c>
      <c r="AK107" s="1824" t="s">
        <v>430</v>
      </c>
      <c r="AL107" s="1824" t="s">
        <v>610</v>
      </c>
      <c r="AM107" s="1824" t="s">
        <v>611</v>
      </c>
      <c r="AN107" s="1824" t="s">
        <v>612</v>
      </c>
      <c r="AP107" s="839" t="s">
        <v>4493</v>
      </c>
      <c r="AQ107" s="844" t="s">
        <v>4420</v>
      </c>
      <c r="AR107" s="2092" t="s">
        <v>4421</v>
      </c>
    </row>
    <row r="108" spans="2:44" ht="126" customHeight="1" x14ac:dyDescent="0.25">
      <c r="B108" s="2059"/>
      <c r="C108" s="1930"/>
      <c r="D108" s="1704"/>
      <c r="E108" s="1704"/>
      <c r="F108" s="251" t="s">
        <v>641</v>
      </c>
      <c r="G108" s="283" t="s">
        <v>642</v>
      </c>
      <c r="H108" s="284">
        <v>0.4</v>
      </c>
      <c r="I108" s="285">
        <v>44652</v>
      </c>
      <c r="J108" s="285">
        <v>44718</v>
      </c>
      <c r="K108" s="284">
        <v>0</v>
      </c>
      <c r="L108" s="46">
        <v>1</v>
      </c>
      <c r="M108" s="284">
        <v>1</v>
      </c>
      <c r="N108" s="284">
        <v>1</v>
      </c>
      <c r="O108" s="1938"/>
      <c r="P108" s="1789"/>
      <c r="Q108" s="18"/>
      <c r="R108" s="1845"/>
      <c r="S108" s="1933"/>
      <c r="T108" s="52">
        <v>1</v>
      </c>
      <c r="U108" s="297" t="s">
        <v>643</v>
      </c>
      <c r="V108" s="296" t="s">
        <v>644</v>
      </c>
      <c r="W108" s="233" t="str">
        <f t="shared" si="8"/>
        <v>Terminado</v>
      </c>
      <c r="X108" s="233" t="str">
        <f t="shared" si="9"/>
        <v>Terminado</v>
      </c>
      <c r="Y108" s="1935"/>
      <c r="Z108" s="1819"/>
      <c r="AA108" s="1821"/>
      <c r="AB108" s="1735"/>
      <c r="AC108" s="1738"/>
      <c r="AD108" s="303" t="s">
        <v>144</v>
      </c>
      <c r="AE108" s="1927"/>
      <c r="AF108" s="1924"/>
      <c r="AG108" s="1924"/>
      <c r="AH108" s="1778"/>
      <c r="AI108" s="1926"/>
      <c r="AJ108" s="1926"/>
      <c r="AK108" s="1824"/>
      <c r="AL108" s="1824"/>
      <c r="AM108" s="1824"/>
      <c r="AN108" s="1824"/>
      <c r="AP108" s="839" t="s">
        <v>4493</v>
      </c>
      <c r="AQ108" s="844" t="s">
        <v>4422</v>
      </c>
      <c r="AR108" s="2093"/>
    </row>
    <row r="109" spans="2:44" ht="126" customHeight="1" x14ac:dyDescent="0.25">
      <c r="B109" s="2059"/>
      <c r="C109" s="1931"/>
      <c r="D109" s="1705"/>
      <c r="E109" s="1705"/>
      <c r="F109" s="251" t="s">
        <v>645</v>
      </c>
      <c r="G109" s="283" t="s">
        <v>646</v>
      </c>
      <c r="H109" s="284">
        <v>0.3</v>
      </c>
      <c r="I109" s="285">
        <v>44718</v>
      </c>
      <c r="J109" s="285">
        <v>44729</v>
      </c>
      <c r="K109" s="284">
        <v>0</v>
      </c>
      <c r="L109" s="46">
        <v>1</v>
      </c>
      <c r="M109" s="284">
        <v>1</v>
      </c>
      <c r="N109" s="284">
        <v>1</v>
      </c>
      <c r="O109" s="1938"/>
      <c r="P109" s="1789"/>
      <c r="Q109" s="18"/>
      <c r="R109" s="1845"/>
      <c r="S109" s="1934"/>
      <c r="T109" s="52">
        <v>1</v>
      </c>
      <c r="U109" s="297" t="s">
        <v>647</v>
      </c>
      <c r="V109" s="300" t="s">
        <v>648</v>
      </c>
      <c r="W109" s="233" t="str">
        <f t="shared" si="8"/>
        <v>Terminado</v>
      </c>
      <c r="X109" s="233" t="str">
        <f t="shared" si="9"/>
        <v>Terminado</v>
      </c>
      <c r="Y109" s="1936"/>
      <c r="Z109" s="1820"/>
      <c r="AA109" s="1822"/>
      <c r="AB109" s="1736"/>
      <c r="AC109" s="1739"/>
      <c r="AD109" s="303" t="s">
        <v>144</v>
      </c>
      <c r="AE109" s="1927"/>
      <c r="AF109" s="1924"/>
      <c r="AG109" s="1924"/>
      <c r="AH109" s="1778"/>
      <c r="AI109" s="1926"/>
      <c r="AJ109" s="1926"/>
      <c r="AK109" s="1824"/>
      <c r="AL109" s="1824"/>
      <c r="AM109" s="1824"/>
      <c r="AN109" s="1824"/>
      <c r="AP109" s="839" t="s">
        <v>4493</v>
      </c>
      <c r="AQ109" s="844" t="s">
        <v>4423</v>
      </c>
      <c r="AR109" s="2094"/>
    </row>
    <row r="110" spans="2:44" ht="126" customHeight="1" x14ac:dyDescent="0.25">
      <c r="B110" s="2059"/>
      <c r="C110" s="1929" t="s">
        <v>649</v>
      </c>
      <c r="D110" s="1703" t="s">
        <v>650</v>
      </c>
      <c r="E110" s="1703" t="s">
        <v>619</v>
      </c>
      <c r="F110" s="251" t="s">
        <v>651</v>
      </c>
      <c r="G110" s="283" t="s">
        <v>652</v>
      </c>
      <c r="H110" s="284">
        <v>0.3</v>
      </c>
      <c r="I110" s="285">
        <v>44564</v>
      </c>
      <c r="J110" s="285">
        <v>44575</v>
      </c>
      <c r="K110" s="284">
        <v>1</v>
      </c>
      <c r="L110" s="46">
        <v>1</v>
      </c>
      <c r="M110" s="284">
        <v>1</v>
      </c>
      <c r="N110" s="284">
        <v>1</v>
      </c>
      <c r="O110" s="1938">
        <v>80825153</v>
      </c>
      <c r="P110" s="1789">
        <v>324978956.39999998</v>
      </c>
      <c r="Q110" s="18"/>
      <c r="R110" s="1844">
        <v>1</v>
      </c>
      <c r="S110" s="1933" t="s">
        <v>447</v>
      </c>
      <c r="T110" s="52">
        <v>1</v>
      </c>
      <c r="U110" s="295" t="s">
        <v>448</v>
      </c>
      <c r="V110" s="296" t="s">
        <v>729</v>
      </c>
      <c r="W110" s="233" t="str">
        <f t="shared" si="8"/>
        <v>Terminado</v>
      </c>
      <c r="X110" s="233" t="str">
        <f t="shared" si="9"/>
        <v>Terminado</v>
      </c>
      <c r="Y110" s="1935" t="s">
        <v>447</v>
      </c>
      <c r="Z110" s="1819">
        <f>SUMPRODUCT(H110:H112,T110:T112)</f>
        <v>1</v>
      </c>
      <c r="AA110" s="1821">
        <f>SUMPRODUCT(H110:H112,L110:L112)</f>
        <v>1</v>
      </c>
      <c r="AB110" s="1735" t="str">
        <f>IF(AA110&lt;1%,"Sin iniciar",IF(AA110=100%,"Terminado","En gestión"))</f>
        <v>Terminado</v>
      </c>
      <c r="AC110" s="1738" t="str">
        <f>IF(Z110&lt;1%,"Sin iniciar",IF(Z110=100%,"Terminado","En gestión"))</f>
        <v>Terminado</v>
      </c>
      <c r="AD110" s="303" t="s">
        <v>144</v>
      </c>
      <c r="AE110" s="1927">
        <v>324626040</v>
      </c>
      <c r="AF110" s="1924">
        <v>324575623.33999997</v>
      </c>
      <c r="AG110" s="1924">
        <v>162287811.69999999</v>
      </c>
      <c r="AH110" s="1778">
        <v>80825153</v>
      </c>
      <c r="AI110" s="1926">
        <v>80694369.329999998</v>
      </c>
      <c r="AJ110" s="1926">
        <v>22556336.649999999</v>
      </c>
      <c r="AK110" s="1824" t="s">
        <v>430</v>
      </c>
      <c r="AL110" s="1824" t="s">
        <v>610</v>
      </c>
      <c r="AM110" s="1824" t="s">
        <v>611</v>
      </c>
      <c r="AN110" s="1824" t="s">
        <v>612</v>
      </c>
      <c r="AP110" s="839" t="s">
        <v>4493</v>
      </c>
      <c r="AQ110" s="844" t="s">
        <v>4420</v>
      </c>
      <c r="AR110" s="2092" t="s">
        <v>4424</v>
      </c>
    </row>
    <row r="111" spans="2:44" ht="126" customHeight="1" x14ac:dyDescent="0.25">
      <c r="B111" s="2059"/>
      <c r="C111" s="1930"/>
      <c r="D111" s="1704"/>
      <c r="E111" s="1704"/>
      <c r="F111" s="251" t="s">
        <v>653</v>
      </c>
      <c r="G111" s="283" t="s">
        <v>654</v>
      </c>
      <c r="H111" s="284">
        <v>0.4</v>
      </c>
      <c r="I111" s="285">
        <v>44575</v>
      </c>
      <c r="J111" s="285">
        <v>44596</v>
      </c>
      <c r="K111" s="284">
        <v>1</v>
      </c>
      <c r="L111" s="46">
        <v>1</v>
      </c>
      <c r="M111" s="284">
        <v>1</v>
      </c>
      <c r="N111" s="284">
        <v>1</v>
      </c>
      <c r="O111" s="1938"/>
      <c r="P111" s="1789"/>
      <c r="Q111" s="18"/>
      <c r="R111" s="1845"/>
      <c r="S111" s="1933"/>
      <c r="T111" s="52">
        <v>1</v>
      </c>
      <c r="U111" s="295" t="s">
        <v>448</v>
      </c>
      <c r="V111" s="296" t="s">
        <v>729</v>
      </c>
      <c r="W111" s="233" t="str">
        <f t="shared" si="8"/>
        <v>Terminado</v>
      </c>
      <c r="X111" s="233" t="str">
        <f t="shared" si="9"/>
        <v>Terminado</v>
      </c>
      <c r="Y111" s="1935"/>
      <c r="Z111" s="1819"/>
      <c r="AA111" s="1821"/>
      <c r="AB111" s="1735"/>
      <c r="AC111" s="1738"/>
      <c r="AD111" s="303" t="s">
        <v>144</v>
      </c>
      <c r="AE111" s="1927"/>
      <c r="AF111" s="1924"/>
      <c r="AG111" s="1924"/>
      <c r="AH111" s="1778"/>
      <c r="AI111" s="1926"/>
      <c r="AJ111" s="1926"/>
      <c r="AK111" s="1824"/>
      <c r="AL111" s="1824"/>
      <c r="AM111" s="1824"/>
      <c r="AN111" s="1824"/>
      <c r="AP111" s="839" t="s">
        <v>4493</v>
      </c>
      <c r="AQ111" s="844" t="s">
        <v>4422</v>
      </c>
      <c r="AR111" s="2093"/>
    </row>
    <row r="112" spans="2:44" ht="126" customHeight="1" x14ac:dyDescent="0.25">
      <c r="B112" s="2059"/>
      <c r="C112" s="1931"/>
      <c r="D112" s="1705"/>
      <c r="E112" s="1705"/>
      <c r="F112" s="251" t="s">
        <v>655</v>
      </c>
      <c r="G112" s="283" t="s">
        <v>656</v>
      </c>
      <c r="H112" s="284">
        <v>0.3</v>
      </c>
      <c r="I112" s="285">
        <v>44596</v>
      </c>
      <c r="J112" s="285">
        <v>44607</v>
      </c>
      <c r="K112" s="284">
        <v>1</v>
      </c>
      <c r="L112" s="46">
        <v>1</v>
      </c>
      <c r="M112" s="284">
        <v>1</v>
      </c>
      <c r="N112" s="284">
        <v>1</v>
      </c>
      <c r="O112" s="1938"/>
      <c r="P112" s="1789"/>
      <c r="Q112" s="18"/>
      <c r="R112" s="1845"/>
      <c r="S112" s="1934"/>
      <c r="T112" s="52">
        <v>1</v>
      </c>
      <c r="U112" s="295" t="s">
        <v>448</v>
      </c>
      <c r="V112" s="296" t="s">
        <v>729</v>
      </c>
      <c r="W112" s="233" t="str">
        <f t="shared" si="8"/>
        <v>Terminado</v>
      </c>
      <c r="X112" s="233" t="str">
        <f t="shared" si="9"/>
        <v>Terminado</v>
      </c>
      <c r="Y112" s="1936"/>
      <c r="Z112" s="1820"/>
      <c r="AA112" s="1822"/>
      <c r="AB112" s="1736"/>
      <c r="AC112" s="1739"/>
      <c r="AD112" s="303" t="s">
        <v>144</v>
      </c>
      <c r="AE112" s="1927"/>
      <c r="AF112" s="1924"/>
      <c r="AG112" s="1924"/>
      <c r="AH112" s="1778"/>
      <c r="AI112" s="1926"/>
      <c r="AJ112" s="1926"/>
      <c r="AK112" s="1824"/>
      <c r="AL112" s="1824"/>
      <c r="AM112" s="1824"/>
      <c r="AN112" s="1824"/>
      <c r="AP112" s="839" t="s">
        <v>4493</v>
      </c>
      <c r="AQ112" s="844" t="s">
        <v>4425</v>
      </c>
      <c r="AR112" s="2094"/>
    </row>
    <row r="113" spans="2:44" ht="126" customHeight="1" x14ac:dyDescent="0.25">
      <c r="B113" s="2059"/>
      <c r="C113" s="1929" t="s">
        <v>657</v>
      </c>
      <c r="D113" s="1703" t="s">
        <v>658</v>
      </c>
      <c r="E113" s="1703" t="s">
        <v>659</v>
      </c>
      <c r="F113" s="251" t="s">
        <v>660</v>
      </c>
      <c r="G113" s="283" t="s">
        <v>661</v>
      </c>
      <c r="H113" s="284">
        <v>0.15</v>
      </c>
      <c r="I113" s="285">
        <v>44767</v>
      </c>
      <c r="J113" s="285">
        <v>44792</v>
      </c>
      <c r="K113" s="284">
        <v>0</v>
      </c>
      <c r="L113" s="46">
        <v>0</v>
      </c>
      <c r="M113" s="284">
        <v>1</v>
      </c>
      <c r="N113" s="284">
        <v>1</v>
      </c>
      <c r="O113" s="1938">
        <v>95412494</v>
      </c>
      <c r="P113" s="1789">
        <v>308087499</v>
      </c>
      <c r="Q113" s="18"/>
      <c r="R113" s="1844">
        <v>0</v>
      </c>
      <c r="S113" s="1933" t="s">
        <v>4157</v>
      </c>
      <c r="T113" s="53">
        <v>0</v>
      </c>
      <c r="U113" s="295" t="s">
        <v>4166</v>
      </c>
      <c r="V113" s="296" t="s">
        <v>729</v>
      </c>
      <c r="W113" s="233" t="str">
        <f t="shared" si="8"/>
        <v>Sin iniciar</v>
      </c>
      <c r="X113" s="233" t="str">
        <f t="shared" si="9"/>
        <v>Sin iniciar</v>
      </c>
      <c r="Y113" s="1935" t="s">
        <v>4157</v>
      </c>
      <c r="Z113" s="1819">
        <f>SUMPRODUCT(H113:H115,T113:T115)</f>
        <v>0</v>
      </c>
      <c r="AA113" s="1821">
        <f>SUMPRODUCT(H113:H115,L113:L115)</f>
        <v>0</v>
      </c>
      <c r="AB113" s="1735" t="str">
        <f>IF(AA113&lt;1%,"Sin iniciar",IF(AA113=100%,"Terminado","En gestión"))</f>
        <v>Sin iniciar</v>
      </c>
      <c r="AC113" s="1738" t="str">
        <f>IF(Z113&lt;1%,"Sin iniciar",IF(Z113=100%,"Terminado","En gestión"))</f>
        <v>Sin iniciar</v>
      </c>
      <c r="AD113" s="303" t="s">
        <v>144</v>
      </c>
      <c r="AE113" s="1927">
        <v>307734583</v>
      </c>
      <c r="AF113" s="1924">
        <v>307684165.94</v>
      </c>
      <c r="AG113" s="1924">
        <v>153842083</v>
      </c>
      <c r="AH113" s="1778">
        <v>95412494</v>
      </c>
      <c r="AI113" s="1926">
        <v>115290436</v>
      </c>
      <c r="AJ113" s="1926">
        <v>27334275.399999999</v>
      </c>
      <c r="AK113" s="1824" t="s">
        <v>430</v>
      </c>
      <c r="AL113" s="1824" t="s">
        <v>610</v>
      </c>
      <c r="AM113" s="1824" t="s">
        <v>611</v>
      </c>
      <c r="AN113" s="1824" t="s">
        <v>612</v>
      </c>
      <c r="AP113" s="842" t="s">
        <v>4208</v>
      </c>
      <c r="AQ113" s="844" t="s">
        <v>4205</v>
      </c>
      <c r="AR113" s="2085" t="s">
        <v>4207</v>
      </c>
    </row>
    <row r="114" spans="2:44" ht="126" customHeight="1" x14ac:dyDescent="0.25">
      <c r="B114" s="2059"/>
      <c r="C114" s="1930"/>
      <c r="D114" s="1704"/>
      <c r="E114" s="1704"/>
      <c r="F114" s="251" t="s">
        <v>662</v>
      </c>
      <c r="G114" s="283" t="s">
        <v>663</v>
      </c>
      <c r="H114" s="284">
        <v>0.15</v>
      </c>
      <c r="I114" s="285">
        <v>44788</v>
      </c>
      <c r="J114" s="285">
        <v>44834</v>
      </c>
      <c r="K114" s="284">
        <v>0</v>
      </c>
      <c r="L114" s="46">
        <v>0</v>
      </c>
      <c r="M114" s="284">
        <v>1</v>
      </c>
      <c r="N114" s="284">
        <v>1</v>
      </c>
      <c r="O114" s="1938"/>
      <c r="P114" s="1789"/>
      <c r="Q114" s="18"/>
      <c r="R114" s="1845"/>
      <c r="S114" s="1933"/>
      <c r="T114" s="53">
        <v>0</v>
      </c>
      <c r="U114" s="295" t="s">
        <v>4166</v>
      </c>
      <c r="V114" s="296" t="s">
        <v>729</v>
      </c>
      <c r="W114" s="233" t="str">
        <f t="shared" si="8"/>
        <v>Sin iniciar</v>
      </c>
      <c r="X114" s="233" t="str">
        <f t="shared" si="9"/>
        <v>Sin iniciar</v>
      </c>
      <c r="Y114" s="1935"/>
      <c r="Z114" s="1819"/>
      <c r="AA114" s="1821"/>
      <c r="AB114" s="1735"/>
      <c r="AC114" s="1738"/>
      <c r="AD114" s="303" t="s">
        <v>144</v>
      </c>
      <c r="AE114" s="1927"/>
      <c r="AF114" s="1924"/>
      <c r="AG114" s="1924"/>
      <c r="AH114" s="1778"/>
      <c r="AI114" s="1926"/>
      <c r="AJ114" s="1926"/>
      <c r="AK114" s="1824"/>
      <c r="AL114" s="1824"/>
      <c r="AM114" s="1824"/>
      <c r="AN114" s="1824"/>
      <c r="AP114" s="842" t="s">
        <v>4208</v>
      </c>
      <c r="AQ114" s="844" t="s">
        <v>4205</v>
      </c>
      <c r="AR114" s="2086"/>
    </row>
    <row r="115" spans="2:44" ht="126" customHeight="1" x14ac:dyDescent="0.25">
      <c r="B115" s="2059"/>
      <c r="C115" s="1931"/>
      <c r="D115" s="1705"/>
      <c r="E115" s="1705"/>
      <c r="F115" s="251" t="s">
        <v>664</v>
      </c>
      <c r="G115" s="283" t="s">
        <v>665</v>
      </c>
      <c r="H115" s="284">
        <v>0.7</v>
      </c>
      <c r="I115" s="285">
        <v>44820</v>
      </c>
      <c r="J115" s="291">
        <v>44922</v>
      </c>
      <c r="K115" s="284">
        <v>0</v>
      </c>
      <c r="L115" s="46">
        <v>0</v>
      </c>
      <c r="M115" s="284">
        <v>0.3</v>
      </c>
      <c r="N115" s="284">
        <v>1</v>
      </c>
      <c r="O115" s="1938"/>
      <c r="P115" s="1789"/>
      <c r="Q115" s="18"/>
      <c r="R115" s="1845"/>
      <c r="S115" s="1934"/>
      <c r="T115" s="53">
        <v>0</v>
      </c>
      <c r="U115" s="295" t="s">
        <v>4166</v>
      </c>
      <c r="V115" s="296" t="s">
        <v>729</v>
      </c>
      <c r="W115" s="233" t="str">
        <f t="shared" si="8"/>
        <v>Sin iniciar</v>
      </c>
      <c r="X115" s="233" t="str">
        <f t="shared" si="9"/>
        <v>Sin iniciar</v>
      </c>
      <c r="Y115" s="1936"/>
      <c r="Z115" s="1820"/>
      <c r="AA115" s="1822"/>
      <c r="AB115" s="1736"/>
      <c r="AC115" s="1739"/>
      <c r="AD115" s="303" t="s">
        <v>144</v>
      </c>
      <c r="AE115" s="1927"/>
      <c r="AF115" s="1924"/>
      <c r="AG115" s="1924"/>
      <c r="AH115" s="1778"/>
      <c r="AI115" s="1926"/>
      <c r="AJ115" s="1926"/>
      <c r="AK115" s="1824"/>
      <c r="AL115" s="1824"/>
      <c r="AM115" s="1824"/>
      <c r="AN115" s="1824"/>
      <c r="AP115" s="842" t="s">
        <v>4208</v>
      </c>
      <c r="AQ115" s="844" t="s">
        <v>4205</v>
      </c>
      <c r="AR115" s="2087"/>
    </row>
    <row r="116" spans="2:44" ht="126" customHeight="1" x14ac:dyDescent="0.25">
      <c r="B116" s="2059"/>
      <c r="C116" s="1929" t="s">
        <v>666</v>
      </c>
      <c r="D116" s="1703" t="s">
        <v>667</v>
      </c>
      <c r="E116" s="1703" t="s">
        <v>668</v>
      </c>
      <c r="F116" s="251" t="s">
        <v>669</v>
      </c>
      <c r="G116" s="283" t="s">
        <v>670</v>
      </c>
      <c r="H116" s="284">
        <v>0.4</v>
      </c>
      <c r="I116" s="285">
        <v>44564</v>
      </c>
      <c r="J116" s="285">
        <v>44592</v>
      </c>
      <c r="K116" s="284">
        <v>1</v>
      </c>
      <c r="L116" s="46">
        <v>1</v>
      </c>
      <c r="M116" s="284">
        <v>1</v>
      </c>
      <c r="N116" s="284">
        <v>1</v>
      </c>
      <c r="O116" s="1938">
        <v>53405597</v>
      </c>
      <c r="P116" s="1789">
        <v>79259370</v>
      </c>
      <c r="Q116" s="18"/>
      <c r="R116" s="1844">
        <v>1</v>
      </c>
      <c r="S116" s="1933" t="s">
        <v>447</v>
      </c>
      <c r="T116" s="52">
        <v>1</v>
      </c>
      <c r="U116" s="295" t="s">
        <v>448</v>
      </c>
      <c r="V116" s="296" t="s">
        <v>729</v>
      </c>
      <c r="W116" s="233" t="str">
        <f t="shared" si="8"/>
        <v>Terminado</v>
      </c>
      <c r="X116" s="233" t="str">
        <f t="shared" si="9"/>
        <v>Terminado</v>
      </c>
      <c r="Y116" s="1935" t="s">
        <v>447</v>
      </c>
      <c r="Z116" s="1819">
        <f>SUMPRODUCT(H116:H118,T116:T118)</f>
        <v>1</v>
      </c>
      <c r="AA116" s="1821">
        <f>SUMPRODUCT(H116:H118,L116:L118)</f>
        <v>1</v>
      </c>
      <c r="AB116" s="1735" t="str">
        <f>IF(AA116&lt;1%,"Sin iniciar",IF(AA116=100%,"Terminado","En gestión"))</f>
        <v>Terminado</v>
      </c>
      <c r="AC116" s="1738" t="str">
        <f>IF(Z116&lt;1%,"Sin iniciar",IF(Z116=100%,"Terminado","En gestión"))</f>
        <v>Terminado</v>
      </c>
      <c r="AD116" s="303" t="s">
        <v>144</v>
      </c>
      <c r="AE116" s="1927">
        <v>78906454</v>
      </c>
      <c r="AF116" s="1924">
        <v>78856036.939999998</v>
      </c>
      <c r="AG116" s="1924">
        <v>39428018.5</v>
      </c>
      <c r="AH116" s="1778">
        <v>53405597</v>
      </c>
      <c r="AI116" s="1926">
        <v>53391027.409999996</v>
      </c>
      <c r="AJ116" s="1926">
        <v>14428786.699999999</v>
      </c>
      <c r="AK116" s="1824" t="s">
        <v>430</v>
      </c>
      <c r="AL116" s="1824" t="s">
        <v>671</v>
      </c>
      <c r="AM116" s="1824" t="s">
        <v>672</v>
      </c>
      <c r="AN116" s="1824" t="s">
        <v>673</v>
      </c>
      <c r="AP116" s="839" t="s">
        <v>4493</v>
      </c>
      <c r="AQ116" s="844" t="s">
        <v>4426</v>
      </c>
      <c r="AR116" s="2092" t="s">
        <v>4427</v>
      </c>
    </row>
    <row r="117" spans="2:44" ht="126" customHeight="1" x14ac:dyDescent="0.25">
      <c r="B117" s="2059"/>
      <c r="C117" s="1930"/>
      <c r="D117" s="1704"/>
      <c r="E117" s="1704"/>
      <c r="F117" s="251" t="s">
        <v>674</v>
      </c>
      <c r="G117" s="283" t="s">
        <v>675</v>
      </c>
      <c r="H117" s="284">
        <v>0.3</v>
      </c>
      <c r="I117" s="285">
        <v>44593</v>
      </c>
      <c r="J117" s="285">
        <v>44634</v>
      </c>
      <c r="K117" s="284">
        <v>1</v>
      </c>
      <c r="L117" s="46">
        <v>1</v>
      </c>
      <c r="M117" s="284">
        <v>1</v>
      </c>
      <c r="N117" s="284">
        <v>1</v>
      </c>
      <c r="O117" s="1938"/>
      <c r="P117" s="1789"/>
      <c r="Q117" s="18"/>
      <c r="R117" s="1845"/>
      <c r="S117" s="1933"/>
      <c r="T117" s="52">
        <v>1</v>
      </c>
      <c r="U117" s="295" t="s">
        <v>448</v>
      </c>
      <c r="V117" s="296" t="s">
        <v>729</v>
      </c>
      <c r="W117" s="233" t="str">
        <f t="shared" si="8"/>
        <v>Terminado</v>
      </c>
      <c r="X117" s="233" t="str">
        <f t="shared" si="9"/>
        <v>Terminado</v>
      </c>
      <c r="Y117" s="1935"/>
      <c r="Z117" s="1819"/>
      <c r="AA117" s="1821"/>
      <c r="AB117" s="1735"/>
      <c r="AC117" s="1738"/>
      <c r="AD117" s="303" t="s">
        <v>144</v>
      </c>
      <c r="AE117" s="1927"/>
      <c r="AF117" s="1924"/>
      <c r="AG117" s="1924"/>
      <c r="AH117" s="1778"/>
      <c r="AI117" s="1926"/>
      <c r="AJ117" s="1926"/>
      <c r="AK117" s="1824"/>
      <c r="AL117" s="1824"/>
      <c r="AM117" s="1824"/>
      <c r="AN117" s="1824"/>
      <c r="AP117" s="839" t="s">
        <v>4493</v>
      </c>
      <c r="AQ117" s="844" t="s">
        <v>4428</v>
      </c>
      <c r="AR117" s="2093"/>
    </row>
    <row r="118" spans="2:44" ht="126" customHeight="1" x14ac:dyDescent="0.25">
      <c r="B118" s="2059"/>
      <c r="C118" s="1931"/>
      <c r="D118" s="1705"/>
      <c r="E118" s="1705"/>
      <c r="F118" s="251" t="s">
        <v>676</v>
      </c>
      <c r="G118" s="283" t="s">
        <v>616</v>
      </c>
      <c r="H118" s="284">
        <v>0.3</v>
      </c>
      <c r="I118" s="285">
        <v>44635</v>
      </c>
      <c r="J118" s="285">
        <v>44645</v>
      </c>
      <c r="K118" s="284">
        <v>1</v>
      </c>
      <c r="L118" s="46">
        <v>1</v>
      </c>
      <c r="M118" s="284">
        <v>1</v>
      </c>
      <c r="N118" s="284">
        <v>1</v>
      </c>
      <c r="O118" s="1938"/>
      <c r="P118" s="1789"/>
      <c r="Q118" s="18"/>
      <c r="R118" s="1845"/>
      <c r="S118" s="1934"/>
      <c r="T118" s="52">
        <v>1</v>
      </c>
      <c r="U118" s="295" t="s">
        <v>448</v>
      </c>
      <c r="V118" s="296" t="s">
        <v>729</v>
      </c>
      <c r="W118" s="233" t="str">
        <f t="shared" si="8"/>
        <v>Terminado</v>
      </c>
      <c r="X118" s="233" t="str">
        <f t="shared" si="9"/>
        <v>Terminado</v>
      </c>
      <c r="Y118" s="1936"/>
      <c r="Z118" s="1820"/>
      <c r="AA118" s="1822"/>
      <c r="AB118" s="1736"/>
      <c r="AC118" s="1739"/>
      <c r="AD118" s="303" t="s">
        <v>144</v>
      </c>
      <c r="AE118" s="1927"/>
      <c r="AF118" s="1924"/>
      <c r="AG118" s="1924"/>
      <c r="AH118" s="1778"/>
      <c r="AI118" s="1926"/>
      <c r="AJ118" s="1926"/>
      <c r="AK118" s="1824"/>
      <c r="AL118" s="1824"/>
      <c r="AM118" s="1824"/>
      <c r="AN118" s="1824"/>
      <c r="AP118" s="839" t="s">
        <v>4493</v>
      </c>
      <c r="AQ118" s="844" t="s">
        <v>4429</v>
      </c>
      <c r="AR118" s="2094"/>
    </row>
    <row r="119" spans="2:44" ht="126" customHeight="1" x14ac:dyDescent="0.25">
      <c r="B119" s="2059"/>
      <c r="C119" s="1929" t="s">
        <v>677</v>
      </c>
      <c r="D119" s="1703" t="s">
        <v>678</v>
      </c>
      <c r="E119" s="1703" t="s">
        <v>679</v>
      </c>
      <c r="F119" s="251" t="s">
        <v>680</v>
      </c>
      <c r="G119" s="283" t="s">
        <v>681</v>
      </c>
      <c r="H119" s="284">
        <v>0.4</v>
      </c>
      <c r="I119" s="285">
        <v>44652</v>
      </c>
      <c r="J119" s="285">
        <v>44680</v>
      </c>
      <c r="K119" s="284">
        <v>0</v>
      </c>
      <c r="L119" s="46">
        <v>1</v>
      </c>
      <c r="M119" s="284">
        <v>1</v>
      </c>
      <c r="N119" s="284">
        <v>1</v>
      </c>
      <c r="O119" s="1938">
        <v>53405597</v>
      </c>
      <c r="P119" s="1789">
        <v>79259370</v>
      </c>
      <c r="Q119" s="18"/>
      <c r="R119" s="1844">
        <v>1</v>
      </c>
      <c r="S119" s="1933" t="s">
        <v>682</v>
      </c>
      <c r="T119" s="67">
        <v>1</v>
      </c>
      <c r="U119" s="301" t="s">
        <v>683</v>
      </c>
      <c r="V119" s="302" t="s">
        <v>684</v>
      </c>
      <c r="W119" s="233" t="str">
        <f t="shared" si="8"/>
        <v>Terminado</v>
      </c>
      <c r="X119" s="233" t="str">
        <f t="shared" si="9"/>
        <v>Terminado</v>
      </c>
      <c r="Y119" s="1935" t="s">
        <v>685</v>
      </c>
      <c r="Z119" s="1819">
        <f>SUMPRODUCT(H119:H121,T119:T121)</f>
        <v>1</v>
      </c>
      <c r="AA119" s="1821">
        <f>SUMPRODUCT(H119:H121,L119:L121)</f>
        <v>1</v>
      </c>
      <c r="AB119" s="1735" t="str">
        <f>IF(AA119&lt;1%,"Sin iniciar",IF(AA119=100%,"Terminado","En gestión"))</f>
        <v>Terminado</v>
      </c>
      <c r="AC119" s="1738" t="str">
        <f>IF(Z119&lt;1%,"Sin iniciar",IF(Z119=100%,"Terminado","En gestión"))</f>
        <v>Terminado</v>
      </c>
      <c r="AD119" s="303" t="s">
        <v>144</v>
      </c>
      <c r="AE119" s="1927">
        <v>78906454</v>
      </c>
      <c r="AF119" s="1924">
        <v>78856036.939999998</v>
      </c>
      <c r="AG119" s="1924">
        <v>39428018.5</v>
      </c>
      <c r="AH119" s="1778">
        <v>53405597</v>
      </c>
      <c r="AI119" s="1926">
        <v>53391027.409999996</v>
      </c>
      <c r="AJ119" s="1926">
        <v>14428786.699999999</v>
      </c>
      <c r="AK119" s="1824" t="s">
        <v>430</v>
      </c>
      <c r="AL119" s="1824" t="s">
        <v>671</v>
      </c>
      <c r="AM119" s="1824" t="s">
        <v>672</v>
      </c>
      <c r="AN119" s="1824" t="s">
        <v>673</v>
      </c>
      <c r="AP119" s="839" t="s">
        <v>4493</v>
      </c>
      <c r="AQ119" s="844" t="s">
        <v>4430</v>
      </c>
      <c r="AR119" s="2092" t="s">
        <v>4431</v>
      </c>
    </row>
    <row r="120" spans="2:44" ht="126" customHeight="1" x14ac:dyDescent="0.25">
      <c r="B120" s="2059"/>
      <c r="C120" s="1930"/>
      <c r="D120" s="1704"/>
      <c r="E120" s="1704"/>
      <c r="F120" s="251" t="s">
        <v>686</v>
      </c>
      <c r="G120" s="283" t="s">
        <v>687</v>
      </c>
      <c r="H120" s="284">
        <v>0.3</v>
      </c>
      <c r="I120" s="285">
        <v>44683</v>
      </c>
      <c r="J120" s="285">
        <v>44725</v>
      </c>
      <c r="K120" s="284">
        <v>0</v>
      </c>
      <c r="L120" s="46">
        <v>1</v>
      </c>
      <c r="M120" s="284">
        <v>1</v>
      </c>
      <c r="N120" s="284">
        <v>1</v>
      </c>
      <c r="O120" s="1938"/>
      <c r="P120" s="1789"/>
      <c r="Q120" s="18"/>
      <c r="R120" s="1845"/>
      <c r="S120" s="1933"/>
      <c r="T120" s="67">
        <v>1</v>
      </c>
      <c r="U120" s="301" t="s">
        <v>688</v>
      </c>
      <c r="V120" s="302" t="s">
        <v>689</v>
      </c>
      <c r="W120" s="233" t="str">
        <f t="shared" si="8"/>
        <v>Terminado</v>
      </c>
      <c r="X120" s="233" t="str">
        <f t="shared" si="9"/>
        <v>Terminado</v>
      </c>
      <c r="Y120" s="1935"/>
      <c r="Z120" s="1819"/>
      <c r="AA120" s="1821"/>
      <c r="AB120" s="1735"/>
      <c r="AC120" s="1738"/>
      <c r="AD120" s="303" t="s">
        <v>144</v>
      </c>
      <c r="AE120" s="1927"/>
      <c r="AF120" s="1924"/>
      <c r="AG120" s="1924"/>
      <c r="AH120" s="1778"/>
      <c r="AI120" s="1926"/>
      <c r="AJ120" s="1926"/>
      <c r="AK120" s="1824"/>
      <c r="AL120" s="1824"/>
      <c r="AM120" s="1824"/>
      <c r="AN120" s="1824"/>
      <c r="AP120" s="839" t="s">
        <v>4493</v>
      </c>
      <c r="AQ120" s="844" t="s">
        <v>4432</v>
      </c>
      <c r="AR120" s="2093"/>
    </row>
    <row r="121" spans="2:44" ht="126" customHeight="1" x14ac:dyDescent="0.25">
      <c r="B121" s="2059"/>
      <c r="C121" s="1931"/>
      <c r="D121" s="1705"/>
      <c r="E121" s="1705"/>
      <c r="F121" s="251" t="s">
        <v>690</v>
      </c>
      <c r="G121" s="283" t="s">
        <v>691</v>
      </c>
      <c r="H121" s="284">
        <v>0.3</v>
      </c>
      <c r="I121" s="285">
        <v>44726</v>
      </c>
      <c r="J121" s="285">
        <v>44736</v>
      </c>
      <c r="K121" s="284">
        <v>0</v>
      </c>
      <c r="L121" s="46">
        <v>1</v>
      </c>
      <c r="M121" s="284">
        <v>1</v>
      </c>
      <c r="N121" s="284">
        <v>1</v>
      </c>
      <c r="O121" s="1938"/>
      <c r="P121" s="1789"/>
      <c r="Q121" s="18"/>
      <c r="R121" s="1845"/>
      <c r="S121" s="1934"/>
      <c r="T121" s="67">
        <v>1</v>
      </c>
      <c r="U121" s="301" t="s">
        <v>692</v>
      </c>
      <c r="V121" s="302" t="s">
        <v>693</v>
      </c>
      <c r="W121" s="233" t="str">
        <f t="shared" si="8"/>
        <v>Terminado</v>
      </c>
      <c r="X121" s="233" t="str">
        <f t="shared" si="9"/>
        <v>Terminado</v>
      </c>
      <c r="Y121" s="1936"/>
      <c r="Z121" s="1820"/>
      <c r="AA121" s="1822"/>
      <c r="AB121" s="1736"/>
      <c r="AC121" s="1739"/>
      <c r="AD121" s="303" t="s">
        <v>144</v>
      </c>
      <c r="AE121" s="1927"/>
      <c r="AF121" s="1924"/>
      <c r="AG121" s="1924"/>
      <c r="AH121" s="1778"/>
      <c r="AI121" s="1926"/>
      <c r="AJ121" s="1926"/>
      <c r="AK121" s="1824"/>
      <c r="AL121" s="1824"/>
      <c r="AM121" s="1824"/>
      <c r="AN121" s="1824"/>
      <c r="AP121" s="839" t="s">
        <v>4493</v>
      </c>
      <c r="AQ121" s="844" t="s">
        <v>4433</v>
      </c>
      <c r="AR121" s="2094"/>
    </row>
    <row r="122" spans="2:44" ht="126" customHeight="1" x14ac:dyDescent="0.25">
      <c r="B122" s="2059"/>
      <c r="C122" s="1929" t="s">
        <v>694</v>
      </c>
      <c r="D122" s="1703" t="s">
        <v>695</v>
      </c>
      <c r="E122" s="1703" t="s">
        <v>696</v>
      </c>
      <c r="F122" s="251" t="s">
        <v>697</v>
      </c>
      <c r="G122" s="283" t="s">
        <v>698</v>
      </c>
      <c r="H122" s="284">
        <v>0.3</v>
      </c>
      <c r="I122" s="285">
        <v>44578</v>
      </c>
      <c r="J122" s="291">
        <v>44895</v>
      </c>
      <c r="K122" s="284">
        <v>0.25</v>
      </c>
      <c r="L122" s="46">
        <v>0.5</v>
      </c>
      <c r="M122" s="284">
        <v>0.75</v>
      </c>
      <c r="N122" s="284">
        <v>1</v>
      </c>
      <c r="O122" s="1938">
        <v>114507328</v>
      </c>
      <c r="P122" s="1789">
        <v>98505314.400000006</v>
      </c>
      <c r="Q122" s="18"/>
      <c r="R122" s="1844">
        <v>0.5</v>
      </c>
      <c r="S122" s="1933" t="s">
        <v>699</v>
      </c>
      <c r="T122" s="67">
        <v>0.5</v>
      </c>
      <c r="U122" s="295" t="s">
        <v>700</v>
      </c>
      <c r="V122" s="296" t="s">
        <v>701</v>
      </c>
      <c r="W122" s="233" t="str">
        <f t="shared" si="8"/>
        <v>En gestión</v>
      </c>
      <c r="X122" s="233" t="str">
        <f t="shared" si="9"/>
        <v>En gestión</v>
      </c>
      <c r="Y122" s="1935" t="s">
        <v>702</v>
      </c>
      <c r="Z122" s="1819">
        <f>SUMPRODUCT(H122:H124,T122:T124)</f>
        <v>0.5</v>
      </c>
      <c r="AA122" s="1821">
        <f>SUMPRODUCT(H122:H124,L122:L124)</f>
        <v>0.5</v>
      </c>
      <c r="AB122" s="1735" t="str">
        <f>IF(AA122&lt;1%,"Sin iniciar",IF(AA122=100%,"Terminado","En gestión"))</f>
        <v>En gestión</v>
      </c>
      <c r="AC122" s="1738" t="str">
        <f>IF(Z122&lt;1%,"Sin iniciar",IF(Z122=100%,"Terminado","En gestión"))</f>
        <v>En gestión</v>
      </c>
      <c r="AD122" s="303" t="s">
        <v>144</v>
      </c>
      <c r="AE122" s="1927">
        <v>98152398</v>
      </c>
      <c r="AF122" s="1924">
        <v>98101981.340000004</v>
      </c>
      <c r="AG122" s="1924">
        <v>49050990.700000003</v>
      </c>
      <c r="AH122" s="1778">
        <v>114507328</v>
      </c>
      <c r="AI122" s="1926">
        <v>114386461.29000001</v>
      </c>
      <c r="AJ122" s="1926">
        <v>30197177.399999999</v>
      </c>
      <c r="AK122" s="1824" t="s">
        <v>430</v>
      </c>
      <c r="AL122" s="1824" t="s">
        <v>574</v>
      </c>
      <c r="AM122" s="1824" t="s">
        <v>575</v>
      </c>
      <c r="AN122" s="1824" t="s">
        <v>576</v>
      </c>
      <c r="AP122" s="842" t="s">
        <v>4208</v>
      </c>
      <c r="AQ122" s="844" t="s">
        <v>4205</v>
      </c>
      <c r="AR122" s="2085" t="s">
        <v>4207</v>
      </c>
    </row>
    <row r="123" spans="2:44" ht="126" customHeight="1" x14ac:dyDescent="0.25">
      <c r="B123" s="2059"/>
      <c r="C123" s="1930"/>
      <c r="D123" s="1704"/>
      <c r="E123" s="1704"/>
      <c r="F123" s="251" t="s">
        <v>703</v>
      </c>
      <c r="G123" s="283" t="s">
        <v>704</v>
      </c>
      <c r="H123" s="284">
        <v>0.3</v>
      </c>
      <c r="I123" s="285">
        <v>44593</v>
      </c>
      <c r="J123" s="291">
        <v>44911</v>
      </c>
      <c r="K123" s="284">
        <v>0.25</v>
      </c>
      <c r="L123" s="46">
        <v>0.5</v>
      </c>
      <c r="M123" s="284">
        <v>0.75</v>
      </c>
      <c r="N123" s="284">
        <v>1</v>
      </c>
      <c r="O123" s="1938"/>
      <c r="P123" s="1789"/>
      <c r="Q123" s="18"/>
      <c r="R123" s="1845"/>
      <c r="S123" s="1933"/>
      <c r="T123" s="67">
        <v>0.5</v>
      </c>
      <c r="U123" s="297" t="s">
        <v>705</v>
      </c>
      <c r="V123" s="296" t="s">
        <v>706</v>
      </c>
      <c r="W123" s="233" t="str">
        <f t="shared" si="8"/>
        <v>En gestión</v>
      </c>
      <c r="X123" s="233" t="str">
        <f t="shared" si="9"/>
        <v>En gestión</v>
      </c>
      <c r="Y123" s="1935"/>
      <c r="Z123" s="1819"/>
      <c r="AA123" s="1821"/>
      <c r="AB123" s="1735"/>
      <c r="AC123" s="1738"/>
      <c r="AD123" s="303" t="s">
        <v>144</v>
      </c>
      <c r="AE123" s="1927"/>
      <c r="AF123" s="1924"/>
      <c r="AG123" s="1924"/>
      <c r="AH123" s="1778"/>
      <c r="AI123" s="1926"/>
      <c r="AJ123" s="1926"/>
      <c r="AK123" s="1824"/>
      <c r="AL123" s="1824"/>
      <c r="AM123" s="1824"/>
      <c r="AN123" s="1824"/>
      <c r="AP123" s="842" t="s">
        <v>4208</v>
      </c>
      <c r="AQ123" s="844" t="s">
        <v>4205</v>
      </c>
      <c r="AR123" s="2086"/>
    </row>
    <row r="124" spans="2:44" ht="126" customHeight="1" x14ac:dyDescent="0.25">
      <c r="B124" s="2059"/>
      <c r="C124" s="1931"/>
      <c r="D124" s="1705"/>
      <c r="E124" s="1705"/>
      <c r="F124" s="251" t="s">
        <v>707</v>
      </c>
      <c r="G124" s="283" t="s">
        <v>708</v>
      </c>
      <c r="H124" s="284">
        <v>0.4</v>
      </c>
      <c r="I124" s="285">
        <v>44637</v>
      </c>
      <c r="J124" s="291">
        <v>44925</v>
      </c>
      <c r="K124" s="284">
        <v>0.25</v>
      </c>
      <c r="L124" s="46">
        <v>0.5</v>
      </c>
      <c r="M124" s="284">
        <v>0.75</v>
      </c>
      <c r="N124" s="284">
        <v>1</v>
      </c>
      <c r="O124" s="1938"/>
      <c r="P124" s="1789"/>
      <c r="Q124" s="18"/>
      <c r="R124" s="1845"/>
      <c r="S124" s="1934"/>
      <c r="T124" s="67">
        <v>0.5</v>
      </c>
      <c r="U124" s="297" t="s">
        <v>709</v>
      </c>
      <c r="V124" s="300" t="s">
        <v>710</v>
      </c>
      <c r="W124" s="233" t="str">
        <f t="shared" si="8"/>
        <v>En gestión</v>
      </c>
      <c r="X124" s="233" t="str">
        <f t="shared" si="9"/>
        <v>En gestión</v>
      </c>
      <c r="Y124" s="1936"/>
      <c r="Z124" s="1820"/>
      <c r="AA124" s="1822"/>
      <c r="AB124" s="1736"/>
      <c r="AC124" s="1739"/>
      <c r="AD124" s="303" t="s">
        <v>144</v>
      </c>
      <c r="AE124" s="1927"/>
      <c r="AF124" s="1924"/>
      <c r="AG124" s="1924"/>
      <c r="AH124" s="1778"/>
      <c r="AI124" s="1926"/>
      <c r="AJ124" s="1926"/>
      <c r="AK124" s="1824"/>
      <c r="AL124" s="1824"/>
      <c r="AM124" s="1824"/>
      <c r="AN124" s="1824"/>
      <c r="AP124" s="842" t="s">
        <v>4208</v>
      </c>
      <c r="AQ124" s="844" t="s">
        <v>4205</v>
      </c>
      <c r="AR124" s="2087"/>
    </row>
    <row r="125" spans="2:44" ht="126" customHeight="1" x14ac:dyDescent="0.25">
      <c r="B125" s="2059"/>
      <c r="C125" s="1929" t="s">
        <v>711</v>
      </c>
      <c r="D125" s="1703" t="s">
        <v>712</v>
      </c>
      <c r="E125" s="1703" t="s">
        <v>713</v>
      </c>
      <c r="F125" s="251" t="s">
        <v>714</v>
      </c>
      <c r="G125" s="283" t="s">
        <v>715</v>
      </c>
      <c r="H125" s="284">
        <v>0.2</v>
      </c>
      <c r="I125" s="285">
        <v>44564</v>
      </c>
      <c r="J125" s="285">
        <v>44575</v>
      </c>
      <c r="K125" s="284">
        <v>1</v>
      </c>
      <c r="L125" s="46">
        <v>1</v>
      </c>
      <c r="M125" s="284">
        <v>1</v>
      </c>
      <c r="N125" s="284">
        <v>1</v>
      </c>
      <c r="O125" s="1938">
        <v>42397237</v>
      </c>
      <c r="P125" s="1789">
        <v>82084244.400000006</v>
      </c>
      <c r="Q125" s="18"/>
      <c r="R125" s="1844">
        <v>1</v>
      </c>
      <c r="S125" s="1933" t="s">
        <v>447</v>
      </c>
      <c r="T125" s="67">
        <v>1</v>
      </c>
      <c r="U125" s="301" t="s">
        <v>448</v>
      </c>
      <c r="V125" s="302" t="s">
        <v>729</v>
      </c>
      <c r="W125" s="233" t="str">
        <f t="shared" si="8"/>
        <v>Terminado</v>
      </c>
      <c r="X125" s="233" t="str">
        <f t="shared" si="9"/>
        <v>Terminado</v>
      </c>
      <c r="Y125" s="1935" t="s">
        <v>447</v>
      </c>
      <c r="Z125" s="1819">
        <f>SUMPRODUCT(H125:H127,T125:T127)</f>
        <v>1</v>
      </c>
      <c r="AA125" s="1821">
        <f>SUMPRODUCT(H125:H127,L125:L127)</f>
        <v>1</v>
      </c>
      <c r="AB125" s="1735" t="str">
        <f>IF(AA125&lt;1%,"Sin iniciar",IF(AA125=100%,"Terminado","En gestión"))</f>
        <v>Terminado</v>
      </c>
      <c r="AC125" s="1738" t="str">
        <f>IF(Z125&lt;1%,"Sin iniciar",IF(Z125=100%,"Terminado","En gestión"))</f>
        <v>Terminado</v>
      </c>
      <c r="AD125" s="303" t="s">
        <v>144</v>
      </c>
      <c r="AE125" s="1927">
        <v>81731328</v>
      </c>
      <c r="AF125" s="1924">
        <v>81680911.340000004</v>
      </c>
      <c r="AG125" s="1924">
        <v>40840455.700000003</v>
      </c>
      <c r="AH125" s="1778">
        <v>42397237</v>
      </c>
      <c r="AI125" s="1926">
        <v>42307442.960000001</v>
      </c>
      <c r="AJ125" s="1926">
        <v>10970556</v>
      </c>
      <c r="AK125" s="1824" t="s">
        <v>430</v>
      </c>
      <c r="AL125" s="1824" t="s">
        <v>716</v>
      </c>
      <c r="AM125" s="1824" t="s">
        <v>717</v>
      </c>
      <c r="AN125" s="1824" t="s">
        <v>718</v>
      </c>
      <c r="AP125" s="839" t="s">
        <v>4493</v>
      </c>
      <c r="AQ125" s="844" t="s">
        <v>4434</v>
      </c>
      <c r="AR125" s="2092" t="s">
        <v>4435</v>
      </c>
    </row>
    <row r="126" spans="2:44" ht="126" customHeight="1" x14ac:dyDescent="0.25">
      <c r="B126" s="2059"/>
      <c r="C126" s="1930"/>
      <c r="D126" s="1704"/>
      <c r="E126" s="1704"/>
      <c r="F126" s="251" t="s">
        <v>719</v>
      </c>
      <c r="G126" s="283" t="s">
        <v>720</v>
      </c>
      <c r="H126" s="284">
        <v>0.6</v>
      </c>
      <c r="I126" s="285">
        <v>44578</v>
      </c>
      <c r="J126" s="285">
        <v>44600</v>
      </c>
      <c r="K126" s="284">
        <v>0.8</v>
      </c>
      <c r="L126" s="46">
        <v>1</v>
      </c>
      <c r="M126" s="284">
        <v>1</v>
      </c>
      <c r="N126" s="284">
        <v>1</v>
      </c>
      <c r="O126" s="1938"/>
      <c r="P126" s="1789"/>
      <c r="Q126" s="18"/>
      <c r="R126" s="1845"/>
      <c r="S126" s="1933"/>
      <c r="T126" s="67">
        <v>1</v>
      </c>
      <c r="U126" s="301" t="s">
        <v>448</v>
      </c>
      <c r="V126" s="302" t="s">
        <v>729</v>
      </c>
      <c r="W126" s="233" t="str">
        <f t="shared" si="8"/>
        <v>Terminado</v>
      </c>
      <c r="X126" s="233" t="str">
        <f t="shared" si="9"/>
        <v>Terminado</v>
      </c>
      <c r="Y126" s="1935"/>
      <c r="Z126" s="1819"/>
      <c r="AA126" s="1821"/>
      <c r="AB126" s="1735"/>
      <c r="AC126" s="1738"/>
      <c r="AD126" s="303" t="s">
        <v>144</v>
      </c>
      <c r="AE126" s="1927"/>
      <c r="AF126" s="1924"/>
      <c r="AG126" s="1924"/>
      <c r="AH126" s="1778"/>
      <c r="AI126" s="1926"/>
      <c r="AJ126" s="1926"/>
      <c r="AK126" s="1824"/>
      <c r="AL126" s="1824"/>
      <c r="AM126" s="1824"/>
      <c r="AN126" s="1824"/>
      <c r="AP126" s="839" t="s">
        <v>4493</v>
      </c>
      <c r="AQ126" s="844" t="s">
        <v>4436</v>
      </c>
      <c r="AR126" s="2093"/>
    </row>
    <row r="127" spans="2:44" ht="126" customHeight="1" x14ac:dyDescent="0.25">
      <c r="B127" s="2059"/>
      <c r="C127" s="1931"/>
      <c r="D127" s="1705"/>
      <c r="E127" s="1705"/>
      <c r="F127" s="251" t="s">
        <v>721</v>
      </c>
      <c r="G127" s="283" t="s">
        <v>722</v>
      </c>
      <c r="H127" s="284">
        <v>0.2</v>
      </c>
      <c r="I127" s="285" t="s">
        <v>723</v>
      </c>
      <c r="J127" s="285">
        <v>44607</v>
      </c>
      <c r="K127" s="284">
        <v>0</v>
      </c>
      <c r="L127" s="46">
        <v>1</v>
      </c>
      <c r="M127" s="284">
        <v>1</v>
      </c>
      <c r="N127" s="284">
        <v>1</v>
      </c>
      <c r="O127" s="1938"/>
      <c r="P127" s="1789"/>
      <c r="Q127" s="18"/>
      <c r="R127" s="1845"/>
      <c r="S127" s="1934"/>
      <c r="T127" s="67">
        <v>1</v>
      </c>
      <c r="U127" s="301" t="s">
        <v>448</v>
      </c>
      <c r="V127" s="302" t="s">
        <v>729</v>
      </c>
      <c r="W127" s="233" t="str">
        <f t="shared" si="8"/>
        <v>Terminado</v>
      </c>
      <c r="X127" s="233" t="str">
        <f t="shared" si="9"/>
        <v>Terminado</v>
      </c>
      <c r="Y127" s="1936"/>
      <c r="Z127" s="1820"/>
      <c r="AA127" s="1822"/>
      <c r="AB127" s="1736"/>
      <c r="AC127" s="1739"/>
      <c r="AD127" s="303" t="s">
        <v>144</v>
      </c>
      <c r="AE127" s="1927"/>
      <c r="AF127" s="1924"/>
      <c r="AG127" s="1924"/>
      <c r="AH127" s="1778"/>
      <c r="AI127" s="1926"/>
      <c r="AJ127" s="1926"/>
      <c r="AK127" s="1824"/>
      <c r="AL127" s="1824"/>
      <c r="AM127" s="1824"/>
      <c r="AN127" s="1824"/>
      <c r="AP127" s="839" t="s">
        <v>4493</v>
      </c>
      <c r="AQ127" s="844" t="s">
        <v>4437</v>
      </c>
      <c r="AR127" s="2094"/>
    </row>
    <row r="128" spans="2:44" ht="126" customHeight="1" x14ac:dyDescent="0.25">
      <c r="B128" s="2059"/>
      <c r="C128" s="1929" t="s">
        <v>724</v>
      </c>
      <c r="D128" s="1703" t="s">
        <v>725</v>
      </c>
      <c r="E128" s="1703" t="s">
        <v>726</v>
      </c>
      <c r="F128" s="251" t="s">
        <v>727</v>
      </c>
      <c r="G128" s="283" t="s">
        <v>728</v>
      </c>
      <c r="H128" s="284">
        <v>0.2</v>
      </c>
      <c r="I128" s="285">
        <v>44757</v>
      </c>
      <c r="J128" s="285">
        <v>44783</v>
      </c>
      <c r="K128" s="284">
        <v>0</v>
      </c>
      <c r="L128" s="46">
        <v>0</v>
      </c>
      <c r="M128" s="284">
        <v>1</v>
      </c>
      <c r="N128" s="284">
        <v>1</v>
      </c>
      <c r="O128" s="1938">
        <v>78782588</v>
      </c>
      <c r="P128" s="1789">
        <v>77888625.600000009</v>
      </c>
      <c r="Q128" s="18"/>
      <c r="R128" s="1844">
        <v>0</v>
      </c>
      <c r="S128" s="1933" t="s">
        <v>4157</v>
      </c>
      <c r="T128" s="67">
        <v>0</v>
      </c>
      <c r="U128" s="295" t="s">
        <v>4166</v>
      </c>
      <c r="V128" s="296" t="s">
        <v>729</v>
      </c>
      <c r="W128" s="233" t="str">
        <f t="shared" si="8"/>
        <v>Sin iniciar</v>
      </c>
      <c r="X128" s="233" t="str">
        <f t="shared" si="9"/>
        <v>Sin iniciar</v>
      </c>
      <c r="Y128" s="1935" t="s">
        <v>4157</v>
      </c>
      <c r="Z128" s="1819">
        <f>SUMPRODUCT(H128:H130,T128:T130)</f>
        <v>0</v>
      </c>
      <c r="AA128" s="1821">
        <f>SUMPRODUCT(H128:H130,L128:L130)</f>
        <v>0</v>
      </c>
      <c r="AB128" s="1735" t="str">
        <f>IF(AA128&lt;1%,"Sin iniciar",IF(AA128=100%,"Terminado","En gestión"))</f>
        <v>Sin iniciar</v>
      </c>
      <c r="AC128" s="1738" t="str">
        <f>IF(Z128&lt;1%,"Sin iniciar",IF(Z128=100%,"Terminado","En gestión"))</f>
        <v>Sin iniciar</v>
      </c>
      <c r="AD128" s="303" t="s">
        <v>144</v>
      </c>
      <c r="AE128" s="1927">
        <v>77535709</v>
      </c>
      <c r="AF128" s="1924">
        <v>77485292.540000007</v>
      </c>
      <c r="AG128" s="1924">
        <v>38742646.299999997</v>
      </c>
      <c r="AH128" s="1778">
        <v>78782588</v>
      </c>
      <c r="AI128" s="1926">
        <v>78667416.359999999</v>
      </c>
      <c r="AJ128" s="1926">
        <v>20372339.989999998</v>
      </c>
      <c r="AK128" s="1824" t="s">
        <v>430</v>
      </c>
      <c r="AL128" s="1824" t="s">
        <v>716</v>
      </c>
      <c r="AM128" s="1824" t="s">
        <v>717</v>
      </c>
      <c r="AN128" s="1824" t="s">
        <v>718</v>
      </c>
      <c r="AP128" s="842" t="s">
        <v>4208</v>
      </c>
      <c r="AQ128" s="844" t="s">
        <v>4205</v>
      </c>
      <c r="AR128" s="2085" t="s">
        <v>4207</v>
      </c>
    </row>
    <row r="129" spans="2:44" ht="126" customHeight="1" x14ac:dyDescent="0.25">
      <c r="B129" s="2059"/>
      <c r="C129" s="1930"/>
      <c r="D129" s="1704"/>
      <c r="E129" s="1704"/>
      <c r="F129" s="251" t="s">
        <v>730</v>
      </c>
      <c r="G129" s="283" t="s">
        <v>731</v>
      </c>
      <c r="H129" s="284">
        <v>0.2</v>
      </c>
      <c r="I129" s="285">
        <v>44784</v>
      </c>
      <c r="J129" s="285">
        <v>44819</v>
      </c>
      <c r="K129" s="284">
        <v>0</v>
      </c>
      <c r="L129" s="46">
        <v>0</v>
      </c>
      <c r="M129" s="284">
        <v>1</v>
      </c>
      <c r="N129" s="284">
        <v>1</v>
      </c>
      <c r="O129" s="1938"/>
      <c r="P129" s="1789"/>
      <c r="Q129" s="18"/>
      <c r="R129" s="1845"/>
      <c r="S129" s="1933"/>
      <c r="T129" s="67">
        <v>0</v>
      </c>
      <c r="U129" s="295" t="s">
        <v>4166</v>
      </c>
      <c r="V129" s="296" t="s">
        <v>729</v>
      </c>
      <c r="W129" s="233" t="str">
        <f t="shared" si="8"/>
        <v>Sin iniciar</v>
      </c>
      <c r="X129" s="233" t="str">
        <f t="shared" si="9"/>
        <v>Sin iniciar</v>
      </c>
      <c r="Y129" s="1935"/>
      <c r="Z129" s="1819"/>
      <c r="AA129" s="1821"/>
      <c r="AB129" s="1735"/>
      <c r="AC129" s="1738"/>
      <c r="AD129" s="303" t="s">
        <v>144</v>
      </c>
      <c r="AE129" s="1927"/>
      <c r="AF129" s="1924"/>
      <c r="AG129" s="1924"/>
      <c r="AH129" s="1778"/>
      <c r="AI129" s="1926"/>
      <c r="AJ129" s="1926"/>
      <c r="AK129" s="1824"/>
      <c r="AL129" s="1824"/>
      <c r="AM129" s="1824"/>
      <c r="AN129" s="1824"/>
      <c r="AP129" s="842" t="s">
        <v>4208</v>
      </c>
      <c r="AQ129" s="844" t="s">
        <v>4205</v>
      </c>
      <c r="AR129" s="2086"/>
    </row>
    <row r="130" spans="2:44" ht="126" customHeight="1" x14ac:dyDescent="0.25">
      <c r="B130" s="2059"/>
      <c r="C130" s="1931"/>
      <c r="D130" s="1705"/>
      <c r="E130" s="1705"/>
      <c r="F130" s="251" t="s">
        <v>732</v>
      </c>
      <c r="G130" s="283" t="s">
        <v>733</v>
      </c>
      <c r="H130" s="284">
        <v>0.6</v>
      </c>
      <c r="I130" s="285">
        <v>44820</v>
      </c>
      <c r="J130" s="291">
        <v>44918</v>
      </c>
      <c r="K130" s="284">
        <v>0</v>
      </c>
      <c r="L130" s="46">
        <v>0</v>
      </c>
      <c r="M130" s="284">
        <v>0.7</v>
      </c>
      <c r="N130" s="284">
        <v>1</v>
      </c>
      <c r="O130" s="1938"/>
      <c r="P130" s="1789"/>
      <c r="Q130" s="18"/>
      <c r="R130" s="1845"/>
      <c r="S130" s="1934"/>
      <c r="T130" s="67">
        <v>0</v>
      </c>
      <c r="U130" s="295" t="s">
        <v>4166</v>
      </c>
      <c r="V130" s="296" t="s">
        <v>729</v>
      </c>
      <c r="W130" s="233" t="str">
        <f t="shared" si="8"/>
        <v>Sin iniciar</v>
      </c>
      <c r="X130" s="233" t="str">
        <f t="shared" si="9"/>
        <v>Sin iniciar</v>
      </c>
      <c r="Y130" s="1936"/>
      <c r="Z130" s="1820"/>
      <c r="AA130" s="1822"/>
      <c r="AB130" s="1736"/>
      <c r="AC130" s="1739"/>
      <c r="AD130" s="303" t="s">
        <v>144</v>
      </c>
      <c r="AE130" s="1927"/>
      <c r="AF130" s="1924"/>
      <c r="AG130" s="1924"/>
      <c r="AH130" s="1778"/>
      <c r="AI130" s="1926"/>
      <c r="AJ130" s="1926"/>
      <c r="AK130" s="1824"/>
      <c r="AL130" s="1824"/>
      <c r="AM130" s="1824"/>
      <c r="AN130" s="1824"/>
      <c r="AP130" s="842" t="s">
        <v>4208</v>
      </c>
      <c r="AQ130" s="844" t="s">
        <v>4205</v>
      </c>
      <c r="AR130" s="2087"/>
    </row>
    <row r="131" spans="2:44" ht="126" customHeight="1" x14ac:dyDescent="0.25">
      <c r="B131" s="2059"/>
      <c r="C131" s="1929" t="s">
        <v>734</v>
      </c>
      <c r="D131" s="1703" t="s">
        <v>735</v>
      </c>
      <c r="E131" s="1703" t="s">
        <v>736</v>
      </c>
      <c r="F131" s="251" t="s">
        <v>737</v>
      </c>
      <c r="G131" s="283" t="s">
        <v>738</v>
      </c>
      <c r="H131" s="284">
        <v>0.2</v>
      </c>
      <c r="I131" s="285">
        <v>44581</v>
      </c>
      <c r="J131" s="291" t="s">
        <v>739</v>
      </c>
      <c r="K131" s="284">
        <v>0.3</v>
      </c>
      <c r="L131" s="46">
        <v>0.6</v>
      </c>
      <c r="M131" s="284">
        <v>0.8</v>
      </c>
      <c r="N131" s="284">
        <v>1</v>
      </c>
      <c r="O131" s="1938">
        <v>26225448</v>
      </c>
      <c r="P131" s="1789">
        <v>40170674.399999999</v>
      </c>
      <c r="Q131" s="18"/>
      <c r="R131" s="1844">
        <v>0.8</v>
      </c>
      <c r="S131" s="1933" t="s">
        <v>740</v>
      </c>
      <c r="T131" s="67">
        <v>0.8</v>
      </c>
      <c r="U131" s="301" t="s">
        <v>741</v>
      </c>
      <c r="V131" s="296" t="s">
        <v>742</v>
      </c>
      <c r="W131" s="233" t="str">
        <f t="shared" si="8"/>
        <v>En gestión</v>
      </c>
      <c r="X131" s="233" t="str">
        <f t="shared" si="9"/>
        <v>En gestión</v>
      </c>
      <c r="Y131" s="1935" t="s">
        <v>743</v>
      </c>
      <c r="Z131" s="1819">
        <f>SUMPRODUCT(H131:H133,T131:T133)</f>
        <v>0.8</v>
      </c>
      <c r="AA131" s="1821">
        <f>SUMPRODUCT(H131:H133,L131:L133)</f>
        <v>0.57999999999999996</v>
      </c>
      <c r="AB131" s="1735" t="str">
        <f>IF(AA131&lt;1%,"Sin iniciar",IF(AA131=100%,"Terminado","En gestión"))</f>
        <v>En gestión</v>
      </c>
      <c r="AC131" s="1738" t="str">
        <f>IF(Z131&lt;1%,"Sin iniciar",IF(Z131=100%,"Terminado","En gestión"))</f>
        <v>En gestión</v>
      </c>
      <c r="AD131" s="1937" t="s">
        <v>744</v>
      </c>
      <c r="AE131" s="1927">
        <v>39817758</v>
      </c>
      <c r="AF131" s="1924">
        <v>39767341.340000004</v>
      </c>
      <c r="AG131" s="1924">
        <v>19883670.699999999</v>
      </c>
      <c r="AH131" s="1778">
        <v>26225448</v>
      </c>
      <c r="AI131" s="1926">
        <v>26225448</v>
      </c>
      <c r="AJ131" s="1926">
        <v>7867634.4000000004</v>
      </c>
      <c r="AK131" s="1824" t="s">
        <v>430</v>
      </c>
      <c r="AL131" s="1824" t="s">
        <v>716</v>
      </c>
      <c r="AM131" s="1824" t="s">
        <v>717</v>
      </c>
      <c r="AN131" s="1824" t="s">
        <v>718</v>
      </c>
      <c r="AP131" s="842" t="s">
        <v>4208</v>
      </c>
      <c r="AQ131" s="844" t="s">
        <v>4205</v>
      </c>
      <c r="AR131" s="2085" t="s">
        <v>4207</v>
      </c>
    </row>
    <row r="132" spans="2:44" ht="126" customHeight="1" x14ac:dyDescent="0.25">
      <c r="B132" s="2059"/>
      <c r="C132" s="1930"/>
      <c r="D132" s="1704"/>
      <c r="E132" s="1704"/>
      <c r="F132" s="251" t="s">
        <v>745</v>
      </c>
      <c r="G132" s="283" t="s">
        <v>746</v>
      </c>
      <c r="H132" s="284">
        <v>0.6</v>
      </c>
      <c r="I132" s="285">
        <v>44621</v>
      </c>
      <c r="J132" s="291" t="s">
        <v>747</v>
      </c>
      <c r="K132" s="284">
        <v>0.3</v>
      </c>
      <c r="L132" s="46">
        <v>0.6</v>
      </c>
      <c r="M132" s="284">
        <v>0.8</v>
      </c>
      <c r="N132" s="284">
        <v>1</v>
      </c>
      <c r="O132" s="1938"/>
      <c r="P132" s="1789"/>
      <c r="Q132" s="18"/>
      <c r="R132" s="1845"/>
      <c r="S132" s="1933"/>
      <c r="T132" s="67">
        <v>0.8</v>
      </c>
      <c r="U132" s="301" t="s">
        <v>748</v>
      </c>
      <c r="V132" s="300" t="s">
        <v>749</v>
      </c>
      <c r="W132" s="233" t="str">
        <f t="shared" ref="W132:W195" si="10">IF(L132&lt;1%,"Sin iniciar",IF(L132=100%,"Terminado","En gestión"))</f>
        <v>En gestión</v>
      </c>
      <c r="X132" s="233" t="str">
        <f t="shared" ref="X132:X195" si="11">IF(T132&lt;1%,"Sin iniciar",IF(T132=100%,"Terminado","En gestión"))</f>
        <v>En gestión</v>
      </c>
      <c r="Y132" s="1935"/>
      <c r="Z132" s="1819"/>
      <c r="AA132" s="1821"/>
      <c r="AB132" s="1735"/>
      <c r="AC132" s="1738"/>
      <c r="AD132" s="1937"/>
      <c r="AE132" s="1927"/>
      <c r="AF132" s="1924"/>
      <c r="AG132" s="1924"/>
      <c r="AH132" s="1778"/>
      <c r="AI132" s="1926"/>
      <c r="AJ132" s="1926"/>
      <c r="AK132" s="1824"/>
      <c r="AL132" s="1824"/>
      <c r="AM132" s="1824"/>
      <c r="AN132" s="1824"/>
      <c r="AP132" s="842" t="s">
        <v>4208</v>
      </c>
      <c r="AQ132" s="844" t="s">
        <v>4205</v>
      </c>
      <c r="AR132" s="2086"/>
    </row>
    <row r="133" spans="2:44" ht="126" customHeight="1" x14ac:dyDescent="0.25">
      <c r="B133" s="2059"/>
      <c r="C133" s="1931"/>
      <c r="D133" s="1705"/>
      <c r="E133" s="1705"/>
      <c r="F133" s="251" t="s">
        <v>750</v>
      </c>
      <c r="G133" s="283" t="s">
        <v>751</v>
      </c>
      <c r="H133" s="284">
        <v>0.2</v>
      </c>
      <c r="I133" s="285">
        <v>44696</v>
      </c>
      <c r="J133" s="291">
        <v>44750</v>
      </c>
      <c r="K133" s="284">
        <v>0</v>
      </c>
      <c r="L133" s="46">
        <v>0.5</v>
      </c>
      <c r="M133" s="284">
        <v>1</v>
      </c>
      <c r="N133" s="284">
        <v>1</v>
      </c>
      <c r="O133" s="1938"/>
      <c r="P133" s="1789"/>
      <c r="Q133" s="18"/>
      <c r="R133" s="1845"/>
      <c r="S133" s="1934"/>
      <c r="T133" s="67">
        <v>0.8</v>
      </c>
      <c r="U133" s="301" t="s">
        <v>752</v>
      </c>
      <c r="V133" s="300" t="s">
        <v>753</v>
      </c>
      <c r="W133" s="233" t="str">
        <f t="shared" si="10"/>
        <v>En gestión</v>
      </c>
      <c r="X133" s="233" t="str">
        <f t="shared" si="11"/>
        <v>En gestión</v>
      </c>
      <c r="Y133" s="1936"/>
      <c r="Z133" s="1820"/>
      <c r="AA133" s="1822"/>
      <c r="AB133" s="1736"/>
      <c r="AC133" s="1739"/>
      <c r="AD133" s="1937"/>
      <c r="AE133" s="1927"/>
      <c r="AF133" s="1924"/>
      <c r="AG133" s="1924"/>
      <c r="AH133" s="1778"/>
      <c r="AI133" s="1926"/>
      <c r="AJ133" s="1926"/>
      <c r="AK133" s="1824"/>
      <c r="AL133" s="1824"/>
      <c r="AM133" s="1824"/>
      <c r="AN133" s="1824"/>
      <c r="AP133" s="842" t="s">
        <v>4208</v>
      </c>
      <c r="AQ133" s="844" t="s">
        <v>4205</v>
      </c>
      <c r="AR133" s="2087"/>
    </row>
    <row r="134" spans="2:44" ht="126" customHeight="1" x14ac:dyDescent="0.25">
      <c r="B134" s="2059"/>
      <c r="C134" s="1929" t="s">
        <v>754</v>
      </c>
      <c r="D134" s="1703" t="s">
        <v>755</v>
      </c>
      <c r="E134" s="1703" t="s">
        <v>756</v>
      </c>
      <c r="F134" s="251" t="s">
        <v>757</v>
      </c>
      <c r="G134" s="283" t="s">
        <v>758</v>
      </c>
      <c r="H134" s="284">
        <v>0.2</v>
      </c>
      <c r="I134" s="285">
        <v>44581</v>
      </c>
      <c r="J134" s="291" t="s">
        <v>739</v>
      </c>
      <c r="K134" s="284">
        <v>0.3</v>
      </c>
      <c r="L134" s="46">
        <v>0.6</v>
      </c>
      <c r="M134" s="284">
        <v>0.8</v>
      </c>
      <c r="N134" s="284">
        <v>1</v>
      </c>
      <c r="O134" s="1938">
        <v>26225448</v>
      </c>
      <c r="P134" s="1789">
        <v>40170674.399999999</v>
      </c>
      <c r="Q134" s="18"/>
      <c r="R134" s="1844">
        <v>0.8</v>
      </c>
      <c r="S134" s="1933" t="s">
        <v>759</v>
      </c>
      <c r="T134" s="67">
        <v>0.8</v>
      </c>
      <c r="U134" s="301" t="s">
        <v>760</v>
      </c>
      <c r="V134" s="300" t="s">
        <v>761</v>
      </c>
      <c r="W134" s="233" t="str">
        <f t="shared" si="10"/>
        <v>En gestión</v>
      </c>
      <c r="X134" s="233" t="str">
        <f t="shared" si="11"/>
        <v>En gestión</v>
      </c>
      <c r="Y134" s="1935" t="s">
        <v>762</v>
      </c>
      <c r="Z134" s="1819">
        <f>SUMPRODUCT(H134:H136,T134:T136)</f>
        <v>0.8</v>
      </c>
      <c r="AA134" s="1821">
        <f>SUMPRODUCT(H134:H136,L134:L136)</f>
        <v>0.57999999999999996</v>
      </c>
      <c r="AB134" s="1735" t="str">
        <f>IF(AA134&lt;1%,"Sin iniciar",IF(AA134=100%,"Terminado","En gestión"))</f>
        <v>En gestión</v>
      </c>
      <c r="AC134" s="1738" t="str">
        <f>IF(Z134&lt;1%,"Sin iniciar",IF(Z134=100%,"Terminado","En gestión"))</f>
        <v>En gestión</v>
      </c>
      <c r="AD134" s="1937" t="s">
        <v>763</v>
      </c>
      <c r="AE134" s="1927">
        <v>39817758</v>
      </c>
      <c r="AF134" s="1924">
        <v>39767341.340000004</v>
      </c>
      <c r="AG134" s="1924">
        <v>19883670.699999999</v>
      </c>
      <c r="AH134" s="1778">
        <v>26225448</v>
      </c>
      <c r="AI134" s="1926">
        <v>26225448</v>
      </c>
      <c r="AJ134" s="1926">
        <v>7867634.4000000004</v>
      </c>
      <c r="AK134" s="1824" t="s">
        <v>430</v>
      </c>
      <c r="AL134" s="1824" t="s">
        <v>716</v>
      </c>
      <c r="AM134" s="1824" t="s">
        <v>717</v>
      </c>
      <c r="AN134" s="1824" t="s">
        <v>718</v>
      </c>
      <c r="AP134" s="842" t="s">
        <v>4208</v>
      </c>
      <c r="AQ134" s="844" t="s">
        <v>4205</v>
      </c>
      <c r="AR134" s="2085" t="s">
        <v>4207</v>
      </c>
    </row>
    <row r="135" spans="2:44" ht="126" customHeight="1" x14ac:dyDescent="0.25">
      <c r="B135" s="2059"/>
      <c r="C135" s="1930"/>
      <c r="D135" s="1704"/>
      <c r="E135" s="1704"/>
      <c r="F135" s="251" t="s">
        <v>764</v>
      </c>
      <c r="G135" s="283" t="s">
        <v>765</v>
      </c>
      <c r="H135" s="284">
        <v>0.6</v>
      </c>
      <c r="I135" s="285">
        <v>44621</v>
      </c>
      <c r="J135" s="291" t="s">
        <v>747</v>
      </c>
      <c r="K135" s="284">
        <v>0.3</v>
      </c>
      <c r="L135" s="46">
        <v>0.6</v>
      </c>
      <c r="M135" s="284">
        <v>0.8</v>
      </c>
      <c r="N135" s="284">
        <v>1</v>
      </c>
      <c r="O135" s="1938"/>
      <c r="P135" s="1789"/>
      <c r="Q135" s="18"/>
      <c r="R135" s="1845"/>
      <c r="S135" s="1933"/>
      <c r="T135" s="67">
        <v>0.8</v>
      </c>
      <c r="U135" s="301" t="s">
        <v>766</v>
      </c>
      <c r="V135" s="300" t="s">
        <v>761</v>
      </c>
      <c r="W135" s="233" t="str">
        <f t="shared" si="10"/>
        <v>En gestión</v>
      </c>
      <c r="X135" s="233" t="str">
        <f t="shared" si="11"/>
        <v>En gestión</v>
      </c>
      <c r="Y135" s="1935"/>
      <c r="Z135" s="1819"/>
      <c r="AA135" s="1821"/>
      <c r="AB135" s="1735"/>
      <c r="AC135" s="1738"/>
      <c r="AD135" s="1937"/>
      <c r="AE135" s="1927"/>
      <c r="AF135" s="1924"/>
      <c r="AG135" s="1924"/>
      <c r="AH135" s="1778"/>
      <c r="AI135" s="1926"/>
      <c r="AJ135" s="1926"/>
      <c r="AK135" s="1824"/>
      <c r="AL135" s="1824"/>
      <c r="AM135" s="1824"/>
      <c r="AN135" s="1824"/>
      <c r="AP135" s="842" t="s">
        <v>4208</v>
      </c>
      <c r="AQ135" s="844" t="s">
        <v>4205</v>
      </c>
      <c r="AR135" s="2086"/>
    </row>
    <row r="136" spans="2:44" ht="126" customHeight="1" x14ac:dyDescent="0.25">
      <c r="B136" s="2059"/>
      <c r="C136" s="1931"/>
      <c r="D136" s="1705"/>
      <c r="E136" s="1705"/>
      <c r="F136" s="251" t="s">
        <v>767</v>
      </c>
      <c r="G136" s="283" t="s">
        <v>768</v>
      </c>
      <c r="H136" s="284">
        <v>0.2</v>
      </c>
      <c r="I136" s="285">
        <v>44696</v>
      </c>
      <c r="J136" s="291">
        <v>44750</v>
      </c>
      <c r="K136" s="284">
        <v>0</v>
      </c>
      <c r="L136" s="46">
        <v>0.5</v>
      </c>
      <c r="M136" s="284">
        <v>1</v>
      </c>
      <c r="N136" s="284">
        <v>1</v>
      </c>
      <c r="O136" s="1938"/>
      <c r="P136" s="1789"/>
      <c r="Q136" s="18"/>
      <c r="R136" s="1845"/>
      <c r="S136" s="1934"/>
      <c r="T136" s="67">
        <v>0.8</v>
      </c>
      <c r="U136" s="301" t="s">
        <v>769</v>
      </c>
      <c r="V136" s="300" t="s">
        <v>770</v>
      </c>
      <c r="W136" s="233" t="str">
        <f t="shared" si="10"/>
        <v>En gestión</v>
      </c>
      <c r="X136" s="233" t="str">
        <f t="shared" si="11"/>
        <v>En gestión</v>
      </c>
      <c r="Y136" s="1936"/>
      <c r="Z136" s="1820"/>
      <c r="AA136" s="1822"/>
      <c r="AB136" s="1736"/>
      <c r="AC136" s="1739"/>
      <c r="AD136" s="1937"/>
      <c r="AE136" s="1927"/>
      <c r="AF136" s="1924"/>
      <c r="AG136" s="1924"/>
      <c r="AH136" s="1778"/>
      <c r="AI136" s="1926"/>
      <c r="AJ136" s="1926"/>
      <c r="AK136" s="1824"/>
      <c r="AL136" s="1824"/>
      <c r="AM136" s="1824"/>
      <c r="AN136" s="1824"/>
      <c r="AP136" s="842" t="s">
        <v>4208</v>
      </c>
      <c r="AQ136" s="844" t="s">
        <v>4205</v>
      </c>
      <c r="AR136" s="2087"/>
    </row>
    <row r="137" spans="2:44" ht="126" customHeight="1" x14ac:dyDescent="0.25">
      <c r="B137" s="2059"/>
      <c r="C137" s="1929" t="s">
        <v>771</v>
      </c>
      <c r="D137" s="1703" t="s">
        <v>772</v>
      </c>
      <c r="E137" s="1703" t="s">
        <v>773</v>
      </c>
      <c r="F137" s="251" t="s">
        <v>774</v>
      </c>
      <c r="G137" s="283" t="s">
        <v>775</v>
      </c>
      <c r="H137" s="284">
        <v>0.4</v>
      </c>
      <c r="I137" s="285">
        <v>44593</v>
      </c>
      <c r="J137" s="291">
        <v>44895</v>
      </c>
      <c r="K137" s="284">
        <v>0.25</v>
      </c>
      <c r="L137" s="46">
        <v>0.5</v>
      </c>
      <c r="M137" s="284">
        <v>0.75</v>
      </c>
      <c r="N137" s="284">
        <v>1</v>
      </c>
      <c r="O137" s="1932" t="s">
        <v>776</v>
      </c>
      <c r="P137" s="1789">
        <v>6701607.5999999996</v>
      </c>
      <c r="Q137" s="18"/>
      <c r="R137" s="1844">
        <v>0.5</v>
      </c>
      <c r="S137" s="1933" t="s">
        <v>777</v>
      </c>
      <c r="T137" s="67">
        <v>0.5</v>
      </c>
      <c r="U137" s="297" t="s">
        <v>778</v>
      </c>
      <c r="V137" s="296" t="s">
        <v>779</v>
      </c>
      <c r="W137" s="233" t="str">
        <f t="shared" si="10"/>
        <v>En gestión</v>
      </c>
      <c r="X137" s="233" t="str">
        <f t="shared" si="11"/>
        <v>En gestión</v>
      </c>
      <c r="Y137" s="1935" t="s">
        <v>780</v>
      </c>
      <c r="Z137" s="1819">
        <f>SUMPRODUCT(H137:H139,T137:T139)</f>
        <v>0.5</v>
      </c>
      <c r="AA137" s="1821">
        <f>SUMPRODUCT(H137:H139,L137:L139)</f>
        <v>0.5</v>
      </c>
      <c r="AB137" s="1735" t="str">
        <f>IF(AA137&lt;1%,"Sin iniciar",IF(AA137=100%,"Terminado","En gestión"))</f>
        <v>En gestión</v>
      </c>
      <c r="AC137" s="1738" t="str">
        <f>IF(Z137&lt;1%,"Sin iniciar",IF(Z137=100%,"Terminado","En gestión"))</f>
        <v>En gestión</v>
      </c>
      <c r="AD137" s="303" t="s">
        <v>144</v>
      </c>
      <c r="AE137" s="1927">
        <v>6348691</v>
      </c>
      <c r="AF137" s="1924">
        <v>6298274.54</v>
      </c>
      <c r="AG137" s="1924">
        <v>3149137.3</v>
      </c>
      <c r="AH137" s="1925" t="s">
        <v>776</v>
      </c>
      <c r="AI137" s="1926" t="s">
        <v>144</v>
      </c>
      <c r="AJ137" s="1926" t="s">
        <v>144</v>
      </c>
      <c r="AK137" s="1824"/>
      <c r="AL137" s="1824"/>
      <c r="AM137" s="1824"/>
      <c r="AN137" s="1824"/>
      <c r="AP137" s="842" t="s">
        <v>4208</v>
      </c>
      <c r="AQ137" s="844" t="s">
        <v>4205</v>
      </c>
      <c r="AR137" s="2085" t="s">
        <v>4207</v>
      </c>
    </row>
    <row r="138" spans="2:44" ht="126" customHeight="1" x14ac:dyDescent="0.25">
      <c r="B138" s="2059"/>
      <c r="C138" s="1930"/>
      <c r="D138" s="1704"/>
      <c r="E138" s="1704"/>
      <c r="F138" s="251" t="s">
        <v>781</v>
      </c>
      <c r="G138" s="283" t="s">
        <v>782</v>
      </c>
      <c r="H138" s="284">
        <v>0.4</v>
      </c>
      <c r="I138" s="285">
        <v>44613</v>
      </c>
      <c r="J138" s="285">
        <v>44897</v>
      </c>
      <c r="K138" s="284">
        <v>0.25</v>
      </c>
      <c r="L138" s="46">
        <v>0.5</v>
      </c>
      <c r="M138" s="284">
        <v>0.75</v>
      </c>
      <c r="N138" s="284">
        <v>1</v>
      </c>
      <c r="O138" s="1932"/>
      <c r="P138" s="1789"/>
      <c r="Q138" s="18"/>
      <c r="R138" s="1845"/>
      <c r="S138" s="1933"/>
      <c r="T138" s="67">
        <v>0.5</v>
      </c>
      <c r="U138" s="297" t="s">
        <v>783</v>
      </c>
      <c r="V138" s="296" t="s">
        <v>784</v>
      </c>
      <c r="W138" s="233" t="str">
        <f t="shared" si="10"/>
        <v>En gestión</v>
      </c>
      <c r="X138" s="233" t="str">
        <f t="shared" si="11"/>
        <v>En gestión</v>
      </c>
      <c r="Y138" s="1935"/>
      <c r="Z138" s="1819"/>
      <c r="AA138" s="1821"/>
      <c r="AB138" s="1735"/>
      <c r="AC138" s="1738"/>
      <c r="AD138" s="303" t="s">
        <v>144</v>
      </c>
      <c r="AE138" s="1927"/>
      <c r="AF138" s="1924"/>
      <c r="AG138" s="1924"/>
      <c r="AH138" s="1925"/>
      <c r="AI138" s="1926"/>
      <c r="AJ138" s="1926"/>
      <c r="AK138" s="1824"/>
      <c r="AL138" s="1824"/>
      <c r="AM138" s="1824"/>
      <c r="AN138" s="1824"/>
      <c r="AP138" s="842" t="s">
        <v>4208</v>
      </c>
      <c r="AQ138" s="844" t="s">
        <v>4205</v>
      </c>
      <c r="AR138" s="2086"/>
    </row>
    <row r="139" spans="2:44" ht="126" customHeight="1" x14ac:dyDescent="0.25">
      <c r="B139" s="2060"/>
      <c r="C139" s="1931"/>
      <c r="D139" s="1705"/>
      <c r="E139" s="1706"/>
      <c r="F139" s="251" t="s">
        <v>785</v>
      </c>
      <c r="G139" s="283" t="s">
        <v>786</v>
      </c>
      <c r="H139" s="284">
        <v>0.2</v>
      </c>
      <c r="I139" s="285">
        <v>44621</v>
      </c>
      <c r="J139" s="291">
        <v>44911</v>
      </c>
      <c r="K139" s="284">
        <v>0.25</v>
      </c>
      <c r="L139" s="46">
        <v>0.5</v>
      </c>
      <c r="M139" s="284">
        <v>0.75</v>
      </c>
      <c r="N139" s="284">
        <v>1</v>
      </c>
      <c r="O139" s="1932"/>
      <c r="P139" s="1789"/>
      <c r="Q139" s="18"/>
      <c r="R139" s="1845"/>
      <c r="S139" s="1934"/>
      <c r="T139" s="67">
        <v>0.5</v>
      </c>
      <c r="U139" s="297" t="s">
        <v>787</v>
      </c>
      <c r="V139" s="296" t="s">
        <v>788</v>
      </c>
      <c r="W139" s="233" t="str">
        <f t="shared" si="10"/>
        <v>En gestión</v>
      </c>
      <c r="X139" s="233" t="str">
        <f t="shared" si="11"/>
        <v>En gestión</v>
      </c>
      <c r="Y139" s="1936"/>
      <c r="Z139" s="1820"/>
      <c r="AA139" s="1822"/>
      <c r="AB139" s="1736"/>
      <c r="AC139" s="1739"/>
      <c r="AD139" s="303" t="s">
        <v>144</v>
      </c>
      <c r="AE139" s="1927"/>
      <c r="AF139" s="1924"/>
      <c r="AG139" s="1924"/>
      <c r="AH139" s="1925"/>
      <c r="AI139" s="1926"/>
      <c r="AJ139" s="1926"/>
      <c r="AK139" s="1824"/>
      <c r="AL139" s="1824"/>
      <c r="AM139" s="1824"/>
      <c r="AN139" s="1824"/>
      <c r="AP139" s="842" t="s">
        <v>4208</v>
      </c>
      <c r="AQ139" s="844" t="s">
        <v>4205</v>
      </c>
      <c r="AR139" s="2087"/>
    </row>
    <row r="140" spans="2:44" ht="126" customHeight="1" x14ac:dyDescent="0.25">
      <c r="B140" s="2061" t="s">
        <v>789</v>
      </c>
      <c r="C140" s="1862" t="s">
        <v>790</v>
      </c>
      <c r="D140" s="1697" t="s">
        <v>791</v>
      </c>
      <c r="E140" s="1928" t="s">
        <v>792</v>
      </c>
      <c r="F140" s="40" t="s">
        <v>793</v>
      </c>
      <c r="G140" s="146" t="s">
        <v>794</v>
      </c>
      <c r="H140" s="147">
        <v>0.2</v>
      </c>
      <c r="I140" s="148">
        <v>44562</v>
      </c>
      <c r="J140" s="148">
        <v>44926</v>
      </c>
      <c r="K140" s="147">
        <v>0.25</v>
      </c>
      <c r="L140" s="45">
        <v>0.5</v>
      </c>
      <c r="M140" s="147">
        <v>0.75</v>
      </c>
      <c r="N140" s="147">
        <v>1</v>
      </c>
      <c r="O140" s="1923">
        <v>51600000</v>
      </c>
      <c r="P140" s="1876">
        <v>0</v>
      </c>
      <c r="Q140" s="19"/>
      <c r="R140" s="1866">
        <f>(0.25*H140)+(0.25*H141)+(0.25*H142)+(0.25*H143)+(0.25*H144)+0.25</f>
        <v>0.5</v>
      </c>
      <c r="S140" s="1921" t="s">
        <v>795</v>
      </c>
      <c r="T140" s="54">
        <v>0.5</v>
      </c>
      <c r="U140" s="100" t="s">
        <v>796</v>
      </c>
      <c r="V140" s="83" t="s">
        <v>797</v>
      </c>
      <c r="W140" s="232" t="str">
        <f t="shared" si="10"/>
        <v>En gestión</v>
      </c>
      <c r="X140" s="232" t="str">
        <f t="shared" si="11"/>
        <v>En gestión</v>
      </c>
      <c r="Y140" s="1922" t="s">
        <v>798</v>
      </c>
      <c r="Z140" s="1915">
        <f>SUMPRODUCT(H140:H144,T140:T144)</f>
        <v>0.5</v>
      </c>
      <c r="AA140" s="1896">
        <f>SUMPRODUCT(H140:H144,L140:L144)</f>
        <v>0.5</v>
      </c>
      <c r="AB140" s="1870" t="str">
        <f>IF(AA140&lt;1%,"Sin iniciar",IF(AA140=100%,"Terminado","En gestión"))</f>
        <v>En gestión</v>
      </c>
      <c r="AC140" s="1872" t="str">
        <f>IF(Z140&lt;1%,"Sin iniciar",IF(Z140=100%,"Terminado","En gestión"))</f>
        <v>En gestión</v>
      </c>
      <c r="AD140" s="76"/>
      <c r="AE140" s="1861"/>
      <c r="AF140" s="1853"/>
      <c r="AG140" s="1720" t="s">
        <v>799</v>
      </c>
      <c r="AH140" s="1918">
        <v>51600000</v>
      </c>
      <c r="AI140" s="1719">
        <v>52050000</v>
      </c>
      <c r="AJ140" s="1719">
        <v>13500000</v>
      </c>
      <c r="AK140" s="1851" t="s">
        <v>800</v>
      </c>
      <c r="AL140" s="1851" t="s">
        <v>801</v>
      </c>
      <c r="AM140" s="1851" t="s">
        <v>802</v>
      </c>
      <c r="AN140" s="1851" t="s">
        <v>803</v>
      </c>
      <c r="AP140" s="842" t="s">
        <v>4208</v>
      </c>
      <c r="AQ140" s="844" t="s">
        <v>4205</v>
      </c>
      <c r="AR140" s="2085" t="s">
        <v>4207</v>
      </c>
    </row>
    <row r="141" spans="2:44" ht="126" customHeight="1" x14ac:dyDescent="0.25">
      <c r="B141" s="2062"/>
      <c r="C141" s="1863"/>
      <c r="D141" s="1698"/>
      <c r="E141" s="1698"/>
      <c r="F141" s="40" t="s">
        <v>804</v>
      </c>
      <c r="G141" s="95" t="s">
        <v>805</v>
      </c>
      <c r="H141" s="145">
        <v>0.2</v>
      </c>
      <c r="I141" s="149">
        <v>44197</v>
      </c>
      <c r="J141" s="149">
        <v>44561</v>
      </c>
      <c r="K141" s="145">
        <v>0.25</v>
      </c>
      <c r="L141" s="46">
        <v>0.5</v>
      </c>
      <c r="M141" s="145">
        <v>0.75</v>
      </c>
      <c r="N141" s="145">
        <v>1</v>
      </c>
      <c r="O141" s="1874"/>
      <c r="P141" s="1876"/>
      <c r="Q141" s="19"/>
      <c r="R141" s="1867"/>
      <c r="S141" s="1921"/>
      <c r="T141" s="54">
        <v>0.5</v>
      </c>
      <c r="U141" s="100" t="s">
        <v>806</v>
      </c>
      <c r="V141" s="83" t="s">
        <v>807</v>
      </c>
      <c r="W141" s="233" t="str">
        <f t="shared" si="10"/>
        <v>En gestión</v>
      </c>
      <c r="X141" s="233" t="str">
        <f t="shared" si="11"/>
        <v>En gestión</v>
      </c>
      <c r="Y141" s="1922"/>
      <c r="Z141" s="1856"/>
      <c r="AA141" s="1857"/>
      <c r="AB141" s="1858"/>
      <c r="AC141" s="1859"/>
      <c r="AD141" s="76"/>
      <c r="AE141" s="1861"/>
      <c r="AF141" s="1853"/>
      <c r="AG141" s="1720"/>
      <c r="AH141" s="1918"/>
      <c r="AI141" s="1719"/>
      <c r="AJ141" s="1719"/>
      <c r="AK141" s="1851"/>
      <c r="AL141" s="1851"/>
      <c r="AM141" s="1851"/>
      <c r="AN141" s="1851"/>
      <c r="AP141" s="842" t="s">
        <v>4208</v>
      </c>
      <c r="AQ141" s="844" t="s">
        <v>4205</v>
      </c>
      <c r="AR141" s="2086"/>
    </row>
    <row r="142" spans="2:44" ht="126" customHeight="1" x14ac:dyDescent="0.25">
      <c r="B142" s="2062"/>
      <c r="C142" s="1863"/>
      <c r="D142" s="1698"/>
      <c r="E142" s="1698"/>
      <c r="F142" s="40" t="s">
        <v>808</v>
      </c>
      <c r="G142" s="95" t="s">
        <v>809</v>
      </c>
      <c r="H142" s="145">
        <v>0.15</v>
      </c>
      <c r="I142" s="149">
        <v>44562</v>
      </c>
      <c r="J142" s="149">
        <v>44926</v>
      </c>
      <c r="K142" s="145">
        <v>0.25</v>
      </c>
      <c r="L142" s="46">
        <v>0.5</v>
      </c>
      <c r="M142" s="145">
        <v>0.75</v>
      </c>
      <c r="N142" s="145">
        <v>1</v>
      </c>
      <c r="O142" s="1874"/>
      <c r="P142" s="1876"/>
      <c r="Q142" s="19"/>
      <c r="R142" s="1867"/>
      <c r="S142" s="1921"/>
      <c r="T142" s="54">
        <v>0.5</v>
      </c>
      <c r="U142" s="100" t="s">
        <v>810</v>
      </c>
      <c r="V142" s="83" t="s">
        <v>811</v>
      </c>
      <c r="W142" s="233" t="str">
        <f t="shared" si="10"/>
        <v>En gestión</v>
      </c>
      <c r="X142" s="233" t="str">
        <f t="shared" si="11"/>
        <v>En gestión</v>
      </c>
      <c r="Y142" s="1922"/>
      <c r="Z142" s="1856"/>
      <c r="AA142" s="1857"/>
      <c r="AB142" s="1858"/>
      <c r="AC142" s="1859"/>
      <c r="AD142" s="76"/>
      <c r="AE142" s="1861"/>
      <c r="AF142" s="1853"/>
      <c r="AG142" s="1720"/>
      <c r="AH142" s="1918"/>
      <c r="AI142" s="1719"/>
      <c r="AJ142" s="1719"/>
      <c r="AK142" s="1851"/>
      <c r="AL142" s="1851"/>
      <c r="AM142" s="1851"/>
      <c r="AN142" s="1851"/>
      <c r="AP142" s="842" t="s">
        <v>4208</v>
      </c>
      <c r="AQ142" s="844" t="s">
        <v>4205</v>
      </c>
      <c r="AR142" s="2086"/>
    </row>
    <row r="143" spans="2:44" ht="126" customHeight="1" x14ac:dyDescent="0.25">
      <c r="B143" s="2062"/>
      <c r="C143" s="1863"/>
      <c r="D143" s="1698"/>
      <c r="E143" s="1698"/>
      <c r="F143" s="40" t="s">
        <v>812</v>
      </c>
      <c r="G143" s="95" t="s">
        <v>813</v>
      </c>
      <c r="H143" s="145">
        <v>0.25</v>
      </c>
      <c r="I143" s="149">
        <v>44197</v>
      </c>
      <c r="J143" s="149">
        <v>44561</v>
      </c>
      <c r="K143" s="145">
        <v>0.25</v>
      </c>
      <c r="L143" s="46">
        <v>0.5</v>
      </c>
      <c r="M143" s="145">
        <v>0.75</v>
      </c>
      <c r="N143" s="145">
        <v>1</v>
      </c>
      <c r="O143" s="1874"/>
      <c r="P143" s="1876"/>
      <c r="Q143" s="19"/>
      <c r="R143" s="1867"/>
      <c r="S143" s="1921"/>
      <c r="T143" s="54">
        <v>0.5</v>
      </c>
      <c r="U143" s="100" t="s">
        <v>814</v>
      </c>
      <c r="V143" s="83" t="s">
        <v>815</v>
      </c>
      <c r="W143" s="233" t="str">
        <f t="shared" si="10"/>
        <v>En gestión</v>
      </c>
      <c r="X143" s="233" t="str">
        <f t="shared" si="11"/>
        <v>En gestión</v>
      </c>
      <c r="Y143" s="1922"/>
      <c r="Z143" s="1856"/>
      <c r="AA143" s="1857"/>
      <c r="AB143" s="1858"/>
      <c r="AC143" s="1859"/>
      <c r="AD143" s="76"/>
      <c r="AE143" s="1861"/>
      <c r="AF143" s="1853"/>
      <c r="AG143" s="1720"/>
      <c r="AH143" s="1918"/>
      <c r="AI143" s="1719"/>
      <c r="AJ143" s="1719"/>
      <c r="AK143" s="1851"/>
      <c r="AL143" s="1851"/>
      <c r="AM143" s="1851"/>
      <c r="AN143" s="1851"/>
      <c r="AP143" s="842" t="s">
        <v>4208</v>
      </c>
      <c r="AQ143" s="844" t="s">
        <v>4205</v>
      </c>
      <c r="AR143" s="2086"/>
    </row>
    <row r="144" spans="2:44" ht="126" customHeight="1" x14ac:dyDescent="0.25">
      <c r="B144" s="2062"/>
      <c r="C144" s="1864"/>
      <c r="D144" s="1699"/>
      <c r="E144" s="1699"/>
      <c r="F144" s="40" t="s">
        <v>816</v>
      </c>
      <c r="G144" s="95" t="s">
        <v>817</v>
      </c>
      <c r="H144" s="145">
        <v>0.2</v>
      </c>
      <c r="I144" s="149">
        <v>44197</v>
      </c>
      <c r="J144" s="149">
        <v>44561</v>
      </c>
      <c r="K144" s="145">
        <v>0.25</v>
      </c>
      <c r="L144" s="46">
        <v>0.5</v>
      </c>
      <c r="M144" s="145">
        <v>0.75</v>
      </c>
      <c r="N144" s="145">
        <v>1</v>
      </c>
      <c r="O144" s="1874"/>
      <c r="P144" s="1876"/>
      <c r="Q144" s="19"/>
      <c r="R144" s="1867"/>
      <c r="S144" s="1921"/>
      <c r="T144" s="54">
        <v>0.5</v>
      </c>
      <c r="U144" s="100" t="s">
        <v>818</v>
      </c>
      <c r="V144" s="83" t="s">
        <v>819</v>
      </c>
      <c r="W144" s="233" t="str">
        <f t="shared" si="10"/>
        <v>En gestión</v>
      </c>
      <c r="X144" s="233" t="str">
        <f t="shared" si="11"/>
        <v>En gestión</v>
      </c>
      <c r="Y144" s="1922"/>
      <c r="Z144" s="1856"/>
      <c r="AA144" s="1857"/>
      <c r="AB144" s="1858"/>
      <c r="AC144" s="1859"/>
      <c r="AD144" s="76"/>
      <c r="AE144" s="1861"/>
      <c r="AF144" s="1853"/>
      <c r="AG144" s="1720"/>
      <c r="AH144" s="1918"/>
      <c r="AI144" s="1719"/>
      <c r="AJ144" s="1719"/>
      <c r="AK144" s="1851"/>
      <c r="AL144" s="1851"/>
      <c r="AM144" s="1851"/>
      <c r="AN144" s="1851"/>
      <c r="AP144" s="842" t="s">
        <v>4208</v>
      </c>
      <c r="AQ144" s="844" t="s">
        <v>4205</v>
      </c>
      <c r="AR144" s="2087"/>
    </row>
    <row r="145" spans="2:44" ht="126" customHeight="1" x14ac:dyDescent="0.25">
      <c r="B145" s="2062"/>
      <c r="C145" s="1862" t="s">
        <v>820</v>
      </c>
      <c r="D145" s="1697" t="s">
        <v>821</v>
      </c>
      <c r="E145" s="1697" t="s">
        <v>792</v>
      </c>
      <c r="F145" s="40" t="s">
        <v>822</v>
      </c>
      <c r="G145" s="95" t="s">
        <v>794</v>
      </c>
      <c r="H145" s="145">
        <v>0.1</v>
      </c>
      <c r="I145" s="149">
        <v>44562</v>
      </c>
      <c r="J145" s="149">
        <v>44926</v>
      </c>
      <c r="K145" s="145">
        <v>0.25</v>
      </c>
      <c r="L145" s="46">
        <v>0.5</v>
      </c>
      <c r="M145" s="145">
        <v>0.75</v>
      </c>
      <c r="N145" s="145">
        <v>1</v>
      </c>
      <c r="O145" s="1874">
        <v>161000000</v>
      </c>
      <c r="P145" s="1876">
        <v>0</v>
      </c>
      <c r="Q145" s="19"/>
      <c r="R145" s="1866">
        <f>(0.25*H145)+(0.25*H146)+(0.25*H147)+(0.25*H148)+(0.25*H149)+0.25</f>
        <v>0.5</v>
      </c>
      <c r="S145" s="1921" t="s">
        <v>795</v>
      </c>
      <c r="T145" s="54">
        <v>0.5</v>
      </c>
      <c r="U145" s="100" t="s">
        <v>823</v>
      </c>
      <c r="V145" s="83" t="s">
        <v>824</v>
      </c>
      <c r="W145" s="233" t="str">
        <f t="shared" si="10"/>
        <v>En gestión</v>
      </c>
      <c r="X145" s="233" t="str">
        <f t="shared" si="11"/>
        <v>En gestión</v>
      </c>
      <c r="Y145" s="1922" t="s">
        <v>825</v>
      </c>
      <c r="Z145" s="1915">
        <f>SUMPRODUCT(H145:H149,T145:T149)</f>
        <v>0.5</v>
      </c>
      <c r="AA145" s="1896">
        <f>SUMPRODUCT(H145:H149,L145:L149)</f>
        <v>0.5</v>
      </c>
      <c r="AB145" s="1869" t="str">
        <f>IF(AA145&lt;1%,"Sin iniciar",IF(AA145=100%,"Terminado","En gestión"))</f>
        <v>En gestión</v>
      </c>
      <c r="AC145" s="1871" t="str">
        <f>IF(Z145&lt;1%,"Sin iniciar",IF(Z145=100%,"Terminado","En gestión"))</f>
        <v>En gestión</v>
      </c>
      <c r="AD145" s="76"/>
      <c r="AE145" s="1861"/>
      <c r="AF145" s="1853"/>
      <c r="AG145" s="1720" t="s">
        <v>799</v>
      </c>
      <c r="AH145" s="1918">
        <v>161000000</v>
      </c>
      <c r="AI145" s="1719">
        <v>158900000</v>
      </c>
      <c r="AJ145" s="1719">
        <v>41400000</v>
      </c>
      <c r="AK145" s="1851" t="s">
        <v>800</v>
      </c>
      <c r="AL145" s="1851" t="s">
        <v>801</v>
      </c>
      <c r="AM145" s="1851" t="s">
        <v>802</v>
      </c>
      <c r="AN145" s="1851" t="s">
        <v>803</v>
      </c>
      <c r="AP145" s="842" t="s">
        <v>4208</v>
      </c>
      <c r="AQ145" s="844" t="s">
        <v>4205</v>
      </c>
      <c r="AR145" s="2085" t="s">
        <v>4207</v>
      </c>
    </row>
    <row r="146" spans="2:44" ht="126" customHeight="1" x14ac:dyDescent="0.25">
      <c r="B146" s="2062"/>
      <c r="C146" s="1863"/>
      <c r="D146" s="1698"/>
      <c r="E146" s="1698"/>
      <c r="F146" s="40" t="s">
        <v>826</v>
      </c>
      <c r="G146" s="95" t="s">
        <v>805</v>
      </c>
      <c r="H146" s="145">
        <v>0.2</v>
      </c>
      <c r="I146" s="149">
        <v>44197</v>
      </c>
      <c r="J146" s="149">
        <v>44561</v>
      </c>
      <c r="K146" s="145">
        <v>0.25</v>
      </c>
      <c r="L146" s="46">
        <v>0.5</v>
      </c>
      <c r="M146" s="145">
        <v>0.75</v>
      </c>
      <c r="N146" s="145">
        <v>1</v>
      </c>
      <c r="O146" s="1874"/>
      <c r="P146" s="1876"/>
      <c r="Q146" s="19"/>
      <c r="R146" s="1866"/>
      <c r="S146" s="1921"/>
      <c r="T146" s="54">
        <v>0.5</v>
      </c>
      <c r="U146" s="100" t="s">
        <v>827</v>
      </c>
      <c r="V146" s="83" t="s">
        <v>828</v>
      </c>
      <c r="W146" s="233" t="str">
        <f t="shared" si="10"/>
        <v>En gestión</v>
      </c>
      <c r="X146" s="233" t="str">
        <f t="shared" si="11"/>
        <v>En gestión</v>
      </c>
      <c r="Y146" s="1922"/>
      <c r="Z146" s="1856"/>
      <c r="AA146" s="1857"/>
      <c r="AB146" s="1897"/>
      <c r="AC146" s="1898"/>
      <c r="AD146" s="76"/>
      <c r="AE146" s="1861"/>
      <c r="AF146" s="1853"/>
      <c r="AG146" s="1720"/>
      <c r="AH146" s="1918"/>
      <c r="AI146" s="1719"/>
      <c r="AJ146" s="1719"/>
      <c r="AK146" s="1851"/>
      <c r="AL146" s="1851"/>
      <c r="AM146" s="1851"/>
      <c r="AN146" s="1851"/>
      <c r="AP146" s="842" t="s">
        <v>4208</v>
      </c>
      <c r="AQ146" s="844" t="s">
        <v>4205</v>
      </c>
      <c r="AR146" s="2086"/>
    </row>
    <row r="147" spans="2:44" ht="126" customHeight="1" x14ac:dyDescent="0.25">
      <c r="B147" s="2062"/>
      <c r="C147" s="1863"/>
      <c r="D147" s="1698"/>
      <c r="E147" s="1698"/>
      <c r="F147" s="40" t="s">
        <v>829</v>
      </c>
      <c r="G147" s="95" t="s">
        <v>809</v>
      </c>
      <c r="H147" s="145">
        <v>0.25</v>
      </c>
      <c r="I147" s="149">
        <v>44562</v>
      </c>
      <c r="J147" s="149">
        <v>44926</v>
      </c>
      <c r="K147" s="145">
        <v>0.25</v>
      </c>
      <c r="L147" s="46">
        <v>0.5</v>
      </c>
      <c r="M147" s="145">
        <v>0.75</v>
      </c>
      <c r="N147" s="145">
        <v>1</v>
      </c>
      <c r="O147" s="1874"/>
      <c r="P147" s="1876"/>
      <c r="Q147" s="19"/>
      <c r="R147" s="1866"/>
      <c r="S147" s="1921"/>
      <c r="T147" s="54">
        <v>0.5</v>
      </c>
      <c r="U147" s="100" t="s">
        <v>830</v>
      </c>
      <c r="V147" s="83" t="s">
        <v>831</v>
      </c>
      <c r="W147" s="233" t="str">
        <f t="shared" si="10"/>
        <v>En gestión</v>
      </c>
      <c r="X147" s="233" t="str">
        <f t="shared" si="11"/>
        <v>En gestión</v>
      </c>
      <c r="Y147" s="1922"/>
      <c r="Z147" s="1856"/>
      <c r="AA147" s="1857"/>
      <c r="AB147" s="1897"/>
      <c r="AC147" s="1898"/>
      <c r="AD147" s="76"/>
      <c r="AE147" s="1861"/>
      <c r="AF147" s="1853"/>
      <c r="AG147" s="1720"/>
      <c r="AH147" s="1918"/>
      <c r="AI147" s="1719"/>
      <c r="AJ147" s="1719"/>
      <c r="AK147" s="1851"/>
      <c r="AL147" s="1851"/>
      <c r="AM147" s="1851"/>
      <c r="AN147" s="1851"/>
      <c r="AP147" s="842" t="s">
        <v>4208</v>
      </c>
      <c r="AQ147" s="844" t="s">
        <v>4205</v>
      </c>
      <c r="AR147" s="2086"/>
    </row>
    <row r="148" spans="2:44" ht="126" customHeight="1" x14ac:dyDescent="0.25">
      <c r="B148" s="2062"/>
      <c r="C148" s="1863"/>
      <c r="D148" s="1698"/>
      <c r="E148" s="1698"/>
      <c r="F148" s="40" t="s">
        <v>832</v>
      </c>
      <c r="G148" s="95" t="s">
        <v>813</v>
      </c>
      <c r="H148" s="145">
        <v>0.25</v>
      </c>
      <c r="I148" s="149">
        <v>44197</v>
      </c>
      <c r="J148" s="149">
        <v>44561</v>
      </c>
      <c r="K148" s="145">
        <v>0.25</v>
      </c>
      <c r="L148" s="46">
        <v>0.5</v>
      </c>
      <c r="M148" s="145">
        <v>0.75</v>
      </c>
      <c r="N148" s="145">
        <v>1</v>
      </c>
      <c r="O148" s="1874"/>
      <c r="P148" s="1876"/>
      <c r="Q148" s="19"/>
      <c r="R148" s="1866"/>
      <c r="S148" s="1921"/>
      <c r="T148" s="54">
        <v>0.5</v>
      </c>
      <c r="U148" s="100" t="s">
        <v>833</v>
      </c>
      <c r="V148" s="83" t="s">
        <v>834</v>
      </c>
      <c r="W148" s="233" t="str">
        <f t="shared" si="10"/>
        <v>En gestión</v>
      </c>
      <c r="X148" s="233" t="str">
        <f t="shared" si="11"/>
        <v>En gestión</v>
      </c>
      <c r="Y148" s="1922"/>
      <c r="Z148" s="1856"/>
      <c r="AA148" s="1857"/>
      <c r="AB148" s="1897"/>
      <c r="AC148" s="1898"/>
      <c r="AD148" s="76"/>
      <c r="AE148" s="1861"/>
      <c r="AF148" s="1853"/>
      <c r="AG148" s="1720"/>
      <c r="AH148" s="1918"/>
      <c r="AI148" s="1719"/>
      <c r="AJ148" s="1719"/>
      <c r="AK148" s="1851"/>
      <c r="AL148" s="1851"/>
      <c r="AM148" s="1851"/>
      <c r="AN148" s="1851"/>
      <c r="AP148" s="842" t="s">
        <v>4208</v>
      </c>
      <c r="AQ148" s="844" t="s">
        <v>4205</v>
      </c>
      <c r="AR148" s="2086"/>
    </row>
    <row r="149" spans="2:44" ht="126" customHeight="1" x14ac:dyDescent="0.25">
      <c r="B149" s="2062"/>
      <c r="C149" s="1864"/>
      <c r="D149" s="1699"/>
      <c r="E149" s="1699"/>
      <c r="F149" s="40" t="s">
        <v>835</v>
      </c>
      <c r="G149" s="95" t="s">
        <v>817</v>
      </c>
      <c r="H149" s="145">
        <v>0.2</v>
      </c>
      <c r="I149" s="149">
        <v>44197</v>
      </c>
      <c r="J149" s="149">
        <v>44561</v>
      </c>
      <c r="K149" s="145">
        <v>0.25</v>
      </c>
      <c r="L149" s="46">
        <v>0.5</v>
      </c>
      <c r="M149" s="145">
        <v>0.75</v>
      </c>
      <c r="N149" s="145">
        <v>1</v>
      </c>
      <c r="O149" s="1874"/>
      <c r="P149" s="1876"/>
      <c r="Q149" s="19"/>
      <c r="R149" s="1866"/>
      <c r="S149" s="1921"/>
      <c r="T149" s="54">
        <v>0.5</v>
      </c>
      <c r="U149" s="100" t="s">
        <v>836</v>
      </c>
      <c r="V149" s="83" t="s">
        <v>837</v>
      </c>
      <c r="W149" s="233" t="str">
        <f t="shared" si="10"/>
        <v>En gestión</v>
      </c>
      <c r="X149" s="233" t="str">
        <f t="shared" si="11"/>
        <v>En gestión</v>
      </c>
      <c r="Y149" s="1922"/>
      <c r="Z149" s="1856"/>
      <c r="AA149" s="1857"/>
      <c r="AB149" s="1870"/>
      <c r="AC149" s="1872"/>
      <c r="AD149" s="76"/>
      <c r="AE149" s="1861"/>
      <c r="AF149" s="1853"/>
      <c r="AG149" s="1720"/>
      <c r="AH149" s="1918"/>
      <c r="AI149" s="1719"/>
      <c r="AJ149" s="1719"/>
      <c r="AK149" s="1851"/>
      <c r="AL149" s="1851"/>
      <c r="AM149" s="1851"/>
      <c r="AN149" s="1851"/>
      <c r="AP149" s="842" t="s">
        <v>4208</v>
      </c>
      <c r="AQ149" s="844" t="s">
        <v>4205</v>
      </c>
      <c r="AR149" s="2087"/>
    </row>
    <row r="150" spans="2:44" ht="126" customHeight="1" x14ac:dyDescent="0.25">
      <c r="B150" s="2062"/>
      <c r="C150" s="1862" t="s">
        <v>838</v>
      </c>
      <c r="D150" s="1700" t="s">
        <v>839</v>
      </c>
      <c r="E150" s="1700" t="s">
        <v>792</v>
      </c>
      <c r="F150" s="40" t="s">
        <v>840</v>
      </c>
      <c r="G150" s="95" t="s">
        <v>794</v>
      </c>
      <c r="H150" s="145">
        <v>0.05</v>
      </c>
      <c r="I150" s="149">
        <v>44576</v>
      </c>
      <c r="J150" s="149">
        <v>44925</v>
      </c>
      <c r="K150" s="145">
        <v>0.25</v>
      </c>
      <c r="L150" s="46">
        <v>0.5</v>
      </c>
      <c r="M150" s="145">
        <v>0.75</v>
      </c>
      <c r="N150" s="145">
        <v>1</v>
      </c>
      <c r="O150" s="1874">
        <v>26832000</v>
      </c>
      <c r="P150" s="1876">
        <v>1901421</v>
      </c>
      <c r="Q150" s="19"/>
      <c r="R150" s="1866">
        <f>(0.25*H150)+(0.25*H151)+(0.25*H152)+(0.25*H153)+(0.25*H154)+(0.25*H155)+0.25</f>
        <v>0.5</v>
      </c>
      <c r="S150" s="1886" t="s">
        <v>795</v>
      </c>
      <c r="T150" s="54">
        <v>0.5</v>
      </c>
      <c r="U150" s="100" t="s">
        <v>841</v>
      </c>
      <c r="V150" s="83" t="s">
        <v>842</v>
      </c>
      <c r="W150" s="233" t="str">
        <f t="shared" si="10"/>
        <v>En gestión</v>
      </c>
      <c r="X150" s="233" t="str">
        <f t="shared" si="11"/>
        <v>En gestión</v>
      </c>
      <c r="Y150" s="1887" t="s">
        <v>843</v>
      </c>
      <c r="Z150" s="1919">
        <f>SUMPRODUCT(H150:H155,T150:T155)</f>
        <v>0.5</v>
      </c>
      <c r="AA150" s="1894">
        <f>SUMPRODUCT(H150:H155,L150:L155)</f>
        <v>0.5</v>
      </c>
      <c r="AB150" s="1869" t="str">
        <f>IF(AA150&lt;1%,"Sin iniciar",IF(AA150=100%,"Terminado","En gestión"))</f>
        <v>En gestión</v>
      </c>
      <c r="AC150" s="1871" t="str">
        <f>IF(Z150&lt;1%,"Sin iniciar",IF(Z150=100%,"Terminado","En gestión"))</f>
        <v>En gestión</v>
      </c>
      <c r="AD150" s="76"/>
      <c r="AE150" s="1860"/>
      <c r="AF150" s="1852"/>
      <c r="AG150" s="1720">
        <v>975396.07</v>
      </c>
      <c r="AH150" s="1918">
        <v>26832000</v>
      </c>
      <c r="AI150" s="1850">
        <v>28302521</v>
      </c>
      <c r="AJ150" s="1719">
        <v>8132186</v>
      </c>
      <c r="AK150" s="1851" t="s">
        <v>800</v>
      </c>
      <c r="AL150" s="1851" t="s">
        <v>844</v>
      </c>
      <c r="AM150" s="1851" t="s">
        <v>845</v>
      </c>
      <c r="AN150" s="1851" t="s">
        <v>846</v>
      </c>
      <c r="AP150" s="842" t="s">
        <v>4208</v>
      </c>
      <c r="AQ150" s="844" t="s">
        <v>4205</v>
      </c>
      <c r="AR150" s="2085" t="s">
        <v>4207</v>
      </c>
    </row>
    <row r="151" spans="2:44" ht="126" customHeight="1" x14ac:dyDescent="0.25">
      <c r="B151" s="2062"/>
      <c r="C151" s="1863"/>
      <c r="D151" s="1701"/>
      <c r="E151" s="1701"/>
      <c r="F151" s="40" t="s">
        <v>847</v>
      </c>
      <c r="G151" s="95" t="s">
        <v>848</v>
      </c>
      <c r="H151" s="145">
        <v>0.2</v>
      </c>
      <c r="I151" s="149">
        <v>44576</v>
      </c>
      <c r="J151" s="149">
        <v>44925</v>
      </c>
      <c r="K151" s="145">
        <v>0.25</v>
      </c>
      <c r="L151" s="46">
        <v>0.5</v>
      </c>
      <c r="M151" s="145">
        <v>0.75</v>
      </c>
      <c r="N151" s="145">
        <v>1</v>
      </c>
      <c r="O151" s="1874"/>
      <c r="P151" s="1876"/>
      <c r="Q151" s="19"/>
      <c r="R151" s="1866"/>
      <c r="S151" s="1886"/>
      <c r="T151" s="54">
        <v>0.5</v>
      </c>
      <c r="U151" s="100" t="s">
        <v>849</v>
      </c>
      <c r="V151" s="83" t="s">
        <v>850</v>
      </c>
      <c r="W151" s="233" t="str">
        <f t="shared" si="10"/>
        <v>En gestión</v>
      </c>
      <c r="X151" s="233" t="str">
        <f t="shared" si="11"/>
        <v>En gestión</v>
      </c>
      <c r="Y151" s="1887"/>
      <c r="Z151" s="1920"/>
      <c r="AA151" s="1895"/>
      <c r="AB151" s="1897"/>
      <c r="AC151" s="1898"/>
      <c r="AD151" s="76"/>
      <c r="AE151" s="1860"/>
      <c r="AF151" s="1852"/>
      <c r="AG151" s="1720"/>
      <c r="AH151" s="1918"/>
      <c r="AI151" s="1850"/>
      <c r="AJ151" s="1719"/>
      <c r="AK151" s="1851"/>
      <c r="AL151" s="1851"/>
      <c r="AM151" s="1851"/>
      <c r="AN151" s="1851"/>
      <c r="AP151" s="842" t="s">
        <v>4208</v>
      </c>
      <c r="AQ151" s="844" t="s">
        <v>4205</v>
      </c>
      <c r="AR151" s="2086"/>
    </row>
    <row r="152" spans="2:44" ht="126" customHeight="1" x14ac:dyDescent="0.25">
      <c r="B152" s="2062"/>
      <c r="C152" s="1863"/>
      <c r="D152" s="1701"/>
      <c r="E152" s="1701"/>
      <c r="F152" s="40" t="s">
        <v>851</v>
      </c>
      <c r="G152" s="95" t="s">
        <v>852</v>
      </c>
      <c r="H152" s="145">
        <v>0.2</v>
      </c>
      <c r="I152" s="149">
        <v>44576</v>
      </c>
      <c r="J152" s="149">
        <v>44925</v>
      </c>
      <c r="K152" s="145">
        <v>0.25</v>
      </c>
      <c r="L152" s="46">
        <v>0.5</v>
      </c>
      <c r="M152" s="145">
        <v>0.75</v>
      </c>
      <c r="N152" s="145">
        <v>1</v>
      </c>
      <c r="O152" s="1874"/>
      <c r="P152" s="1876"/>
      <c r="Q152" s="19"/>
      <c r="R152" s="1866"/>
      <c r="S152" s="1886"/>
      <c r="T152" s="54">
        <v>0.5</v>
      </c>
      <c r="U152" s="100" t="s">
        <v>853</v>
      </c>
      <c r="V152" s="83" t="s">
        <v>854</v>
      </c>
      <c r="W152" s="233" t="str">
        <f t="shared" si="10"/>
        <v>En gestión</v>
      </c>
      <c r="X152" s="233" t="str">
        <f t="shared" si="11"/>
        <v>En gestión</v>
      </c>
      <c r="Y152" s="1887"/>
      <c r="Z152" s="1920">
        <f>SUMPRODUCT(H152:H153,T152:T153)</f>
        <v>0.2</v>
      </c>
      <c r="AA152" s="1895">
        <f>SUMPRODUCT(H152:H153,L152:L153)</f>
        <v>0.2</v>
      </c>
      <c r="AB152" s="1897"/>
      <c r="AC152" s="1898"/>
      <c r="AD152" s="76"/>
      <c r="AE152" s="1860"/>
      <c r="AF152" s="1852"/>
      <c r="AG152" s="1720"/>
      <c r="AH152" s="1918"/>
      <c r="AI152" s="1850"/>
      <c r="AJ152" s="1719"/>
      <c r="AK152" s="1851"/>
      <c r="AL152" s="1851"/>
      <c r="AM152" s="1851"/>
      <c r="AN152" s="1851"/>
      <c r="AP152" s="842" t="s">
        <v>4208</v>
      </c>
      <c r="AQ152" s="844" t="s">
        <v>4205</v>
      </c>
      <c r="AR152" s="2086"/>
    </row>
    <row r="153" spans="2:44" ht="126" customHeight="1" x14ac:dyDescent="0.25">
      <c r="B153" s="2062"/>
      <c r="C153" s="1863"/>
      <c r="D153" s="1701"/>
      <c r="E153" s="1701"/>
      <c r="F153" s="40" t="s">
        <v>855</v>
      </c>
      <c r="G153" s="95" t="s">
        <v>856</v>
      </c>
      <c r="H153" s="145">
        <v>0.2</v>
      </c>
      <c r="I153" s="149">
        <v>44576</v>
      </c>
      <c r="J153" s="149">
        <v>44925</v>
      </c>
      <c r="K153" s="145">
        <v>0.25</v>
      </c>
      <c r="L153" s="46">
        <v>0.5</v>
      </c>
      <c r="M153" s="145">
        <v>0.75</v>
      </c>
      <c r="N153" s="145">
        <v>1</v>
      </c>
      <c r="O153" s="1874"/>
      <c r="P153" s="1876"/>
      <c r="Q153" s="19"/>
      <c r="R153" s="1866"/>
      <c r="S153" s="1886"/>
      <c r="T153" s="54">
        <v>0.5</v>
      </c>
      <c r="U153" s="100" t="s">
        <v>857</v>
      </c>
      <c r="V153" s="83" t="s">
        <v>858</v>
      </c>
      <c r="W153" s="233" t="str">
        <f t="shared" si="10"/>
        <v>En gestión</v>
      </c>
      <c r="X153" s="233" t="str">
        <f t="shared" si="11"/>
        <v>En gestión</v>
      </c>
      <c r="Y153" s="1887"/>
      <c r="Z153" s="1920"/>
      <c r="AA153" s="1895"/>
      <c r="AB153" s="1897"/>
      <c r="AC153" s="1898"/>
      <c r="AD153" s="76"/>
      <c r="AE153" s="1860"/>
      <c r="AF153" s="1852"/>
      <c r="AG153" s="1720"/>
      <c r="AH153" s="1918"/>
      <c r="AI153" s="1850"/>
      <c r="AJ153" s="1719"/>
      <c r="AK153" s="1851"/>
      <c r="AL153" s="1851"/>
      <c r="AM153" s="1851"/>
      <c r="AN153" s="1851"/>
      <c r="AP153" s="842" t="s">
        <v>4208</v>
      </c>
      <c r="AQ153" s="844" t="s">
        <v>4205</v>
      </c>
      <c r="AR153" s="2086"/>
    </row>
    <row r="154" spans="2:44" ht="126" customHeight="1" x14ac:dyDescent="0.25">
      <c r="B154" s="2062"/>
      <c r="C154" s="1863"/>
      <c r="D154" s="1701"/>
      <c r="E154" s="1701"/>
      <c r="F154" s="40" t="s">
        <v>859</v>
      </c>
      <c r="G154" s="95" t="s">
        <v>860</v>
      </c>
      <c r="H154" s="145">
        <v>0.2</v>
      </c>
      <c r="I154" s="149">
        <v>44576</v>
      </c>
      <c r="J154" s="149">
        <v>44925</v>
      </c>
      <c r="K154" s="145">
        <v>0.25</v>
      </c>
      <c r="L154" s="46">
        <v>0.5</v>
      </c>
      <c r="M154" s="145">
        <v>0.75</v>
      </c>
      <c r="N154" s="145">
        <v>1</v>
      </c>
      <c r="O154" s="1874"/>
      <c r="P154" s="1876"/>
      <c r="Q154" s="19"/>
      <c r="R154" s="1866"/>
      <c r="S154" s="1886"/>
      <c r="T154" s="54">
        <v>0.5</v>
      </c>
      <c r="U154" s="100" t="s">
        <v>861</v>
      </c>
      <c r="V154" s="83" t="s">
        <v>862</v>
      </c>
      <c r="W154" s="233" t="str">
        <f t="shared" si="10"/>
        <v>En gestión</v>
      </c>
      <c r="X154" s="233" t="str">
        <f t="shared" si="11"/>
        <v>En gestión</v>
      </c>
      <c r="Y154" s="1887"/>
      <c r="Z154" s="1920">
        <f>SUMPRODUCT(H154:H155,T154:T155)</f>
        <v>0.17499999999999999</v>
      </c>
      <c r="AA154" s="1895">
        <f>SUMPRODUCT(H154:H155,L154:L155)</f>
        <v>0.17499999999999999</v>
      </c>
      <c r="AB154" s="1897"/>
      <c r="AC154" s="1898"/>
      <c r="AD154" s="76"/>
      <c r="AE154" s="1860"/>
      <c r="AF154" s="1852"/>
      <c r="AG154" s="1720"/>
      <c r="AH154" s="1918"/>
      <c r="AI154" s="1850"/>
      <c r="AJ154" s="1719"/>
      <c r="AK154" s="1851"/>
      <c r="AL154" s="1851"/>
      <c r="AM154" s="1851"/>
      <c r="AN154" s="1851"/>
      <c r="AP154" s="842" t="s">
        <v>4208</v>
      </c>
      <c r="AQ154" s="844" t="s">
        <v>4205</v>
      </c>
      <c r="AR154" s="2086"/>
    </row>
    <row r="155" spans="2:44" ht="126" customHeight="1" x14ac:dyDescent="0.25">
      <c r="B155" s="2062"/>
      <c r="C155" s="1864"/>
      <c r="D155" s="1702"/>
      <c r="E155" s="1702"/>
      <c r="F155" s="40" t="s">
        <v>863</v>
      </c>
      <c r="G155" s="95" t="s">
        <v>809</v>
      </c>
      <c r="H155" s="145">
        <v>0.15</v>
      </c>
      <c r="I155" s="149">
        <v>44576</v>
      </c>
      <c r="J155" s="149">
        <v>44925</v>
      </c>
      <c r="K155" s="145">
        <v>0.25</v>
      </c>
      <c r="L155" s="46">
        <v>0.5</v>
      </c>
      <c r="M155" s="145">
        <v>0.75</v>
      </c>
      <c r="N155" s="145">
        <v>1</v>
      </c>
      <c r="O155" s="1874"/>
      <c r="P155" s="1876"/>
      <c r="Q155" s="19"/>
      <c r="R155" s="1866"/>
      <c r="S155" s="1886"/>
      <c r="T155" s="54">
        <v>0.5</v>
      </c>
      <c r="U155" s="100" t="s">
        <v>864</v>
      </c>
      <c r="V155" s="83" t="s">
        <v>865</v>
      </c>
      <c r="W155" s="233" t="str">
        <f t="shared" si="10"/>
        <v>En gestión</v>
      </c>
      <c r="X155" s="233" t="str">
        <f t="shared" si="11"/>
        <v>En gestión</v>
      </c>
      <c r="Y155" s="1887"/>
      <c r="Z155" s="1915"/>
      <c r="AA155" s="1896"/>
      <c r="AB155" s="1870"/>
      <c r="AC155" s="1872"/>
      <c r="AD155" s="76"/>
      <c r="AE155" s="1860"/>
      <c r="AF155" s="1852"/>
      <c r="AG155" s="1720"/>
      <c r="AH155" s="1918"/>
      <c r="AI155" s="1850"/>
      <c r="AJ155" s="1719"/>
      <c r="AK155" s="1851"/>
      <c r="AL155" s="1851"/>
      <c r="AM155" s="1851"/>
      <c r="AN155" s="1851"/>
      <c r="AP155" s="842" t="s">
        <v>4208</v>
      </c>
      <c r="AQ155" s="844" t="s">
        <v>4205</v>
      </c>
      <c r="AR155" s="2087"/>
    </row>
    <row r="156" spans="2:44" ht="126" customHeight="1" x14ac:dyDescent="0.25">
      <c r="B156" s="2062"/>
      <c r="C156" s="1862" t="s">
        <v>866</v>
      </c>
      <c r="D156" s="1700" t="s">
        <v>867</v>
      </c>
      <c r="E156" s="1700" t="s">
        <v>792</v>
      </c>
      <c r="F156" s="40" t="s">
        <v>868</v>
      </c>
      <c r="G156" s="95" t="s">
        <v>869</v>
      </c>
      <c r="H156" s="145">
        <v>0.33</v>
      </c>
      <c r="I156" s="149">
        <v>44576</v>
      </c>
      <c r="J156" s="149">
        <v>44925</v>
      </c>
      <c r="K156" s="145">
        <v>0.25</v>
      </c>
      <c r="L156" s="46">
        <v>0.5</v>
      </c>
      <c r="M156" s="145">
        <v>0.75</v>
      </c>
      <c r="N156" s="145">
        <v>1</v>
      </c>
      <c r="O156" s="1874">
        <v>51600000</v>
      </c>
      <c r="P156" s="1876">
        <v>1901421</v>
      </c>
      <c r="Q156" s="19"/>
      <c r="R156" s="1866">
        <f>(0.25*H156)+(0.25*H157)+(0.25*H158)+0.25</f>
        <v>0.5</v>
      </c>
      <c r="S156" s="1886" t="s">
        <v>795</v>
      </c>
      <c r="T156" s="54">
        <v>0.5</v>
      </c>
      <c r="U156" s="100" t="s">
        <v>870</v>
      </c>
      <c r="V156" s="83" t="s">
        <v>871</v>
      </c>
      <c r="W156" s="233" t="str">
        <f t="shared" si="10"/>
        <v>En gestión</v>
      </c>
      <c r="X156" s="233" t="str">
        <f t="shared" si="11"/>
        <v>En gestión</v>
      </c>
      <c r="Y156" s="1887" t="s">
        <v>872</v>
      </c>
      <c r="Z156" s="1856">
        <f>SUMPRODUCT(H156:H158,T156:T158)</f>
        <v>0.5</v>
      </c>
      <c r="AA156" s="1857">
        <f>SUMPRODUCT(H156:H158,L156:L158)</f>
        <v>0.5</v>
      </c>
      <c r="AB156" s="1869" t="str">
        <f>IF(AA156&lt;1%,"Sin iniciar",IF(AA156=100%,"Terminado","En gestión"))</f>
        <v>En gestión</v>
      </c>
      <c r="AC156" s="1871" t="str">
        <f>IF(Z156&lt;1%,"Sin iniciar",IF(Z156=100%,"Terminado","En gestión"))</f>
        <v>En gestión</v>
      </c>
      <c r="AD156" s="76"/>
      <c r="AE156" s="1860"/>
      <c r="AF156" s="1852"/>
      <c r="AG156" s="1720">
        <v>975396.07</v>
      </c>
      <c r="AH156" s="1918">
        <v>51600000</v>
      </c>
      <c r="AI156" s="1719">
        <v>53070521</v>
      </c>
      <c r="AJ156" s="1719">
        <v>14612186.5</v>
      </c>
      <c r="AK156" s="1851" t="s">
        <v>800</v>
      </c>
      <c r="AL156" s="1851" t="s">
        <v>873</v>
      </c>
      <c r="AM156" s="1851" t="s">
        <v>874</v>
      </c>
      <c r="AN156" s="1851" t="s">
        <v>846</v>
      </c>
      <c r="AP156" s="842" t="s">
        <v>4208</v>
      </c>
      <c r="AQ156" s="844" t="s">
        <v>4205</v>
      </c>
      <c r="AR156" s="2085" t="s">
        <v>4207</v>
      </c>
    </row>
    <row r="157" spans="2:44" ht="126" customHeight="1" x14ac:dyDescent="0.25">
      <c r="B157" s="2062"/>
      <c r="C157" s="1863"/>
      <c r="D157" s="1701"/>
      <c r="E157" s="1701"/>
      <c r="F157" s="40" t="s">
        <v>875</v>
      </c>
      <c r="G157" s="95" t="s">
        <v>876</v>
      </c>
      <c r="H157" s="145">
        <v>0.33</v>
      </c>
      <c r="I157" s="149">
        <v>44576</v>
      </c>
      <c r="J157" s="149">
        <v>44925</v>
      </c>
      <c r="K157" s="145">
        <v>0.25</v>
      </c>
      <c r="L157" s="46">
        <v>0.5</v>
      </c>
      <c r="M157" s="145">
        <v>0.75</v>
      </c>
      <c r="N157" s="145">
        <v>1</v>
      </c>
      <c r="O157" s="1874"/>
      <c r="P157" s="1876"/>
      <c r="Q157" s="19"/>
      <c r="R157" s="1866"/>
      <c r="S157" s="1886"/>
      <c r="T157" s="54">
        <v>0.5</v>
      </c>
      <c r="U157" s="100" t="s">
        <v>877</v>
      </c>
      <c r="V157" s="83" t="s">
        <v>878</v>
      </c>
      <c r="W157" s="233" t="str">
        <f t="shared" si="10"/>
        <v>En gestión</v>
      </c>
      <c r="X157" s="233" t="str">
        <f t="shared" si="11"/>
        <v>En gestión</v>
      </c>
      <c r="Y157" s="1887"/>
      <c r="Z157" s="1856"/>
      <c r="AA157" s="1857"/>
      <c r="AB157" s="1897"/>
      <c r="AC157" s="1898"/>
      <c r="AD157" s="76"/>
      <c r="AE157" s="1860"/>
      <c r="AF157" s="1852"/>
      <c r="AG157" s="1720"/>
      <c r="AH157" s="1918"/>
      <c r="AI157" s="1719"/>
      <c r="AJ157" s="1719"/>
      <c r="AK157" s="1851"/>
      <c r="AL157" s="1851"/>
      <c r="AM157" s="1851"/>
      <c r="AN157" s="1851"/>
      <c r="AP157" s="842" t="s">
        <v>4208</v>
      </c>
      <c r="AQ157" s="844" t="s">
        <v>4205</v>
      </c>
      <c r="AR157" s="2086"/>
    </row>
    <row r="158" spans="2:44" ht="126" customHeight="1" x14ac:dyDescent="0.25">
      <c r="B158" s="2062"/>
      <c r="C158" s="1864"/>
      <c r="D158" s="1702"/>
      <c r="E158" s="1702"/>
      <c r="F158" s="40" t="s">
        <v>879</v>
      </c>
      <c r="G158" s="95" t="s">
        <v>880</v>
      </c>
      <c r="H158" s="145">
        <v>0.34</v>
      </c>
      <c r="I158" s="149">
        <v>44576</v>
      </c>
      <c r="J158" s="149">
        <v>44925</v>
      </c>
      <c r="K158" s="145">
        <v>0.25</v>
      </c>
      <c r="L158" s="46">
        <v>0.5</v>
      </c>
      <c r="M158" s="145">
        <v>0.75</v>
      </c>
      <c r="N158" s="145">
        <v>1</v>
      </c>
      <c r="O158" s="1874"/>
      <c r="P158" s="1876"/>
      <c r="Q158" s="19"/>
      <c r="R158" s="1866"/>
      <c r="S158" s="1917"/>
      <c r="T158" s="54">
        <v>0.5</v>
      </c>
      <c r="U158" s="100" t="s">
        <v>881</v>
      </c>
      <c r="V158" s="83" t="s">
        <v>882</v>
      </c>
      <c r="W158" s="233" t="str">
        <f t="shared" si="10"/>
        <v>En gestión</v>
      </c>
      <c r="X158" s="233" t="str">
        <f t="shared" si="11"/>
        <v>En gestión</v>
      </c>
      <c r="Y158" s="1887"/>
      <c r="Z158" s="1856"/>
      <c r="AA158" s="1857"/>
      <c r="AB158" s="1870"/>
      <c r="AC158" s="1872"/>
      <c r="AD158" s="76"/>
      <c r="AE158" s="1860"/>
      <c r="AF158" s="1852"/>
      <c r="AG158" s="1720"/>
      <c r="AH158" s="1918"/>
      <c r="AI158" s="1719"/>
      <c r="AJ158" s="1719"/>
      <c r="AK158" s="1851"/>
      <c r="AL158" s="1851"/>
      <c r="AM158" s="1851"/>
      <c r="AN158" s="1851"/>
      <c r="AP158" s="842" t="s">
        <v>4208</v>
      </c>
      <c r="AQ158" s="844" t="s">
        <v>4205</v>
      </c>
      <c r="AR158" s="2087"/>
    </row>
    <row r="159" spans="2:44" ht="126" customHeight="1" x14ac:dyDescent="0.25">
      <c r="B159" s="2062"/>
      <c r="C159" s="37" t="s">
        <v>883</v>
      </c>
      <c r="D159" s="95" t="s">
        <v>884</v>
      </c>
      <c r="E159" s="95" t="s">
        <v>792</v>
      </c>
      <c r="F159" s="40" t="s">
        <v>885</v>
      </c>
      <c r="G159" s="95" t="s">
        <v>886</v>
      </c>
      <c r="H159" s="145">
        <v>1</v>
      </c>
      <c r="I159" s="149">
        <v>44576</v>
      </c>
      <c r="J159" s="149">
        <v>44925</v>
      </c>
      <c r="K159" s="145">
        <v>0.25</v>
      </c>
      <c r="L159" s="46">
        <v>0.5</v>
      </c>
      <c r="M159" s="145">
        <v>0.75</v>
      </c>
      <c r="N159" s="145">
        <v>1</v>
      </c>
      <c r="O159" s="167">
        <v>49000000</v>
      </c>
      <c r="P159" s="168">
        <v>0</v>
      </c>
      <c r="Q159" s="19"/>
      <c r="R159" s="345">
        <f>(0.25*H159)+0.25</f>
        <v>0.5</v>
      </c>
      <c r="S159" s="262" t="s">
        <v>795</v>
      </c>
      <c r="T159" s="54">
        <v>0.5</v>
      </c>
      <c r="U159" s="100" t="s">
        <v>887</v>
      </c>
      <c r="V159" s="83" t="s">
        <v>888</v>
      </c>
      <c r="W159" s="233" t="str">
        <f t="shared" si="10"/>
        <v>En gestión</v>
      </c>
      <c r="X159" s="233" t="str">
        <f t="shared" si="11"/>
        <v>En gestión</v>
      </c>
      <c r="Y159" s="176" t="s">
        <v>889</v>
      </c>
      <c r="Z159" s="180">
        <f>H159*T159</f>
        <v>0.5</v>
      </c>
      <c r="AA159" s="182">
        <f>H159*L159</f>
        <v>0.5</v>
      </c>
      <c r="AB159" s="245" t="str">
        <f>IF(AA159&lt;1%,"Sin iniciar",IF(AA159=100%,"Terminado","En gestión"))</f>
        <v>En gestión</v>
      </c>
      <c r="AC159" s="246" t="str">
        <f>IF(Z159&lt;1%,"Sin iniciar",IF(Z159=100%,"Terminado","En gestión"))</f>
        <v>En gestión</v>
      </c>
      <c r="AD159" s="76"/>
      <c r="AE159" s="35"/>
      <c r="AF159" s="201"/>
      <c r="AG159" s="199">
        <v>0</v>
      </c>
      <c r="AH159" s="193">
        <v>49000000</v>
      </c>
      <c r="AI159" s="205">
        <v>79427666.666666701</v>
      </c>
      <c r="AJ159" s="205">
        <v>12600000</v>
      </c>
      <c r="AK159" s="194" t="s">
        <v>800</v>
      </c>
      <c r="AL159" s="194" t="s">
        <v>801</v>
      </c>
      <c r="AM159" s="194" t="s">
        <v>802</v>
      </c>
      <c r="AN159" s="194" t="s">
        <v>890</v>
      </c>
      <c r="AP159" s="842" t="s">
        <v>4208</v>
      </c>
      <c r="AQ159" s="844" t="s">
        <v>4205</v>
      </c>
      <c r="AR159" s="844" t="s">
        <v>4207</v>
      </c>
    </row>
    <row r="160" spans="2:44" ht="126" customHeight="1" x14ac:dyDescent="0.25">
      <c r="B160" s="2062"/>
      <c r="C160" s="37" t="s">
        <v>891</v>
      </c>
      <c r="D160" s="95" t="s">
        <v>892</v>
      </c>
      <c r="E160" s="95" t="s">
        <v>792</v>
      </c>
      <c r="F160" s="40" t="s">
        <v>893</v>
      </c>
      <c r="G160" s="95" t="s">
        <v>894</v>
      </c>
      <c r="H160" s="145">
        <v>1</v>
      </c>
      <c r="I160" s="149" t="s">
        <v>895</v>
      </c>
      <c r="J160" s="149">
        <v>44915</v>
      </c>
      <c r="K160" s="145">
        <v>0.25</v>
      </c>
      <c r="L160" s="46">
        <v>0.5</v>
      </c>
      <c r="M160" s="145">
        <v>0.75</v>
      </c>
      <c r="N160" s="145">
        <v>1</v>
      </c>
      <c r="O160" s="167">
        <v>56100000</v>
      </c>
      <c r="P160" s="168">
        <v>0</v>
      </c>
      <c r="Q160" s="19"/>
      <c r="R160" s="346">
        <f>(0.25*H160)+0.25</f>
        <v>0.5</v>
      </c>
      <c r="S160" s="229" t="s">
        <v>896</v>
      </c>
      <c r="T160" s="54">
        <v>0.5</v>
      </c>
      <c r="U160" s="100" t="s">
        <v>897</v>
      </c>
      <c r="V160" s="83" t="s">
        <v>898</v>
      </c>
      <c r="W160" s="233" t="str">
        <f t="shared" si="10"/>
        <v>En gestión</v>
      </c>
      <c r="X160" s="233" t="str">
        <f t="shared" si="11"/>
        <v>En gestión</v>
      </c>
      <c r="Y160" s="95" t="s">
        <v>899</v>
      </c>
      <c r="Z160" s="180">
        <f>H160*T160</f>
        <v>0.5</v>
      </c>
      <c r="AA160" s="182">
        <f>H160*L160</f>
        <v>0.5</v>
      </c>
      <c r="AB160" s="245" t="str">
        <f>IF(AA160&lt;1%,"Sin iniciar",IF(AA160=100%,"Terminado","En gestión"))</f>
        <v>En gestión</v>
      </c>
      <c r="AC160" s="246" t="str">
        <f>IF(Z160&lt;1%,"Sin iniciar",IF(Z160=100%,"Terminado","En gestión"))</f>
        <v>En gestión</v>
      </c>
      <c r="AD160" s="76"/>
      <c r="AE160" s="35"/>
      <c r="AF160" s="201"/>
      <c r="AG160" s="199">
        <v>0</v>
      </c>
      <c r="AH160" s="193">
        <v>56100000</v>
      </c>
      <c r="AI160" s="206">
        <v>56100000</v>
      </c>
      <c r="AJ160" s="205">
        <v>15300000</v>
      </c>
      <c r="AK160" s="194" t="s">
        <v>800</v>
      </c>
      <c r="AL160" s="194" t="s">
        <v>900</v>
      </c>
      <c r="AM160" s="194" t="s">
        <v>901</v>
      </c>
      <c r="AN160" s="194" t="s">
        <v>902</v>
      </c>
      <c r="AP160" s="842" t="s">
        <v>4208</v>
      </c>
      <c r="AQ160" s="844" t="s">
        <v>4205</v>
      </c>
      <c r="AR160" s="844" t="s">
        <v>4207</v>
      </c>
    </row>
    <row r="161" spans="2:44" ht="126" customHeight="1" x14ac:dyDescent="0.25">
      <c r="B161" s="2062"/>
      <c r="C161" s="1862" t="s">
        <v>903</v>
      </c>
      <c r="D161" s="1700" t="s">
        <v>904</v>
      </c>
      <c r="E161" s="1700" t="s">
        <v>792</v>
      </c>
      <c r="F161" s="40" t="s">
        <v>905</v>
      </c>
      <c r="G161" s="95" t="s">
        <v>794</v>
      </c>
      <c r="H161" s="145">
        <v>0.05</v>
      </c>
      <c r="I161" s="149">
        <v>44576</v>
      </c>
      <c r="J161" s="149">
        <v>44925</v>
      </c>
      <c r="K161" s="145">
        <v>0.25</v>
      </c>
      <c r="L161" s="46">
        <v>0.5</v>
      </c>
      <c r="M161" s="145">
        <v>0.75</v>
      </c>
      <c r="N161" s="145">
        <v>1</v>
      </c>
      <c r="O161" s="1874">
        <v>49000000</v>
      </c>
      <c r="P161" s="1876">
        <v>0</v>
      </c>
      <c r="Q161" s="19"/>
      <c r="R161" s="1866">
        <f>(0.25*H161)+(0.25*H162)+(0.25*H163)+(0.25*H164)+(0.25*H165)+0.25</f>
        <v>0.5</v>
      </c>
      <c r="S161" s="1886" t="s">
        <v>906</v>
      </c>
      <c r="T161" s="54">
        <v>0.5</v>
      </c>
      <c r="U161" s="100" t="s">
        <v>907</v>
      </c>
      <c r="V161" s="83" t="s">
        <v>908</v>
      </c>
      <c r="W161" s="233" t="str">
        <f t="shared" si="10"/>
        <v>En gestión</v>
      </c>
      <c r="X161" s="233" t="str">
        <f t="shared" si="11"/>
        <v>En gestión</v>
      </c>
      <c r="Y161" s="1887" t="s">
        <v>909</v>
      </c>
      <c r="Z161" s="1915">
        <f>SUMPRODUCT(H161:H165,T161:T165)</f>
        <v>0.5</v>
      </c>
      <c r="AA161" s="1896">
        <f>SUMPRODUCT(H161:H165,L161:L165)</f>
        <v>0.5</v>
      </c>
      <c r="AB161" s="1869" t="str">
        <f>IF(AA161&lt;1%,"Sin iniciar",IF(AA161=100%,"Terminado","En gestión"))</f>
        <v>En gestión</v>
      </c>
      <c r="AC161" s="1871" t="str">
        <f>IF(Z161&lt;1%,"Sin iniciar",IF(Z161=100%,"Terminado","En gestión"))</f>
        <v>En gestión</v>
      </c>
      <c r="AD161" s="76"/>
      <c r="AE161" s="1860"/>
      <c r="AF161" s="1852"/>
      <c r="AG161" s="1720">
        <v>0</v>
      </c>
      <c r="AH161" s="1888">
        <v>49000000</v>
      </c>
      <c r="AI161" s="1719">
        <v>48720000</v>
      </c>
      <c r="AJ161" s="1719">
        <v>12600000</v>
      </c>
      <c r="AK161" s="1851" t="s">
        <v>800</v>
      </c>
      <c r="AL161" s="1851" t="s">
        <v>801</v>
      </c>
      <c r="AM161" s="1851" t="s">
        <v>802</v>
      </c>
      <c r="AN161" s="1851" t="s">
        <v>910</v>
      </c>
      <c r="AP161" s="842" t="s">
        <v>4208</v>
      </c>
      <c r="AQ161" s="844" t="s">
        <v>4205</v>
      </c>
      <c r="AR161" s="2085" t="s">
        <v>4207</v>
      </c>
    </row>
    <row r="162" spans="2:44" ht="126" customHeight="1" x14ac:dyDescent="0.25">
      <c r="B162" s="2062"/>
      <c r="C162" s="1863"/>
      <c r="D162" s="1701"/>
      <c r="E162" s="1701"/>
      <c r="F162" s="40" t="s">
        <v>911</v>
      </c>
      <c r="G162" s="95" t="s">
        <v>912</v>
      </c>
      <c r="H162" s="145">
        <v>0.1</v>
      </c>
      <c r="I162" s="149">
        <v>44576</v>
      </c>
      <c r="J162" s="149">
        <v>44925</v>
      </c>
      <c r="K162" s="145">
        <v>0.25</v>
      </c>
      <c r="L162" s="46">
        <v>0.5</v>
      </c>
      <c r="M162" s="145">
        <v>0.75</v>
      </c>
      <c r="N162" s="145">
        <v>1</v>
      </c>
      <c r="O162" s="1874"/>
      <c r="P162" s="1876"/>
      <c r="Q162" s="19"/>
      <c r="R162" s="1866"/>
      <c r="S162" s="1886"/>
      <c r="T162" s="54">
        <v>0.5</v>
      </c>
      <c r="U162" s="100" t="s">
        <v>913</v>
      </c>
      <c r="V162" s="83" t="s">
        <v>914</v>
      </c>
      <c r="W162" s="233" t="str">
        <f t="shared" si="10"/>
        <v>En gestión</v>
      </c>
      <c r="X162" s="233" t="str">
        <f t="shared" si="11"/>
        <v>En gestión</v>
      </c>
      <c r="Y162" s="1887"/>
      <c r="Z162" s="1856"/>
      <c r="AA162" s="1857"/>
      <c r="AB162" s="1897"/>
      <c r="AC162" s="1898"/>
      <c r="AD162" s="76"/>
      <c r="AE162" s="1860"/>
      <c r="AF162" s="1852"/>
      <c r="AG162" s="1720"/>
      <c r="AH162" s="1888"/>
      <c r="AI162" s="1719"/>
      <c r="AJ162" s="1719"/>
      <c r="AK162" s="1851"/>
      <c r="AL162" s="1851"/>
      <c r="AM162" s="1851"/>
      <c r="AN162" s="1851"/>
      <c r="AP162" s="842" t="s">
        <v>4208</v>
      </c>
      <c r="AQ162" s="844" t="s">
        <v>4205</v>
      </c>
      <c r="AR162" s="2086"/>
    </row>
    <row r="163" spans="2:44" ht="126" customHeight="1" x14ac:dyDescent="0.25">
      <c r="B163" s="2062"/>
      <c r="C163" s="1863"/>
      <c r="D163" s="1701"/>
      <c r="E163" s="1701"/>
      <c r="F163" s="40" t="s">
        <v>915</v>
      </c>
      <c r="G163" s="95" t="s">
        <v>916</v>
      </c>
      <c r="H163" s="145">
        <v>0.3</v>
      </c>
      <c r="I163" s="149">
        <v>44576</v>
      </c>
      <c r="J163" s="149">
        <v>44925</v>
      </c>
      <c r="K163" s="145">
        <v>0.25</v>
      </c>
      <c r="L163" s="46">
        <v>0.5</v>
      </c>
      <c r="M163" s="145">
        <v>0.75</v>
      </c>
      <c r="N163" s="145">
        <v>1</v>
      </c>
      <c r="O163" s="1874"/>
      <c r="P163" s="1876"/>
      <c r="Q163" s="19"/>
      <c r="R163" s="1866"/>
      <c r="S163" s="1886"/>
      <c r="T163" s="54">
        <v>0.5</v>
      </c>
      <c r="U163" s="100" t="s">
        <v>917</v>
      </c>
      <c r="V163" s="83" t="s">
        <v>918</v>
      </c>
      <c r="W163" s="233" t="str">
        <f t="shared" si="10"/>
        <v>En gestión</v>
      </c>
      <c r="X163" s="233" t="str">
        <f t="shared" si="11"/>
        <v>En gestión</v>
      </c>
      <c r="Y163" s="1887"/>
      <c r="Z163" s="1856"/>
      <c r="AA163" s="1857"/>
      <c r="AB163" s="1897"/>
      <c r="AC163" s="1898"/>
      <c r="AD163" s="76"/>
      <c r="AE163" s="1860"/>
      <c r="AF163" s="1852"/>
      <c r="AG163" s="1720"/>
      <c r="AH163" s="1888"/>
      <c r="AI163" s="1719"/>
      <c r="AJ163" s="1719"/>
      <c r="AK163" s="1851"/>
      <c r="AL163" s="1851"/>
      <c r="AM163" s="1851"/>
      <c r="AN163" s="1851"/>
      <c r="AP163" s="842" t="s">
        <v>4208</v>
      </c>
      <c r="AQ163" s="844" t="s">
        <v>4205</v>
      </c>
      <c r="AR163" s="2086"/>
    </row>
    <row r="164" spans="2:44" ht="126" customHeight="1" x14ac:dyDescent="0.25">
      <c r="B164" s="2062"/>
      <c r="C164" s="1863"/>
      <c r="D164" s="1701"/>
      <c r="E164" s="1701"/>
      <c r="F164" s="40" t="s">
        <v>919</v>
      </c>
      <c r="G164" s="95" t="s">
        <v>920</v>
      </c>
      <c r="H164" s="145">
        <v>0.3</v>
      </c>
      <c r="I164" s="149">
        <v>44576</v>
      </c>
      <c r="J164" s="149">
        <v>44925</v>
      </c>
      <c r="K164" s="145">
        <v>0.25</v>
      </c>
      <c r="L164" s="46">
        <v>0.5</v>
      </c>
      <c r="M164" s="145">
        <v>0.75</v>
      </c>
      <c r="N164" s="145">
        <v>1</v>
      </c>
      <c r="O164" s="1874"/>
      <c r="P164" s="1876"/>
      <c r="Q164" s="19"/>
      <c r="R164" s="1866"/>
      <c r="S164" s="1886"/>
      <c r="T164" s="54">
        <v>0.5</v>
      </c>
      <c r="U164" s="100" t="s">
        <v>921</v>
      </c>
      <c r="V164" s="83" t="s">
        <v>922</v>
      </c>
      <c r="W164" s="233" t="str">
        <f t="shared" si="10"/>
        <v>En gestión</v>
      </c>
      <c r="X164" s="233" t="str">
        <f t="shared" si="11"/>
        <v>En gestión</v>
      </c>
      <c r="Y164" s="1887"/>
      <c r="Z164" s="1856"/>
      <c r="AA164" s="1857"/>
      <c r="AB164" s="1897"/>
      <c r="AC164" s="1898"/>
      <c r="AD164" s="76"/>
      <c r="AE164" s="1860"/>
      <c r="AF164" s="1852"/>
      <c r="AG164" s="1720"/>
      <c r="AH164" s="1888"/>
      <c r="AI164" s="1719"/>
      <c r="AJ164" s="1719"/>
      <c r="AK164" s="1851"/>
      <c r="AL164" s="1851"/>
      <c r="AM164" s="1851"/>
      <c r="AN164" s="1851"/>
      <c r="AP164" s="842" t="s">
        <v>4208</v>
      </c>
      <c r="AQ164" s="844" t="s">
        <v>4205</v>
      </c>
      <c r="AR164" s="2086"/>
    </row>
    <row r="165" spans="2:44" ht="126" customHeight="1" x14ac:dyDescent="0.25">
      <c r="B165" s="2062"/>
      <c r="C165" s="1864"/>
      <c r="D165" s="1702"/>
      <c r="E165" s="1702"/>
      <c r="F165" s="40" t="s">
        <v>923</v>
      </c>
      <c r="G165" s="95" t="s">
        <v>924</v>
      </c>
      <c r="H165" s="145">
        <v>0.25</v>
      </c>
      <c r="I165" s="149">
        <v>44576</v>
      </c>
      <c r="J165" s="149">
        <v>44925</v>
      </c>
      <c r="K165" s="145">
        <v>0.25</v>
      </c>
      <c r="L165" s="46">
        <v>0.5</v>
      </c>
      <c r="M165" s="145">
        <v>0.75</v>
      </c>
      <c r="N165" s="145">
        <v>1</v>
      </c>
      <c r="O165" s="1874"/>
      <c r="P165" s="1876"/>
      <c r="Q165" s="19"/>
      <c r="R165" s="1866"/>
      <c r="S165" s="1886"/>
      <c r="T165" s="54">
        <v>0.5</v>
      </c>
      <c r="U165" s="100" t="s">
        <v>925</v>
      </c>
      <c r="V165" s="83" t="s">
        <v>926</v>
      </c>
      <c r="W165" s="233" t="str">
        <f t="shared" si="10"/>
        <v>En gestión</v>
      </c>
      <c r="X165" s="233" t="str">
        <f t="shared" si="11"/>
        <v>En gestión</v>
      </c>
      <c r="Y165" s="1887"/>
      <c r="Z165" s="1856"/>
      <c r="AA165" s="1857"/>
      <c r="AB165" s="1870"/>
      <c r="AC165" s="1872"/>
      <c r="AD165" s="76"/>
      <c r="AE165" s="1860"/>
      <c r="AF165" s="1852"/>
      <c r="AG165" s="1720"/>
      <c r="AH165" s="1888"/>
      <c r="AI165" s="1719"/>
      <c r="AJ165" s="1719"/>
      <c r="AK165" s="1851"/>
      <c r="AL165" s="1851"/>
      <c r="AM165" s="1851"/>
      <c r="AN165" s="1851"/>
      <c r="AP165" s="842" t="s">
        <v>4208</v>
      </c>
      <c r="AQ165" s="844" t="s">
        <v>4205</v>
      </c>
      <c r="AR165" s="2087"/>
    </row>
    <row r="166" spans="2:44" ht="126" customHeight="1" x14ac:dyDescent="0.25">
      <c r="B166" s="2062"/>
      <c r="C166" s="1862" t="s">
        <v>927</v>
      </c>
      <c r="D166" s="1912" t="s">
        <v>928</v>
      </c>
      <c r="E166" s="1912" t="s">
        <v>792</v>
      </c>
      <c r="F166" s="40" t="s">
        <v>929</v>
      </c>
      <c r="G166" s="95" t="s">
        <v>930</v>
      </c>
      <c r="H166" s="145">
        <v>0.2</v>
      </c>
      <c r="I166" s="149">
        <v>44576</v>
      </c>
      <c r="J166" s="149">
        <v>44742</v>
      </c>
      <c r="K166" s="145">
        <v>0.5</v>
      </c>
      <c r="L166" s="46">
        <v>1</v>
      </c>
      <c r="M166" s="145">
        <v>1</v>
      </c>
      <c r="N166" s="145">
        <v>1</v>
      </c>
      <c r="O166" s="1874">
        <v>163866667</v>
      </c>
      <c r="P166" s="1876">
        <v>7391377</v>
      </c>
      <c r="Q166" s="19"/>
      <c r="R166" s="1800">
        <f>(0.5*H166)+(0*H167)+(0*H168)+0.5</f>
        <v>0.6</v>
      </c>
      <c r="S166" s="1916" t="s">
        <v>931</v>
      </c>
      <c r="T166" s="54">
        <v>1</v>
      </c>
      <c r="U166" s="100" t="s">
        <v>932</v>
      </c>
      <c r="V166" s="83" t="s">
        <v>933</v>
      </c>
      <c r="W166" s="233" t="str">
        <f t="shared" si="10"/>
        <v>Terminado</v>
      </c>
      <c r="X166" s="233" t="str">
        <f t="shared" si="11"/>
        <v>Terminado</v>
      </c>
      <c r="Y166" s="822" t="s">
        <v>934</v>
      </c>
      <c r="Z166" s="1856">
        <f>SUMPRODUCT(H166:H168,T166:T168)</f>
        <v>0.2</v>
      </c>
      <c r="AA166" s="1857">
        <f>SUMPRODUCT(H166:H168,L166:L168)</f>
        <v>0.2</v>
      </c>
      <c r="AB166" s="1869" t="str">
        <f>IF(AA166&lt;1%,"Sin iniciar",IF(AA166=100%,"Terminado","En gestión"))</f>
        <v>En gestión</v>
      </c>
      <c r="AC166" s="1871" t="str">
        <f>IF(Z166&lt;1%,"Sin iniciar",IF(Z166=100%,"Terminado","En gestión"))</f>
        <v>En gestión</v>
      </c>
      <c r="AD166" s="76"/>
      <c r="AE166" s="1911"/>
      <c r="AF166" s="1799"/>
      <c r="AG166" s="1720">
        <v>3791777.48</v>
      </c>
      <c r="AH166" s="1888">
        <v>163866667</v>
      </c>
      <c r="AI166" s="1719">
        <v>160952120.31999999</v>
      </c>
      <c r="AJ166" s="1719">
        <v>42600000</v>
      </c>
      <c r="AK166" s="1851" t="s">
        <v>800</v>
      </c>
      <c r="AL166" s="1851" t="s">
        <v>844</v>
      </c>
      <c r="AM166" s="1851" t="s">
        <v>845</v>
      </c>
      <c r="AN166" s="1851" t="s">
        <v>935</v>
      </c>
      <c r="AP166" s="839" t="s">
        <v>4493</v>
      </c>
      <c r="AQ166" s="844" t="s">
        <v>4438</v>
      </c>
      <c r="AR166" s="2085" t="s">
        <v>4439</v>
      </c>
    </row>
    <row r="167" spans="2:44" ht="126" customHeight="1" x14ac:dyDescent="0.25">
      <c r="B167" s="2062"/>
      <c r="C167" s="1863"/>
      <c r="D167" s="1913"/>
      <c r="E167" s="1913"/>
      <c r="F167" s="40" t="s">
        <v>936</v>
      </c>
      <c r="G167" s="95" t="s">
        <v>937</v>
      </c>
      <c r="H167" s="145">
        <v>0.4</v>
      </c>
      <c r="I167" s="149">
        <v>44743</v>
      </c>
      <c r="J167" s="149">
        <v>44925</v>
      </c>
      <c r="K167" s="145">
        <v>0</v>
      </c>
      <c r="L167" s="46">
        <v>0</v>
      </c>
      <c r="M167" s="145">
        <v>0.5</v>
      </c>
      <c r="N167" s="145">
        <v>1</v>
      </c>
      <c r="O167" s="1874"/>
      <c r="P167" s="1876"/>
      <c r="Q167" s="19"/>
      <c r="R167" s="1800"/>
      <c r="S167" s="1916"/>
      <c r="T167" s="54">
        <v>0</v>
      </c>
      <c r="U167" s="100" t="s">
        <v>4166</v>
      </c>
      <c r="V167" s="83" t="s">
        <v>729</v>
      </c>
      <c r="W167" s="233" t="str">
        <f t="shared" si="10"/>
        <v>Sin iniciar</v>
      </c>
      <c r="X167" s="233" t="str">
        <f t="shared" si="11"/>
        <v>Sin iniciar</v>
      </c>
      <c r="Y167" s="822" t="s">
        <v>4157</v>
      </c>
      <c r="Z167" s="1856"/>
      <c r="AA167" s="1857"/>
      <c r="AB167" s="1897"/>
      <c r="AC167" s="1898"/>
      <c r="AD167" s="76"/>
      <c r="AE167" s="1911"/>
      <c r="AF167" s="1799"/>
      <c r="AG167" s="1720"/>
      <c r="AH167" s="1888"/>
      <c r="AI167" s="1719"/>
      <c r="AJ167" s="1719"/>
      <c r="AK167" s="1851"/>
      <c r="AL167" s="1851"/>
      <c r="AM167" s="1851"/>
      <c r="AN167" s="1851"/>
      <c r="AP167" s="839" t="s">
        <v>4493</v>
      </c>
      <c r="AQ167" s="844" t="s">
        <v>4205</v>
      </c>
      <c r="AR167" s="2086"/>
    </row>
    <row r="168" spans="2:44" ht="126" customHeight="1" x14ac:dyDescent="0.25">
      <c r="B168" s="2062"/>
      <c r="C168" s="1864"/>
      <c r="D168" s="1914"/>
      <c r="E168" s="1914"/>
      <c r="F168" s="40" t="s">
        <v>938</v>
      </c>
      <c r="G168" s="95" t="s">
        <v>939</v>
      </c>
      <c r="H168" s="145">
        <v>0.4</v>
      </c>
      <c r="I168" s="149">
        <v>44576</v>
      </c>
      <c r="J168" s="149">
        <v>44925</v>
      </c>
      <c r="K168" s="145">
        <v>0</v>
      </c>
      <c r="L168" s="46">
        <v>0</v>
      </c>
      <c r="M168" s="145">
        <v>0</v>
      </c>
      <c r="N168" s="145">
        <v>1</v>
      </c>
      <c r="O168" s="1874"/>
      <c r="P168" s="1876"/>
      <c r="Q168" s="19"/>
      <c r="R168" s="1800"/>
      <c r="S168" s="1916"/>
      <c r="T168" s="54">
        <v>0</v>
      </c>
      <c r="U168" s="100" t="s">
        <v>4166</v>
      </c>
      <c r="V168" s="83" t="s">
        <v>729</v>
      </c>
      <c r="W168" s="233" t="str">
        <f t="shared" si="10"/>
        <v>Sin iniciar</v>
      </c>
      <c r="X168" s="233" t="str">
        <f t="shared" si="11"/>
        <v>Sin iniciar</v>
      </c>
      <c r="Y168" s="822" t="s">
        <v>4157</v>
      </c>
      <c r="Z168" s="1856"/>
      <c r="AA168" s="1857"/>
      <c r="AB168" s="1870"/>
      <c r="AC168" s="1872"/>
      <c r="AD168" s="76"/>
      <c r="AE168" s="1911"/>
      <c r="AF168" s="1799"/>
      <c r="AG168" s="1720"/>
      <c r="AH168" s="1888"/>
      <c r="AI168" s="1719"/>
      <c r="AJ168" s="1719"/>
      <c r="AK168" s="1851"/>
      <c r="AL168" s="1851"/>
      <c r="AM168" s="1851"/>
      <c r="AN168" s="1851"/>
      <c r="AP168" s="839" t="s">
        <v>4493</v>
      </c>
      <c r="AQ168" s="844" t="s">
        <v>4205</v>
      </c>
      <c r="AR168" s="2087"/>
    </row>
    <row r="169" spans="2:44" ht="126" customHeight="1" x14ac:dyDescent="0.25">
      <c r="B169" s="2062"/>
      <c r="C169" s="1862" t="s">
        <v>940</v>
      </c>
      <c r="D169" s="1700" t="s">
        <v>941</v>
      </c>
      <c r="E169" s="1700" t="s">
        <v>792</v>
      </c>
      <c r="F169" s="40" t="s">
        <v>942</v>
      </c>
      <c r="G169" s="95" t="s">
        <v>943</v>
      </c>
      <c r="H169" s="145">
        <v>0.3</v>
      </c>
      <c r="I169" s="149">
        <v>44576</v>
      </c>
      <c r="J169" s="149">
        <v>44925</v>
      </c>
      <c r="K169" s="145">
        <v>0.25</v>
      </c>
      <c r="L169" s="46">
        <v>0.5</v>
      </c>
      <c r="M169" s="145">
        <v>0.75</v>
      </c>
      <c r="N169" s="145">
        <v>1</v>
      </c>
      <c r="O169" s="1874">
        <v>103366667</v>
      </c>
      <c r="P169" s="1876">
        <v>5082586</v>
      </c>
      <c r="Q169" s="19"/>
      <c r="R169" s="1866">
        <f>(0.25*H169)+(0.25*H170)+(0.25*H171)+0.25</f>
        <v>0.5</v>
      </c>
      <c r="S169" s="1886" t="s">
        <v>795</v>
      </c>
      <c r="T169" s="54">
        <v>0.5</v>
      </c>
      <c r="U169" s="100" t="s">
        <v>944</v>
      </c>
      <c r="V169" s="92" t="s">
        <v>945</v>
      </c>
      <c r="W169" s="233" t="str">
        <f t="shared" si="10"/>
        <v>En gestión</v>
      </c>
      <c r="X169" s="233" t="str">
        <f t="shared" si="11"/>
        <v>En gestión</v>
      </c>
      <c r="Y169" s="1887" t="s">
        <v>946</v>
      </c>
      <c r="Z169" s="1856">
        <f>SUMPRODUCT(H169:H171,T169:T171)</f>
        <v>0.5</v>
      </c>
      <c r="AA169" s="1857">
        <f>SUMPRODUCT(H169:H171,L169:L171)</f>
        <v>0.5</v>
      </c>
      <c r="AB169" s="1869" t="str">
        <f>IF(AA169&lt;1%,"Sin iniciar",IF(AA169=100%,"Terminado","En gestión"))</f>
        <v>En gestión</v>
      </c>
      <c r="AC169" s="1871" t="str">
        <f>IF(Z169&lt;1%,"Sin iniciar",IF(Z169=100%,"Terminado","En gestión"))</f>
        <v>En gestión</v>
      </c>
      <c r="AD169" s="76"/>
      <c r="AE169" s="1860"/>
      <c r="AF169" s="1852"/>
      <c r="AG169" s="1720">
        <v>2607407.48</v>
      </c>
      <c r="AH169" s="1888">
        <v>103366667</v>
      </c>
      <c r="AI169" s="1719">
        <v>101594666.67</v>
      </c>
      <c r="AJ169" s="1719">
        <v>26580000</v>
      </c>
      <c r="AK169" s="1851" t="s">
        <v>800</v>
      </c>
      <c r="AL169" s="1851" t="s">
        <v>947</v>
      </c>
      <c r="AM169" s="1851" t="s">
        <v>948</v>
      </c>
      <c r="AN169" s="1851" t="s">
        <v>949</v>
      </c>
      <c r="AP169" s="842" t="s">
        <v>4208</v>
      </c>
      <c r="AQ169" s="844" t="s">
        <v>4205</v>
      </c>
      <c r="AR169" s="2085" t="s">
        <v>4207</v>
      </c>
    </row>
    <row r="170" spans="2:44" ht="126" customHeight="1" x14ac:dyDescent="0.25">
      <c r="B170" s="2062"/>
      <c r="C170" s="1863"/>
      <c r="D170" s="1701"/>
      <c r="E170" s="1701"/>
      <c r="F170" s="40" t="s">
        <v>950</v>
      </c>
      <c r="G170" s="95" t="s">
        <v>951</v>
      </c>
      <c r="H170" s="145">
        <v>0.4</v>
      </c>
      <c r="I170" s="149">
        <v>44576</v>
      </c>
      <c r="J170" s="149">
        <v>44925</v>
      </c>
      <c r="K170" s="145">
        <v>0.25</v>
      </c>
      <c r="L170" s="46">
        <v>0.5</v>
      </c>
      <c r="M170" s="145">
        <v>0.75</v>
      </c>
      <c r="N170" s="145">
        <v>1</v>
      </c>
      <c r="O170" s="1874"/>
      <c r="P170" s="1876"/>
      <c r="Q170" s="19"/>
      <c r="R170" s="1866"/>
      <c r="S170" s="1886"/>
      <c r="T170" s="54">
        <v>0.5</v>
      </c>
      <c r="U170" s="100" t="s">
        <v>952</v>
      </c>
      <c r="V170" s="92" t="s">
        <v>953</v>
      </c>
      <c r="W170" s="233" t="str">
        <f t="shared" si="10"/>
        <v>En gestión</v>
      </c>
      <c r="X170" s="233" t="str">
        <f t="shared" si="11"/>
        <v>En gestión</v>
      </c>
      <c r="Y170" s="1887"/>
      <c r="Z170" s="1856"/>
      <c r="AA170" s="1857"/>
      <c r="AB170" s="1897"/>
      <c r="AC170" s="1898"/>
      <c r="AD170" s="76"/>
      <c r="AE170" s="1860"/>
      <c r="AF170" s="1852"/>
      <c r="AG170" s="1720"/>
      <c r="AH170" s="1888"/>
      <c r="AI170" s="1719"/>
      <c r="AJ170" s="1719"/>
      <c r="AK170" s="1851"/>
      <c r="AL170" s="1851"/>
      <c r="AM170" s="1851"/>
      <c r="AN170" s="1851"/>
      <c r="AP170" s="842" t="s">
        <v>4208</v>
      </c>
      <c r="AQ170" s="844" t="s">
        <v>4205</v>
      </c>
      <c r="AR170" s="2086"/>
    </row>
    <row r="171" spans="2:44" ht="126" customHeight="1" x14ac:dyDescent="0.25">
      <c r="B171" s="2062"/>
      <c r="C171" s="1864"/>
      <c r="D171" s="1702"/>
      <c r="E171" s="1702"/>
      <c r="F171" s="40" t="s">
        <v>954</v>
      </c>
      <c r="G171" s="95" t="s">
        <v>955</v>
      </c>
      <c r="H171" s="145">
        <v>0.3</v>
      </c>
      <c r="I171" s="149">
        <v>44576</v>
      </c>
      <c r="J171" s="149">
        <v>44925</v>
      </c>
      <c r="K171" s="145">
        <v>0.25</v>
      </c>
      <c r="L171" s="46">
        <v>0.5</v>
      </c>
      <c r="M171" s="145">
        <v>0.75</v>
      </c>
      <c r="N171" s="145">
        <v>1</v>
      </c>
      <c r="O171" s="1874"/>
      <c r="P171" s="1876"/>
      <c r="Q171" s="19"/>
      <c r="R171" s="1866"/>
      <c r="S171" s="1886"/>
      <c r="T171" s="54">
        <v>0.5</v>
      </c>
      <c r="U171" s="100" t="s">
        <v>956</v>
      </c>
      <c r="V171" s="92" t="s">
        <v>957</v>
      </c>
      <c r="W171" s="233" t="str">
        <f t="shared" si="10"/>
        <v>En gestión</v>
      </c>
      <c r="X171" s="233" t="str">
        <f t="shared" si="11"/>
        <v>En gestión</v>
      </c>
      <c r="Y171" s="1887"/>
      <c r="Z171" s="1856"/>
      <c r="AA171" s="1857"/>
      <c r="AB171" s="1870"/>
      <c r="AC171" s="1872"/>
      <c r="AD171" s="76"/>
      <c r="AE171" s="1860"/>
      <c r="AF171" s="1852"/>
      <c r="AG171" s="1720"/>
      <c r="AH171" s="1888"/>
      <c r="AI171" s="1719"/>
      <c r="AJ171" s="1719"/>
      <c r="AK171" s="1851"/>
      <c r="AL171" s="1851"/>
      <c r="AM171" s="1851"/>
      <c r="AN171" s="1851"/>
      <c r="AP171" s="842" t="s">
        <v>4208</v>
      </c>
      <c r="AQ171" s="844" t="s">
        <v>4205</v>
      </c>
      <c r="AR171" s="2087"/>
    </row>
    <row r="172" spans="2:44" ht="126" customHeight="1" x14ac:dyDescent="0.25">
      <c r="B172" s="2062"/>
      <c r="C172" s="37" t="s">
        <v>958</v>
      </c>
      <c r="D172" s="95" t="s">
        <v>959</v>
      </c>
      <c r="E172" s="95" t="s">
        <v>792</v>
      </c>
      <c r="F172" s="40" t="s">
        <v>960</v>
      </c>
      <c r="G172" s="95" t="s">
        <v>961</v>
      </c>
      <c r="H172" s="145">
        <v>1</v>
      </c>
      <c r="I172" s="149">
        <v>44562</v>
      </c>
      <c r="J172" s="149">
        <v>44665</v>
      </c>
      <c r="K172" s="145">
        <v>0.8</v>
      </c>
      <c r="L172" s="46">
        <v>1</v>
      </c>
      <c r="M172" s="145">
        <v>1</v>
      </c>
      <c r="N172" s="145">
        <v>1</v>
      </c>
      <c r="O172" s="167">
        <v>49800000</v>
      </c>
      <c r="P172" s="169">
        <v>10929011</v>
      </c>
      <c r="Q172" s="22"/>
      <c r="R172" s="347">
        <f>(0.2*H172)+0.8</f>
        <v>1</v>
      </c>
      <c r="S172" s="263" t="s">
        <v>962</v>
      </c>
      <c r="T172" s="54">
        <v>1</v>
      </c>
      <c r="U172" s="100" t="s">
        <v>963</v>
      </c>
      <c r="V172" s="83" t="s">
        <v>964</v>
      </c>
      <c r="W172" s="233" t="str">
        <f t="shared" si="10"/>
        <v>Terminado</v>
      </c>
      <c r="X172" s="233" t="str">
        <f t="shared" si="11"/>
        <v>Terminado</v>
      </c>
      <c r="Y172" s="177" t="s">
        <v>965</v>
      </c>
      <c r="Z172" s="180">
        <f>H172*T172</f>
        <v>1</v>
      </c>
      <c r="AA172" s="182">
        <f>H172*L172</f>
        <v>1</v>
      </c>
      <c r="AB172" s="245" t="str">
        <f>IF(AA172&lt;1%,"Sin iniciar",IF(AA172=100%,"Terminado","En gestión"))</f>
        <v>Terminado</v>
      </c>
      <c r="AC172" s="246" t="str">
        <f>IF(Z172&lt;1%,"Sin iniciar",IF(Z172=100%,"Terminado","En gestión"))</f>
        <v>Terminado</v>
      </c>
      <c r="AD172" s="76"/>
      <c r="AE172" s="35"/>
      <c r="AF172" s="201"/>
      <c r="AG172" s="199">
        <v>11722565.4</v>
      </c>
      <c r="AH172" s="193">
        <v>49800000</v>
      </c>
      <c r="AI172" s="205">
        <v>49800000</v>
      </c>
      <c r="AJ172" s="205">
        <v>13500000</v>
      </c>
      <c r="AK172" s="194" t="s">
        <v>800</v>
      </c>
      <c r="AL172" s="194" t="s">
        <v>966</v>
      </c>
      <c r="AM172" s="194" t="s">
        <v>967</v>
      </c>
      <c r="AN172" s="194" t="s">
        <v>968</v>
      </c>
      <c r="AP172" s="839" t="s">
        <v>4493</v>
      </c>
      <c r="AQ172" s="844" t="s">
        <v>4440</v>
      </c>
      <c r="AR172" s="844" t="s">
        <v>4441</v>
      </c>
    </row>
    <row r="173" spans="2:44" ht="126" customHeight="1" x14ac:dyDescent="0.25">
      <c r="B173" s="2062"/>
      <c r="C173" s="37" t="s">
        <v>969</v>
      </c>
      <c r="D173" s="95" t="s">
        <v>970</v>
      </c>
      <c r="E173" s="95" t="s">
        <v>792</v>
      </c>
      <c r="F173" s="40" t="s">
        <v>971</v>
      </c>
      <c r="G173" s="95" t="s">
        <v>972</v>
      </c>
      <c r="H173" s="145">
        <v>1</v>
      </c>
      <c r="I173" s="149">
        <v>44562</v>
      </c>
      <c r="J173" s="149">
        <v>44925</v>
      </c>
      <c r="K173" s="145">
        <v>0.25</v>
      </c>
      <c r="L173" s="46">
        <v>0.5</v>
      </c>
      <c r="M173" s="145">
        <v>0.75</v>
      </c>
      <c r="N173" s="145">
        <v>1</v>
      </c>
      <c r="O173" s="167">
        <v>48160000</v>
      </c>
      <c r="P173" s="169">
        <v>12621062</v>
      </c>
      <c r="Q173" s="22"/>
      <c r="R173" s="347">
        <f>(0.25*H172)+0.25</f>
        <v>0.5</v>
      </c>
      <c r="S173" s="264" t="s">
        <v>973</v>
      </c>
      <c r="T173" s="54">
        <v>0.5</v>
      </c>
      <c r="U173" s="100" t="s">
        <v>974</v>
      </c>
      <c r="V173" s="83" t="s">
        <v>975</v>
      </c>
      <c r="W173" s="233" t="str">
        <f t="shared" si="10"/>
        <v>En gestión</v>
      </c>
      <c r="X173" s="233" t="str">
        <f t="shared" si="11"/>
        <v>En gestión</v>
      </c>
      <c r="Y173" s="83" t="s">
        <v>976</v>
      </c>
      <c r="Z173" s="180">
        <f>H173*T173</f>
        <v>0.5</v>
      </c>
      <c r="AA173" s="182">
        <f>H173*L173</f>
        <v>0.5</v>
      </c>
      <c r="AB173" s="245" t="str">
        <f>IF(AA173&lt;1%,"Sin iniciar",IF(AA173=100%,"Terminado","En gestión"))</f>
        <v>En gestión</v>
      </c>
      <c r="AC173" s="246" t="str">
        <f>IF(Z173&lt;1%,"Sin iniciar",IF(Z173=100%,"Terminado","En gestión"))</f>
        <v>En gestión</v>
      </c>
      <c r="AD173" s="76"/>
      <c r="AE173" s="35"/>
      <c r="AF173" s="201"/>
      <c r="AG173" s="199">
        <v>6768756.6500000004</v>
      </c>
      <c r="AH173" s="193">
        <v>48160000</v>
      </c>
      <c r="AI173" s="205">
        <v>47180000</v>
      </c>
      <c r="AJ173" s="205">
        <v>12600000</v>
      </c>
      <c r="AK173" s="194" t="s">
        <v>800</v>
      </c>
      <c r="AL173" s="194" t="s">
        <v>966</v>
      </c>
      <c r="AM173" s="194" t="s">
        <v>967</v>
      </c>
      <c r="AN173" s="194" t="s">
        <v>968</v>
      </c>
      <c r="AP173" s="842" t="s">
        <v>4208</v>
      </c>
      <c r="AQ173" s="844" t="s">
        <v>4205</v>
      </c>
      <c r="AR173" s="844" t="s">
        <v>4207</v>
      </c>
    </row>
    <row r="174" spans="2:44" ht="126" customHeight="1" x14ac:dyDescent="0.25">
      <c r="B174" s="2062"/>
      <c r="C174" s="1862" t="s">
        <v>977</v>
      </c>
      <c r="D174" s="1700" t="s">
        <v>978</v>
      </c>
      <c r="E174" s="1700" t="s">
        <v>792</v>
      </c>
      <c r="F174" s="40" t="s">
        <v>979</v>
      </c>
      <c r="G174" s="95" t="s">
        <v>794</v>
      </c>
      <c r="H174" s="145">
        <v>0.1</v>
      </c>
      <c r="I174" s="149">
        <v>44565</v>
      </c>
      <c r="J174" s="149">
        <v>44926</v>
      </c>
      <c r="K174" s="145">
        <v>0.25</v>
      </c>
      <c r="L174" s="46">
        <v>0.5</v>
      </c>
      <c r="M174" s="145">
        <v>0.75</v>
      </c>
      <c r="N174" s="145">
        <v>1</v>
      </c>
      <c r="O174" s="1874">
        <v>346476800</v>
      </c>
      <c r="P174" s="1876">
        <v>21003743</v>
      </c>
      <c r="Q174" s="19"/>
      <c r="R174" s="1866">
        <f>+(0.25*H174)+(0.25*H175)+(0.25*H176)+(0.25*H177)+(0.25*H178)+0.25</f>
        <v>0.5</v>
      </c>
      <c r="S174" s="1908" t="s">
        <v>980</v>
      </c>
      <c r="T174" s="54">
        <v>0.5</v>
      </c>
      <c r="U174" s="219" t="s">
        <v>981</v>
      </c>
      <c r="V174" s="81" t="s">
        <v>982</v>
      </c>
      <c r="W174" s="233" t="str">
        <f t="shared" si="10"/>
        <v>En gestión</v>
      </c>
      <c r="X174" s="233" t="str">
        <f t="shared" si="11"/>
        <v>En gestión</v>
      </c>
      <c r="Y174" s="1887" t="s">
        <v>983</v>
      </c>
      <c r="Z174" s="1915">
        <f>SUMPRODUCT(H174:H178,T174:T178)</f>
        <v>0.5</v>
      </c>
      <c r="AA174" s="1896">
        <f>SUMPRODUCT(H174:H178,L174:L178)</f>
        <v>0.5</v>
      </c>
      <c r="AB174" s="1869" t="str">
        <f>IF(AA174&lt;1%,"Sin iniciar",IF(AA174=100%,"Terminado","En gestión"))</f>
        <v>En gestión</v>
      </c>
      <c r="AC174" s="1871" t="str">
        <f>IF(Z174&lt;1%,"Sin iniciar",IF(Z174=100%,"Terminado","En gestión"))</f>
        <v>En gestión</v>
      </c>
      <c r="AD174" s="76"/>
      <c r="AE174" s="1860"/>
      <c r="AF174" s="1852"/>
      <c r="AG174" s="1720">
        <v>11264308.050000001</v>
      </c>
      <c r="AH174" s="1888">
        <v>346476800</v>
      </c>
      <c r="AI174" s="1719">
        <v>345726800</v>
      </c>
      <c r="AJ174" s="1719">
        <v>106664000</v>
      </c>
      <c r="AK174" s="1851" t="s">
        <v>800</v>
      </c>
      <c r="AL174" s="1851" t="s">
        <v>984</v>
      </c>
      <c r="AM174" s="1851" t="s">
        <v>985</v>
      </c>
      <c r="AN174" s="1851" t="s">
        <v>986</v>
      </c>
      <c r="AP174" s="842" t="s">
        <v>4208</v>
      </c>
      <c r="AQ174" s="844" t="s">
        <v>4205</v>
      </c>
      <c r="AR174" s="2085" t="s">
        <v>4207</v>
      </c>
    </row>
    <row r="175" spans="2:44" ht="126" customHeight="1" x14ac:dyDescent="0.25">
      <c r="B175" s="2062"/>
      <c r="C175" s="1863"/>
      <c r="D175" s="1701"/>
      <c r="E175" s="1701"/>
      <c r="F175" s="40" t="s">
        <v>987</v>
      </c>
      <c r="G175" s="95" t="s">
        <v>988</v>
      </c>
      <c r="H175" s="145">
        <v>0.1</v>
      </c>
      <c r="I175" s="149">
        <v>44565</v>
      </c>
      <c r="J175" s="149">
        <v>44926</v>
      </c>
      <c r="K175" s="145">
        <v>0.25</v>
      </c>
      <c r="L175" s="46">
        <v>0.5</v>
      </c>
      <c r="M175" s="145">
        <v>0.75</v>
      </c>
      <c r="N175" s="145">
        <v>1</v>
      </c>
      <c r="O175" s="1874"/>
      <c r="P175" s="1876"/>
      <c r="Q175" s="19"/>
      <c r="R175" s="1867"/>
      <c r="S175" s="1909"/>
      <c r="T175" s="54">
        <v>0.5</v>
      </c>
      <c r="U175" s="220" t="s">
        <v>989</v>
      </c>
      <c r="V175" s="44" t="s">
        <v>990</v>
      </c>
      <c r="W175" s="233" t="str">
        <f t="shared" si="10"/>
        <v>En gestión</v>
      </c>
      <c r="X175" s="233" t="str">
        <f t="shared" si="11"/>
        <v>En gestión</v>
      </c>
      <c r="Y175" s="1887"/>
      <c r="Z175" s="1856"/>
      <c r="AA175" s="1857"/>
      <c r="AB175" s="1897"/>
      <c r="AC175" s="1898"/>
      <c r="AD175" s="76"/>
      <c r="AE175" s="1860"/>
      <c r="AF175" s="1852"/>
      <c r="AG175" s="1720"/>
      <c r="AH175" s="1888"/>
      <c r="AI175" s="1719"/>
      <c r="AJ175" s="1719"/>
      <c r="AK175" s="1851"/>
      <c r="AL175" s="1851"/>
      <c r="AM175" s="1851"/>
      <c r="AN175" s="1851"/>
      <c r="AP175" s="842" t="s">
        <v>4208</v>
      </c>
      <c r="AQ175" s="844" t="s">
        <v>4205</v>
      </c>
      <c r="AR175" s="2086"/>
    </row>
    <row r="176" spans="2:44" ht="126" customHeight="1" x14ac:dyDescent="0.25">
      <c r="B176" s="2062"/>
      <c r="C176" s="1863"/>
      <c r="D176" s="1701"/>
      <c r="E176" s="1701"/>
      <c r="F176" s="40" t="s">
        <v>991</v>
      </c>
      <c r="G176" s="95" t="s">
        <v>809</v>
      </c>
      <c r="H176" s="145">
        <v>0.2</v>
      </c>
      <c r="I176" s="149">
        <v>44565</v>
      </c>
      <c r="J176" s="149">
        <v>44926</v>
      </c>
      <c r="K176" s="145">
        <v>0.25</v>
      </c>
      <c r="L176" s="46">
        <v>0.5</v>
      </c>
      <c r="M176" s="145">
        <v>0.75</v>
      </c>
      <c r="N176" s="145">
        <v>1</v>
      </c>
      <c r="O176" s="1874"/>
      <c r="P176" s="1876"/>
      <c r="Q176" s="19"/>
      <c r="R176" s="1867"/>
      <c r="S176" s="1909"/>
      <c r="T176" s="54">
        <v>0.5</v>
      </c>
      <c r="U176" s="96" t="s">
        <v>992</v>
      </c>
      <c r="V176" s="44" t="s">
        <v>993</v>
      </c>
      <c r="W176" s="233" t="str">
        <f t="shared" si="10"/>
        <v>En gestión</v>
      </c>
      <c r="X176" s="233" t="str">
        <f t="shared" si="11"/>
        <v>En gestión</v>
      </c>
      <c r="Y176" s="1887"/>
      <c r="Z176" s="1856"/>
      <c r="AA176" s="1857"/>
      <c r="AB176" s="1897"/>
      <c r="AC176" s="1898"/>
      <c r="AD176" s="76"/>
      <c r="AE176" s="1860"/>
      <c r="AF176" s="1852"/>
      <c r="AG176" s="1720"/>
      <c r="AH176" s="1888"/>
      <c r="AI176" s="1719"/>
      <c r="AJ176" s="1719"/>
      <c r="AK176" s="1851"/>
      <c r="AL176" s="1851"/>
      <c r="AM176" s="1851"/>
      <c r="AN176" s="1851"/>
      <c r="AP176" s="842" t="s">
        <v>4208</v>
      </c>
      <c r="AQ176" s="844" t="s">
        <v>4205</v>
      </c>
      <c r="AR176" s="2086"/>
    </row>
    <row r="177" spans="2:44" ht="126" customHeight="1" x14ac:dyDescent="0.25">
      <c r="B177" s="2062"/>
      <c r="C177" s="1863"/>
      <c r="D177" s="1701"/>
      <c r="E177" s="1701"/>
      <c r="F177" s="40" t="s">
        <v>994</v>
      </c>
      <c r="G177" s="95" t="s">
        <v>813</v>
      </c>
      <c r="H177" s="145">
        <v>0.2</v>
      </c>
      <c r="I177" s="149">
        <v>44565</v>
      </c>
      <c r="J177" s="149">
        <v>44926</v>
      </c>
      <c r="K177" s="145">
        <v>0.25</v>
      </c>
      <c r="L177" s="46">
        <v>0.5</v>
      </c>
      <c r="M177" s="145">
        <v>0.75</v>
      </c>
      <c r="N177" s="145">
        <v>1</v>
      </c>
      <c r="O177" s="1874"/>
      <c r="P177" s="1876"/>
      <c r="Q177" s="19"/>
      <c r="R177" s="1867"/>
      <c r="S177" s="1909"/>
      <c r="T177" s="54">
        <v>0.5</v>
      </c>
      <c r="U177" s="96" t="s">
        <v>995</v>
      </c>
      <c r="V177" s="44" t="s">
        <v>996</v>
      </c>
      <c r="W177" s="233" t="str">
        <f t="shared" si="10"/>
        <v>En gestión</v>
      </c>
      <c r="X177" s="233" t="str">
        <f t="shared" si="11"/>
        <v>En gestión</v>
      </c>
      <c r="Y177" s="1887"/>
      <c r="Z177" s="1856"/>
      <c r="AA177" s="1857"/>
      <c r="AB177" s="1897"/>
      <c r="AC177" s="1898"/>
      <c r="AD177" s="76"/>
      <c r="AE177" s="1860"/>
      <c r="AF177" s="1852"/>
      <c r="AG177" s="1720"/>
      <c r="AH177" s="1888"/>
      <c r="AI177" s="1719"/>
      <c r="AJ177" s="1719"/>
      <c r="AK177" s="1851"/>
      <c r="AL177" s="1851"/>
      <c r="AM177" s="1851"/>
      <c r="AN177" s="1851"/>
      <c r="AP177" s="842" t="s">
        <v>4208</v>
      </c>
      <c r="AQ177" s="844" t="s">
        <v>4205</v>
      </c>
      <c r="AR177" s="2086"/>
    </row>
    <row r="178" spans="2:44" ht="126" customHeight="1" x14ac:dyDescent="0.25">
      <c r="B178" s="2062"/>
      <c r="C178" s="1864"/>
      <c r="D178" s="1702"/>
      <c r="E178" s="1702"/>
      <c r="F178" s="40" t="s">
        <v>997</v>
      </c>
      <c r="G178" s="95" t="s">
        <v>998</v>
      </c>
      <c r="H178" s="145">
        <v>0.4</v>
      </c>
      <c r="I178" s="149">
        <v>44565</v>
      </c>
      <c r="J178" s="149">
        <v>44926</v>
      </c>
      <c r="K178" s="145">
        <v>0.25</v>
      </c>
      <c r="L178" s="46">
        <v>0.5</v>
      </c>
      <c r="M178" s="145">
        <v>0.75</v>
      </c>
      <c r="N178" s="145">
        <v>1</v>
      </c>
      <c r="O178" s="1874"/>
      <c r="P178" s="1876"/>
      <c r="Q178" s="19"/>
      <c r="R178" s="1867"/>
      <c r="S178" s="1910"/>
      <c r="T178" s="54">
        <v>0.5</v>
      </c>
      <c r="U178" s="96" t="s">
        <v>999</v>
      </c>
      <c r="V178" s="44" t="s">
        <v>1000</v>
      </c>
      <c r="W178" s="233" t="str">
        <f t="shared" si="10"/>
        <v>En gestión</v>
      </c>
      <c r="X178" s="233" t="str">
        <f t="shared" si="11"/>
        <v>En gestión</v>
      </c>
      <c r="Y178" s="1887"/>
      <c r="Z178" s="1856"/>
      <c r="AA178" s="1857"/>
      <c r="AB178" s="1870"/>
      <c r="AC178" s="1872"/>
      <c r="AD178" s="76"/>
      <c r="AE178" s="1860"/>
      <c r="AF178" s="1852"/>
      <c r="AG178" s="1720"/>
      <c r="AH178" s="1888"/>
      <c r="AI178" s="1719"/>
      <c r="AJ178" s="1719"/>
      <c r="AK178" s="1851"/>
      <c r="AL178" s="1851"/>
      <c r="AM178" s="1851"/>
      <c r="AN178" s="1851"/>
      <c r="AP178" s="842" t="s">
        <v>4208</v>
      </c>
      <c r="AQ178" s="844" t="s">
        <v>4205</v>
      </c>
      <c r="AR178" s="2087"/>
    </row>
    <row r="179" spans="2:44" ht="126" customHeight="1" x14ac:dyDescent="0.25">
      <c r="B179" s="2062"/>
      <c r="C179" s="1862" t="s">
        <v>1001</v>
      </c>
      <c r="D179" s="1700" t="s">
        <v>1002</v>
      </c>
      <c r="E179" s="1700" t="s">
        <v>792</v>
      </c>
      <c r="F179" s="40" t="s">
        <v>1003</v>
      </c>
      <c r="G179" s="95" t="s">
        <v>794</v>
      </c>
      <c r="H179" s="145">
        <v>0.1</v>
      </c>
      <c r="I179" s="149">
        <v>44565</v>
      </c>
      <c r="J179" s="149">
        <v>44926</v>
      </c>
      <c r="K179" s="145">
        <v>0.25</v>
      </c>
      <c r="L179" s="46">
        <v>0.5</v>
      </c>
      <c r="M179" s="145">
        <v>0.75</v>
      </c>
      <c r="N179" s="145">
        <v>1</v>
      </c>
      <c r="O179" s="1874">
        <v>154800000</v>
      </c>
      <c r="P179" s="1876">
        <v>17107287</v>
      </c>
      <c r="Q179" s="19"/>
      <c r="R179" s="1856">
        <f>(0.25*H179)+(0.25*H180)+(0.25*H181)+0.25</f>
        <v>0.5</v>
      </c>
      <c r="S179" s="1905" t="s">
        <v>980</v>
      </c>
      <c r="T179" s="54">
        <v>0.5</v>
      </c>
      <c r="U179" s="100" t="s">
        <v>1004</v>
      </c>
      <c r="V179" s="83" t="s">
        <v>1005</v>
      </c>
      <c r="W179" s="233" t="str">
        <f t="shared" si="10"/>
        <v>En gestión</v>
      </c>
      <c r="X179" s="233" t="str">
        <f t="shared" si="11"/>
        <v>En gestión</v>
      </c>
      <c r="Y179" s="1887" t="s">
        <v>1006</v>
      </c>
      <c r="Z179" s="1856">
        <f>SUMPRODUCT(H179:H181,T179:T181)</f>
        <v>0.5</v>
      </c>
      <c r="AA179" s="1857">
        <f>SUMPRODUCT(H179:H181,L179:L181)</f>
        <v>0.5</v>
      </c>
      <c r="AB179" s="1869" t="str">
        <f>IF(AA179&lt;1%,"Sin iniciar",IF(AA179=100%,"Terminado","En gestión"))</f>
        <v>En gestión</v>
      </c>
      <c r="AC179" s="1871" t="str">
        <f>IF(Z179&lt;1%,"Sin iniciar",IF(Z179=100%,"Terminado","En gestión"))</f>
        <v>En gestión</v>
      </c>
      <c r="AD179" s="76"/>
      <c r="AE179" s="1860"/>
      <c r="AF179" s="1852"/>
      <c r="AG179" s="1720">
        <v>9174638.8300000001</v>
      </c>
      <c r="AH179" s="1888">
        <v>154800000</v>
      </c>
      <c r="AI179" s="1719">
        <v>151500000</v>
      </c>
      <c r="AJ179" s="1719">
        <v>36000000</v>
      </c>
      <c r="AK179" s="1851" t="s">
        <v>800</v>
      </c>
      <c r="AL179" s="1851" t="s">
        <v>1007</v>
      </c>
      <c r="AM179" s="1851" t="s">
        <v>1008</v>
      </c>
      <c r="AN179" s="1851" t="s">
        <v>1009</v>
      </c>
      <c r="AP179" s="842" t="s">
        <v>4208</v>
      </c>
      <c r="AQ179" s="844" t="s">
        <v>4205</v>
      </c>
      <c r="AR179" s="2085" t="s">
        <v>4207</v>
      </c>
    </row>
    <row r="180" spans="2:44" ht="126" customHeight="1" x14ac:dyDescent="0.25">
      <c r="B180" s="2062"/>
      <c r="C180" s="1863"/>
      <c r="D180" s="1701"/>
      <c r="E180" s="1701"/>
      <c r="F180" s="40" t="s">
        <v>1010</v>
      </c>
      <c r="G180" s="95" t="s">
        <v>988</v>
      </c>
      <c r="H180" s="145">
        <v>0.4</v>
      </c>
      <c r="I180" s="149">
        <v>44565</v>
      </c>
      <c r="J180" s="149">
        <v>44926</v>
      </c>
      <c r="K180" s="145">
        <v>0.25</v>
      </c>
      <c r="L180" s="46">
        <v>0.5</v>
      </c>
      <c r="M180" s="145">
        <v>0.75</v>
      </c>
      <c r="N180" s="145">
        <v>1</v>
      </c>
      <c r="O180" s="1874"/>
      <c r="P180" s="1876"/>
      <c r="Q180" s="19"/>
      <c r="R180" s="1856"/>
      <c r="S180" s="1906"/>
      <c r="T180" s="54">
        <v>0.5</v>
      </c>
      <c r="U180" s="100" t="s">
        <v>1011</v>
      </c>
      <c r="V180" s="83" t="s">
        <v>1012</v>
      </c>
      <c r="W180" s="233" t="str">
        <f t="shared" si="10"/>
        <v>En gestión</v>
      </c>
      <c r="X180" s="233" t="str">
        <f t="shared" si="11"/>
        <v>En gestión</v>
      </c>
      <c r="Y180" s="1887"/>
      <c r="Z180" s="1856"/>
      <c r="AA180" s="1857"/>
      <c r="AB180" s="1897"/>
      <c r="AC180" s="1898"/>
      <c r="AD180" s="76"/>
      <c r="AE180" s="1860"/>
      <c r="AF180" s="1852"/>
      <c r="AG180" s="1720"/>
      <c r="AH180" s="1888"/>
      <c r="AI180" s="1719"/>
      <c r="AJ180" s="1719"/>
      <c r="AK180" s="1851"/>
      <c r="AL180" s="1851"/>
      <c r="AM180" s="1851"/>
      <c r="AN180" s="1851"/>
      <c r="AP180" s="842" t="s">
        <v>4208</v>
      </c>
      <c r="AQ180" s="844" t="s">
        <v>4205</v>
      </c>
      <c r="AR180" s="2086"/>
    </row>
    <row r="181" spans="2:44" ht="126" customHeight="1" x14ac:dyDescent="0.25">
      <c r="B181" s="2062"/>
      <c r="C181" s="1864"/>
      <c r="D181" s="1702"/>
      <c r="E181" s="1702"/>
      <c r="F181" s="40" t="s">
        <v>1013</v>
      </c>
      <c r="G181" s="95" t="s">
        <v>809</v>
      </c>
      <c r="H181" s="145">
        <v>0.5</v>
      </c>
      <c r="I181" s="149">
        <v>44565</v>
      </c>
      <c r="J181" s="149">
        <v>44926</v>
      </c>
      <c r="K181" s="145">
        <v>0.25</v>
      </c>
      <c r="L181" s="46">
        <v>0.5</v>
      </c>
      <c r="M181" s="145">
        <v>0.75</v>
      </c>
      <c r="N181" s="145">
        <v>1</v>
      </c>
      <c r="O181" s="1874"/>
      <c r="P181" s="1876"/>
      <c r="Q181" s="19"/>
      <c r="R181" s="1856"/>
      <c r="S181" s="1907"/>
      <c r="T181" s="54">
        <v>0.5</v>
      </c>
      <c r="U181" s="100" t="s">
        <v>1014</v>
      </c>
      <c r="V181" s="93" t="s">
        <v>1015</v>
      </c>
      <c r="W181" s="233" t="str">
        <f t="shared" si="10"/>
        <v>En gestión</v>
      </c>
      <c r="X181" s="233" t="str">
        <f t="shared" si="11"/>
        <v>En gestión</v>
      </c>
      <c r="Y181" s="1887"/>
      <c r="Z181" s="1856"/>
      <c r="AA181" s="1857"/>
      <c r="AB181" s="1870"/>
      <c r="AC181" s="1872"/>
      <c r="AD181" s="76"/>
      <c r="AE181" s="1860"/>
      <c r="AF181" s="1852"/>
      <c r="AG181" s="1720"/>
      <c r="AH181" s="1888"/>
      <c r="AI181" s="1719"/>
      <c r="AJ181" s="1719"/>
      <c r="AK181" s="1851"/>
      <c r="AL181" s="1851"/>
      <c r="AM181" s="1851"/>
      <c r="AN181" s="1851"/>
      <c r="AP181" s="842" t="s">
        <v>4208</v>
      </c>
      <c r="AQ181" s="844" t="s">
        <v>4205</v>
      </c>
      <c r="AR181" s="2087"/>
    </row>
    <row r="182" spans="2:44" ht="126" customHeight="1" x14ac:dyDescent="0.25">
      <c r="B182" s="2062"/>
      <c r="C182" s="1862" t="s">
        <v>1016</v>
      </c>
      <c r="D182" s="1700" t="s">
        <v>1017</v>
      </c>
      <c r="E182" s="1700" t="s">
        <v>792</v>
      </c>
      <c r="F182" s="40" t="s">
        <v>1018</v>
      </c>
      <c r="G182" s="95" t="s">
        <v>1019</v>
      </c>
      <c r="H182" s="145">
        <v>0.1</v>
      </c>
      <c r="I182" s="149">
        <v>44562</v>
      </c>
      <c r="J182" s="149">
        <v>44926</v>
      </c>
      <c r="K182" s="145">
        <v>0.25</v>
      </c>
      <c r="L182" s="46">
        <v>0.5</v>
      </c>
      <c r="M182" s="145">
        <v>0.75</v>
      </c>
      <c r="N182" s="145">
        <v>1</v>
      </c>
      <c r="O182" s="1874">
        <v>186500000</v>
      </c>
      <c r="P182" s="1876">
        <v>11392405</v>
      </c>
      <c r="Q182" s="19"/>
      <c r="R182" s="1844">
        <f>(0.25*H182)+(0.7*H183)+(0.25*H184)+(0.25*H185)+(0.25*H186)+(0.25*H187)+(0.25*H188)+0.26</f>
        <v>0.57750000000000001</v>
      </c>
      <c r="S182" s="1899" t="s">
        <v>1020</v>
      </c>
      <c r="T182" s="50">
        <v>0.5</v>
      </c>
      <c r="U182" s="210" t="s">
        <v>1021</v>
      </c>
      <c r="V182" s="81" t="s">
        <v>1022</v>
      </c>
      <c r="W182" s="233" t="str">
        <f t="shared" si="10"/>
        <v>En gestión</v>
      </c>
      <c r="X182" s="233" t="str">
        <f t="shared" si="11"/>
        <v>En gestión</v>
      </c>
      <c r="Y182" s="1902" t="s">
        <v>1023</v>
      </c>
      <c r="Z182" s="1880">
        <f>SUMPRODUCT(H182:H188,T182:T188)</f>
        <v>0.57499999999999996</v>
      </c>
      <c r="AA182" s="1894">
        <f>SUMPRODUCT(H182:H188,L182:L188)</f>
        <v>0.57499999999999996</v>
      </c>
      <c r="AB182" s="1869" t="str">
        <f>IF(AA182&lt;1%,"Sin iniciar",IF(AA182=100%,"Terminado","En gestión"))</f>
        <v>En gestión</v>
      </c>
      <c r="AC182" s="1871" t="str">
        <f>IF(Z182&lt;1%,"Sin iniciar",IF(Z182=100%,"Terminado","En gestión"))</f>
        <v>En gestión</v>
      </c>
      <c r="AD182" s="76"/>
      <c r="AE182" s="1860"/>
      <c r="AF182" s="1852"/>
      <c r="AG182" s="1720">
        <v>6109747.3499999996</v>
      </c>
      <c r="AH182" s="1888">
        <v>186500000</v>
      </c>
      <c r="AI182" s="1719">
        <v>183886667</v>
      </c>
      <c r="AJ182" s="1719">
        <v>49800000</v>
      </c>
      <c r="AK182" s="1851" t="s">
        <v>800</v>
      </c>
      <c r="AL182" s="1851" t="s">
        <v>1024</v>
      </c>
      <c r="AM182" s="1851" t="s">
        <v>1025</v>
      </c>
      <c r="AN182" s="1851" t="s">
        <v>1026</v>
      </c>
      <c r="AP182" s="839" t="s">
        <v>4493</v>
      </c>
      <c r="AQ182" s="844" t="s">
        <v>4205</v>
      </c>
      <c r="AR182" s="2085" t="s">
        <v>4442</v>
      </c>
    </row>
    <row r="183" spans="2:44" ht="126" customHeight="1" x14ac:dyDescent="0.25">
      <c r="B183" s="2062"/>
      <c r="C183" s="1863"/>
      <c r="D183" s="1701"/>
      <c r="E183" s="1701"/>
      <c r="F183" s="40" t="s">
        <v>1027</v>
      </c>
      <c r="G183" s="95" t="s">
        <v>1028</v>
      </c>
      <c r="H183" s="145">
        <v>0.15</v>
      </c>
      <c r="I183" s="149">
        <v>44621</v>
      </c>
      <c r="J183" s="149" t="s">
        <v>1029</v>
      </c>
      <c r="K183" s="145">
        <v>0.3</v>
      </c>
      <c r="L183" s="46">
        <v>1</v>
      </c>
      <c r="M183" s="145">
        <v>1</v>
      </c>
      <c r="N183" s="145">
        <v>1</v>
      </c>
      <c r="O183" s="1874"/>
      <c r="P183" s="1876"/>
      <c r="Q183" s="19"/>
      <c r="R183" s="1845"/>
      <c r="S183" s="1900"/>
      <c r="T183" s="49">
        <v>1</v>
      </c>
      <c r="U183" s="208" t="s">
        <v>1030</v>
      </c>
      <c r="V183" s="44" t="s">
        <v>1031</v>
      </c>
      <c r="W183" s="233" t="str">
        <f t="shared" si="10"/>
        <v>Terminado</v>
      </c>
      <c r="X183" s="233" t="str">
        <f t="shared" si="11"/>
        <v>Terminado</v>
      </c>
      <c r="Y183" s="1903"/>
      <c r="Z183" s="1893"/>
      <c r="AA183" s="1895"/>
      <c r="AB183" s="1897"/>
      <c r="AC183" s="1898"/>
      <c r="AD183" s="76"/>
      <c r="AE183" s="1860"/>
      <c r="AF183" s="1852"/>
      <c r="AG183" s="1720"/>
      <c r="AH183" s="1888"/>
      <c r="AI183" s="1719"/>
      <c r="AJ183" s="1719"/>
      <c r="AK183" s="1851"/>
      <c r="AL183" s="1851"/>
      <c r="AM183" s="1851"/>
      <c r="AN183" s="1851"/>
      <c r="AP183" s="839" t="s">
        <v>4493</v>
      </c>
      <c r="AQ183" s="844" t="s">
        <v>4443</v>
      </c>
      <c r="AR183" s="2090"/>
    </row>
    <row r="184" spans="2:44" ht="126" customHeight="1" x14ac:dyDescent="0.25">
      <c r="B184" s="2062"/>
      <c r="C184" s="1863"/>
      <c r="D184" s="1701"/>
      <c r="E184" s="1701"/>
      <c r="F184" s="40" t="s">
        <v>1032</v>
      </c>
      <c r="G184" s="95" t="s">
        <v>1033</v>
      </c>
      <c r="H184" s="145">
        <v>0.1</v>
      </c>
      <c r="I184" s="149">
        <v>44562</v>
      </c>
      <c r="J184" s="149">
        <v>44926</v>
      </c>
      <c r="K184" s="145">
        <v>0.25</v>
      </c>
      <c r="L184" s="46">
        <v>0.5</v>
      </c>
      <c r="M184" s="145">
        <v>0.75</v>
      </c>
      <c r="N184" s="145">
        <v>1</v>
      </c>
      <c r="O184" s="1874"/>
      <c r="P184" s="1876"/>
      <c r="Q184" s="19"/>
      <c r="R184" s="1845"/>
      <c r="S184" s="1900"/>
      <c r="T184" s="49">
        <v>0.5</v>
      </c>
      <c r="U184" s="208" t="s">
        <v>1034</v>
      </c>
      <c r="V184" s="44" t="s">
        <v>1035</v>
      </c>
      <c r="W184" s="233" t="str">
        <f t="shared" si="10"/>
        <v>En gestión</v>
      </c>
      <c r="X184" s="233" t="str">
        <f t="shared" si="11"/>
        <v>En gestión</v>
      </c>
      <c r="Y184" s="1903"/>
      <c r="Z184" s="1893"/>
      <c r="AA184" s="1895"/>
      <c r="AB184" s="1897"/>
      <c r="AC184" s="1898"/>
      <c r="AD184" s="76"/>
      <c r="AE184" s="1860"/>
      <c r="AF184" s="1852"/>
      <c r="AG184" s="1720"/>
      <c r="AH184" s="1888"/>
      <c r="AI184" s="1719"/>
      <c r="AJ184" s="1719"/>
      <c r="AK184" s="1851"/>
      <c r="AL184" s="1851"/>
      <c r="AM184" s="1851"/>
      <c r="AN184" s="1851"/>
      <c r="AP184" s="839" t="s">
        <v>4493</v>
      </c>
      <c r="AQ184" s="844" t="s">
        <v>4205</v>
      </c>
      <c r="AR184" s="2086"/>
    </row>
    <row r="185" spans="2:44" ht="126" customHeight="1" x14ac:dyDescent="0.25">
      <c r="B185" s="2062"/>
      <c r="C185" s="1863"/>
      <c r="D185" s="1701"/>
      <c r="E185" s="1701"/>
      <c r="F185" s="40" t="s">
        <v>1036</v>
      </c>
      <c r="G185" s="95" t="s">
        <v>1037</v>
      </c>
      <c r="H185" s="145">
        <v>0.1</v>
      </c>
      <c r="I185" s="149">
        <v>44593</v>
      </c>
      <c r="J185" s="149">
        <v>44926</v>
      </c>
      <c r="K185" s="145">
        <v>0.25</v>
      </c>
      <c r="L185" s="46">
        <v>0.5</v>
      </c>
      <c r="M185" s="145">
        <v>0.75</v>
      </c>
      <c r="N185" s="145">
        <v>1</v>
      </c>
      <c r="O185" s="1874"/>
      <c r="P185" s="1876"/>
      <c r="Q185" s="19"/>
      <c r="R185" s="1845"/>
      <c r="S185" s="1900"/>
      <c r="T185" s="49">
        <v>0.5</v>
      </c>
      <c r="U185" s="208" t="s">
        <v>1038</v>
      </c>
      <c r="V185" s="43" t="s">
        <v>1039</v>
      </c>
      <c r="W185" s="233" t="str">
        <f t="shared" si="10"/>
        <v>En gestión</v>
      </c>
      <c r="X185" s="233" t="str">
        <f t="shared" si="11"/>
        <v>En gestión</v>
      </c>
      <c r="Y185" s="1903"/>
      <c r="Z185" s="1893"/>
      <c r="AA185" s="1895"/>
      <c r="AB185" s="1897"/>
      <c r="AC185" s="1898"/>
      <c r="AD185" s="76"/>
      <c r="AE185" s="1860"/>
      <c r="AF185" s="1852"/>
      <c r="AG185" s="1720"/>
      <c r="AH185" s="1888"/>
      <c r="AI185" s="1719"/>
      <c r="AJ185" s="1719"/>
      <c r="AK185" s="1851"/>
      <c r="AL185" s="1851"/>
      <c r="AM185" s="1851"/>
      <c r="AN185" s="1851"/>
      <c r="AP185" s="839" t="s">
        <v>4493</v>
      </c>
      <c r="AQ185" s="844" t="s">
        <v>4205</v>
      </c>
      <c r="AR185" s="2086"/>
    </row>
    <row r="186" spans="2:44" ht="126" customHeight="1" x14ac:dyDescent="0.25">
      <c r="B186" s="2062"/>
      <c r="C186" s="1863"/>
      <c r="D186" s="1701"/>
      <c r="E186" s="1701"/>
      <c r="F186" s="40" t="s">
        <v>1040</v>
      </c>
      <c r="G186" s="95" t="s">
        <v>1041</v>
      </c>
      <c r="H186" s="145">
        <v>0.15</v>
      </c>
      <c r="I186" s="149">
        <v>44562</v>
      </c>
      <c r="J186" s="149">
        <v>44926</v>
      </c>
      <c r="K186" s="145">
        <v>0.25</v>
      </c>
      <c r="L186" s="46">
        <v>0.5</v>
      </c>
      <c r="M186" s="145">
        <v>0.75</v>
      </c>
      <c r="N186" s="145">
        <v>1</v>
      </c>
      <c r="O186" s="1874"/>
      <c r="P186" s="1876"/>
      <c r="Q186" s="19"/>
      <c r="R186" s="1845"/>
      <c r="S186" s="1900"/>
      <c r="T186" s="49">
        <v>0.5</v>
      </c>
      <c r="U186" s="211" t="s">
        <v>1042</v>
      </c>
      <c r="V186" s="43" t="s">
        <v>1043</v>
      </c>
      <c r="W186" s="233" t="str">
        <f t="shared" si="10"/>
        <v>En gestión</v>
      </c>
      <c r="X186" s="233" t="str">
        <f t="shared" si="11"/>
        <v>En gestión</v>
      </c>
      <c r="Y186" s="1903"/>
      <c r="Z186" s="1893"/>
      <c r="AA186" s="1895"/>
      <c r="AB186" s="1897"/>
      <c r="AC186" s="1898"/>
      <c r="AD186" s="76"/>
      <c r="AE186" s="1860"/>
      <c r="AF186" s="1852"/>
      <c r="AG186" s="1720"/>
      <c r="AH186" s="1888"/>
      <c r="AI186" s="1719"/>
      <c r="AJ186" s="1719"/>
      <c r="AK186" s="1851"/>
      <c r="AL186" s="1851"/>
      <c r="AM186" s="1851"/>
      <c r="AN186" s="1851"/>
      <c r="AP186" s="839" t="s">
        <v>4493</v>
      </c>
      <c r="AQ186" s="844" t="s">
        <v>4205</v>
      </c>
      <c r="AR186" s="2086"/>
    </row>
    <row r="187" spans="2:44" ht="126" customHeight="1" x14ac:dyDescent="0.25">
      <c r="B187" s="2062"/>
      <c r="C187" s="1863"/>
      <c r="D187" s="1701"/>
      <c r="E187" s="1701"/>
      <c r="F187" s="40" t="s">
        <v>1044</v>
      </c>
      <c r="G187" s="95" t="s">
        <v>1045</v>
      </c>
      <c r="H187" s="145">
        <v>0.15</v>
      </c>
      <c r="I187" s="149">
        <v>44562</v>
      </c>
      <c r="J187" s="149">
        <v>44926</v>
      </c>
      <c r="K187" s="145">
        <v>0.25</v>
      </c>
      <c r="L187" s="46">
        <v>0.5</v>
      </c>
      <c r="M187" s="145">
        <v>0.75</v>
      </c>
      <c r="N187" s="145">
        <v>1</v>
      </c>
      <c r="O187" s="1874"/>
      <c r="P187" s="1876"/>
      <c r="Q187" s="19"/>
      <c r="R187" s="1845"/>
      <c r="S187" s="1900"/>
      <c r="T187" s="49">
        <v>0.5</v>
      </c>
      <c r="U187" s="208" t="s">
        <v>1046</v>
      </c>
      <c r="V187" s="44" t="s">
        <v>1047</v>
      </c>
      <c r="W187" s="233" t="str">
        <f t="shared" si="10"/>
        <v>En gestión</v>
      </c>
      <c r="X187" s="233" t="str">
        <f t="shared" si="11"/>
        <v>En gestión</v>
      </c>
      <c r="Y187" s="1903"/>
      <c r="Z187" s="1893"/>
      <c r="AA187" s="1895"/>
      <c r="AB187" s="1897"/>
      <c r="AC187" s="1898"/>
      <c r="AD187" s="76"/>
      <c r="AE187" s="1860"/>
      <c r="AF187" s="1852"/>
      <c r="AG187" s="1720"/>
      <c r="AH187" s="1888"/>
      <c r="AI187" s="1719"/>
      <c r="AJ187" s="1719"/>
      <c r="AK187" s="1851"/>
      <c r="AL187" s="1851"/>
      <c r="AM187" s="1851"/>
      <c r="AN187" s="1851"/>
      <c r="AP187" s="839" t="s">
        <v>4493</v>
      </c>
      <c r="AQ187" s="844" t="s">
        <v>4205</v>
      </c>
      <c r="AR187" s="2086"/>
    </row>
    <row r="188" spans="2:44" ht="126" customHeight="1" x14ac:dyDescent="0.25">
      <c r="B188" s="2062"/>
      <c r="C188" s="1864"/>
      <c r="D188" s="1702"/>
      <c r="E188" s="1702"/>
      <c r="F188" s="40" t="s">
        <v>1048</v>
      </c>
      <c r="G188" s="95" t="s">
        <v>1049</v>
      </c>
      <c r="H188" s="145">
        <v>0.25</v>
      </c>
      <c r="I188" s="149">
        <v>44562</v>
      </c>
      <c r="J188" s="149">
        <v>44926</v>
      </c>
      <c r="K188" s="145">
        <v>0.25</v>
      </c>
      <c r="L188" s="46">
        <v>0.5</v>
      </c>
      <c r="M188" s="145">
        <v>0.75</v>
      </c>
      <c r="N188" s="145">
        <v>1</v>
      </c>
      <c r="O188" s="1874"/>
      <c r="P188" s="1876"/>
      <c r="Q188" s="19"/>
      <c r="R188" s="1845"/>
      <c r="S188" s="1901"/>
      <c r="T188" s="49">
        <v>0.5</v>
      </c>
      <c r="U188" s="208" t="s">
        <v>1050</v>
      </c>
      <c r="V188" s="44" t="s">
        <v>1047</v>
      </c>
      <c r="W188" s="233" t="str">
        <f t="shared" si="10"/>
        <v>En gestión</v>
      </c>
      <c r="X188" s="233" t="str">
        <f t="shared" si="11"/>
        <v>En gestión</v>
      </c>
      <c r="Y188" s="1904"/>
      <c r="Z188" s="1881"/>
      <c r="AA188" s="1896"/>
      <c r="AB188" s="1870"/>
      <c r="AC188" s="1872"/>
      <c r="AD188" s="76"/>
      <c r="AE188" s="1860"/>
      <c r="AF188" s="1852"/>
      <c r="AG188" s="1720"/>
      <c r="AH188" s="1888"/>
      <c r="AI188" s="1719"/>
      <c r="AJ188" s="1719"/>
      <c r="AK188" s="1851"/>
      <c r="AL188" s="1851"/>
      <c r="AM188" s="1851"/>
      <c r="AN188" s="1851"/>
      <c r="AP188" s="839" t="s">
        <v>4493</v>
      </c>
      <c r="AQ188" s="844" t="s">
        <v>4205</v>
      </c>
      <c r="AR188" s="2087"/>
    </row>
    <row r="189" spans="2:44" ht="126" customHeight="1" x14ac:dyDescent="0.25">
      <c r="B189" s="2062"/>
      <c r="C189" s="37" t="s">
        <v>1051</v>
      </c>
      <c r="D189" s="95" t="s">
        <v>1052</v>
      </c>
      <c r="E189" s="95" t="s">
        <v>792</v>
      </c>
      <c r="F189" s="40" t="s">
        <v>1053</v>
      </c>
      <c r="G189" s="95" t="s">
        <v>1054</v>
      </c>
      <c r="H189" s="145">
        <v>1</v>
      </c>
      <c r="I189" s="149" t="s">
        <v>895</v>
      </c>
      <c r="J189" s="149">
        <v>44915</v>
      </c>
      <c r="K189" s="145">
        <v>0.25</v>
      </c>
      <c r="L189" s="46">
        <v>0.5</v>
      </c>
      <c r="M189" s="145">
        <v>0.75</v>
      </c>
      <c r="N189" s="145">
        <v>1</v>
      </c>
      <c r="O189" s="167">
        <v>0</v>
      </c>
      <c r="P189" s="168">
        <v>50600000</v>
      </c>
      <c r="Q189" s="19"/>
      <c r="R189" s="346">
        <f>(0.25*H189)+0.25</f>
        <v>0.5</v>
      </c>
      <c r="S189" s="229" t="s">
        <v>1055</v>
      </c>
      <c r="T189" s="54">
        <v>0.5</v>
      </c>
      <c r="U189" s="100" t="s">
        <v>1056</v>
      </c>
      <c r="V189" s="83" t="s">
        <v>1057</v>
      </c>
      <c r="W189" s="233" t="str">
        <f t="shared" si="10"/>
        <v>En gestión</v>
      </c>
      <c r="X189" s="233" t="str">
        <f t="shared" si="11"/>
        <v>En gestión</v>
      </c>
      <c r="Y189" s="95" t="s">
        <v>1058</v>
      </c>
      <c r="Z189" s="180">
        <f>H189*T189</f>
        <v>0.5</v>
      </c>
      <c r="AA189" s="182">
        <f>H189*L189</f>
        <v>0.5</v>
      </c>
      <c r="AB189" s="245" t="str">
        <f>IF(AA189&lt;1%,"Sin iniciar",IF(AA189=100%,"Terminado","En gestión"))</f>
        <v>En gestión</v>
      </c>
      <c r="AC189" s="246" t="str">
        <f>IF(Z189&lt;1%,"Sin iniciar",IF(Z189=100%,"Terminado","En gestión"))</f>
        <v>En gestión</v>
      </c>
      <c r="AD189" s="76"/>
      <c r="AE189" s="35"/>
      <c r="AF189" s="201"/>
      <c r="AG189" s="199">
        <v>509866.13</v>
      </c>
      <c r="AH189" s="193">
        <v>0</v>
      </c>
      <c r="AI189" s="205">
        <v>50600000</v>
      </c>
      <c r="AJ189" s="205">
        <v>13800000</v>
      </c>
      <c r="AK189" s="194" t="s">
        <v>800</v>
      </c>
      <c r="AL189" s="194" t="s">
        <v>1059</v>
      </c>
      <c r="AM189" s="194" t="s">
        <v>1060</v>
      </c>
      <c r="AN189" s="194" t="s">
        <v>1061</v>
      </c>
      <c r="AP189" s="842" t="s">
        <v>4208</v>
      </c>
      <c r="AQ189" s="844" t="s">
        <v>4205</v>
      </c>
      <c r="AR189" s="844" t="s">
        <v>4207</v>
      </c>
    </row>
    <row r="190" spans="2:44" ht="126" customHeight="1" x14ac:dyDescent="0.25">
      <c r="B190" s="2062"/>
      <c r="C190" s="1862" t="s">
        <v>1062</v>
      </c>
      <c r="D190" s="1700" t="s">
        <v>1063</v>
      </c>
      <c r="E190" s="1700" t="s">
        <v>792</v>
      </c>
      <c r="F190" s="40" t="s">
        <v>1064</v>
      </c>
      <c r="G190" s="95" t="s">
        <v>1065</v>
      </c>
      <c r="H190" s="145">
        <v>0.3</v>
      </c>
      <c r="I190" s="149">
        <v>44593</v>
      </c>
      <c r="J190" s="150">
        <v>44711</v>
      </c>
      <c r="K190" s="145">
        <v>0.1</v>
      </c>
      <c r="L190" s="46">
        <v>0.3</v>
      </c>
      <c r="M190" s="145">
        <v>0.5</v>
      </c>
      <c r="N190" s="145">
        <v>1</v>
      </c>
      <c r="O190" s="1874">
        <v>53664000</v>
      </c>
      <c r="P190" s="1876">
        <v>0</v>
      </c>
      <c r="Q190" s="19"/>
      <c r="R190" s="1866">
        <f>(0*H190)+(0.1*H191)+0.93</f>
        <v>1</v>
      </c>
      <c r="S190" s="1891" t="s">
        <v>1066</v>
      </c>
      <c r="T190" s="54">
        <v>1</v>
      </c>
      <c r="U190" s="100" t="s">
        <v>1067</v>
      </c>
      <c r="V190" s="83" t="s">
        <v>729</v>
      </c>
      <c r="W190" s="233" t="str">
        <f t="shared" si="10"/>
        <v>En gestión</v>
      </c>
      <c r="X190" s="233" t="str">
        <f t="shared" si="11"/>
        <v>Terminado</v>
      </c>
      <c r="Y190" s="1887" t="s">
        <v>1068</v>
      </c>
      <c r="Z190" s="1880">
        <f t="array" ref="Z190">SUMPRODUCT(H190:H191*T190:T191)</f>
        <v>1</v>
      </c>
      <c r="AA190" s="1882">
        <f t="array" ref="AA190">SUMPRODUCT(H190:H191*L190:L191)</f>
        <v>0.125</v>
      </c>
      <c r="AB190" s="1869" t="str">
        <f>IF(AA190&lt;1%,"Sin iniciar",IF(AA190=100%,"Terminado","En gestión"))</f>
        <v>En gestión</v>
      </c>
      <c r="AC190" s="1871" t="str">
        <f>IF(Z190&lt;1%,"Sin iniciar",IF(Z190=100%,"Terminado","En gestión"))</f>
        <v>Terminado</v>
      </c>
      <c r="AD190" s="76"/>
      <c r="AE190" s="1860"/>
      <c r="AF190" s="1852"/>
      <c r="AG190" s="1720">
        <v>0</v>
      </c>
      <c r="AH190" s="1888">
        <v>53664000</v>
      </c>
      <c r="AI190" s="1719">
        <v>53508000</v>
      </c>
      <c r="AJ190" s="1719">
        <v>14040000</v>
      </c>
      <c r="AK190" s="1851" t="s">
        <v>800</v>
      </c>
      <c r="AL190" s="1851" t="s">
        <v>1069</v>
      </c>
      <c r="AM190" s="1851" t="s">
        <v>1070</v>
      </c>
      <c r="AN190" s="1851" t="s">
        <v>1071</v>
      </c>
      <c r="AP190" s="842" t="s">
        <v>4208</v>
      </c>
      <c r="AQ190" s="844" t="s">
        <v>4205</v>
      </c>
      <c r="AR190" s="2085" t="s">
        <v>4207</v>
      </c>
    </row>
    <row r="191" spans="2:44" ht="126" customHeight="1" x14ac:dyDescent="0.25">
      <c r="B191" s="2062"/>
      <c r="C191" s="1864"/>
      <c r="D191" s="1702"/>
      <c r="E191" s="1702"/>
      <c r="F191" s="40" t="s">
        <v>1072</v>
      </c>
      <c r="G191" s="145" t="s">
        <v>1073</v>
      </c>
      <c r="H191" s="145">
        <v>0.7</v>
      </c>
      <c r="I191" s="149">
        <v>44713</v>
      </c>
      <c r="J191" s="150">
        <v>44926</v>
      </c>
      <c r="K191" s="145">
        <v>0</v>
      </c>
      <c r="L191" s="46">
        <v>0.05</v>
      </c>
      <c r="M191" s="145">
        <v>0.4</v>
      </c>
      <c r="N191" s="145">
        <v>1</v>
      </c>
      <c r="O191" s="1874"/>
      <c r="P191" s="1876"/>
      <c r="Q191" s="19"/>
      <c r="R191" s="1867"/>
      <c r="S191" s="1892"/>
      <c r="T191" s="54">
        <v>1</v>
      </c>
      <c r="U191" s="221" t="s">
        <v>1074</v>
      </c>
      <c r="V191" s="94" t="s">
        <v>1075</v>
      </c>
      <c r="W191" s="233" t="str">
        <f t="shared" si="10"/>
        <v>En gestión</v>
      </c>
      <c r="X191" s="233" t="str">
        <f t="shared" si="11"/>
        <v>Terminado</v>
      </c>
      <c r="Y191" s="1887"/>
      <c r="Z191" s="1881"/>
      <c r="AA191" s="1883"/>
      <c r="AB191" s="1870"/>
      <c r="AC191" s="1872"/>
      <c r="AD191" s="76"/>
      <c r="AE191" s="1860"/>
      <c r="AF191" s="1852"/>
      <c r="AG191" s="1720"/>
      <c r="AH191" s="1888"/>
      <c r="AI191" s="1719"/>
      <c r="AJ191" s="1719"/>
      <c r="AK191" s="1851"/>
      <c r="AL191" s="1851"/>
      <c r="AM191" s="1851"/>
      <c r="AN191" s="1851"/>
      <c r="AP191" s="842" t="s">
        <v>4208</v>
      </c>
      <c r="AQ191" s="844" t="s">
        <v>4205</v>
      </c>
      <c r="AR191" s="2087"/>
    </row>
    <row r="192" spans="2:44" ht="126" customHeight="1" x14ac:dyDescent="0.25">
      <c r="B192" s="2062"/>
      <c r="C192" s="1862" t="s">
        <v>1076</v>
      </c>
      <c r="D192" s="1700" t="s">
        <v>1077</v>
      </c>
      <c r="E192" s="1700" t="s">
        <v>792</v>
      </c>
      <c r="F192" s="40" t="s">
        <v>1078</v>
      </c>
      <c r="G192" s="95" t="s">
        <v>1079</v>
      </c>
      <c r="H192" s="145">
        <v>0.25</v>
      </c>
      <c r="I192" s="149">
        <v>44578</v>
      </c>
      <c r="J192" s="149">
        <v>44926</v>
      </c>
      <c r="K192" s="145">
        <v>0.25</v>
      </c>
      <c r="L192" s="46">
        <v>0.5</v>
      </c>
      <c r="M192" s="145">
        <v>0.7</v>
      </c>
      <c r="N192" s="145">
        <v>1</v>
      </c>
      <c r="O192" s="1874">
        <v>244459658</v>
      </c>
      <c r="P192" s="1876">
        <v>4928232</v>
      </c>
      <c r="Q192" s="19"/>
      <c r="R192" s="1866">
        <f>(0.25*H192)+(0*H193)+(0*H194)+(0*H195)+0.8125</f>
        <v>0.875</v>
      </c>
      <c r="S192" s="1889" t="s">
        <v>1080</v>
      </c>
      <c r="T192" s="54">
        <v>0.5</v>
      </c>
      <c r="U192" s="100" t="s">
        <v>1081</v>
      </c>
      <c r="V192" s="92" t="s">
        <v>1082</v>
      </c>
      <c r="W192" s="233" t="str">
        <f t="shared" si="10"/>
        <v>En gestión</v>
      </c>
      <c r="X192" s="233" t="str">
        <f t="shared" si="11"/>
        <v>En gestión</v>
      </c>
      <c r="Y192" s="1879" t="s">
        <v>1083</v>
      </c>
      <c r="Z192" s="1880">
        <f>SUMPRODUCT(H192:H195,T192:T195)</f>
        <v>0.875</v>
      </c>
      <c r="AA192" s="1894">
        <f>SUMPRODUCT(H192:H195,L192:L195)</f>
        <v>0.875</v>
      </c>
      <c r="AB192" s="1869" t="str">
        <f>IF(AA192&lt;1%,"Sin iniciar",IF(AA192=100%,"Terminado","En gestión"))</f>
        <v>En gestión</v>
      </c>
      <c r="AC192" s="1871" t="str">
        <f>IF(Z192&lt;1%,"Sin iniciar",IF(Z192=100%,"Terminado","En gestión"))</f>
        <v>En gestión</v>
      </c>
      <c r="AD192" s="76"/>
      <c r="AE192" s="1860"/>
      <c r="AF192" s="1852"/>
      <c r="AG192" s="1720">
        <v>2643010.9500000002</v>
      </c>
      <c r="AH192" s="1888">
        <v>244459658</v>
      </c>
      <c r="AI192" s="1719">
        <v>247799745.33000001</v>
      </c>
      <c r="AJ192" s="1719">
        <v>65270625</v>
      </c>
      <c r="AK192" s="1851" t="s">
        <v>800</v>
      </c>
      <c r="AL192" s="1851" t="s">
        <v>1084</v>
      </c>
      <c r="AM192" s="1851" t="s">
        <v>1085</v>
      </c>
      <c r="AN192" s="1851" t="s">
        <v>1086</v>
      </c>
      <c r="AP192" s="839" t="s">
        <v>4493</v>
      </c>
      <c r="AQ192" s="844" t="s">
        <v>4205</v>
      </c>
      <c r="AR192" s="2085" t="s">
        <v>4444</v>
      </c>
    </row>
    <row r="193" spans="2:44" ht="126" customHeight="1" x14ac:dyDescent="0.25">
      <c r="B193" s="2062"/>
      <c r="C193" s="1863"/>
      <c r="D193" s="1701"/>
      <c r="E193" s="1701"/>
      <c r="F193" s="40" t="s">
        <v>1087</v>
      </c>
      <c r="G193" s="95" t="s">
        <v>1088</v>
      </c>
      <c r="H193" s="145">
        <v>0.25</v>
      </c>
      <c r="I193" s="149">
        <v>44774</v>
      </c>
      <c r="J193" s="149">
        <v>44865</v>
      </c>
      <c r="K193" s="145">
        <v>1</v>
      </c>
      <c r="L193" s="46">
        <v>1</v>
      </c>
      <c r="M193" s="145">
        <v>1</v>
      </c>
      <c r="N193" s="145">
        <v>1</v>
      </c>
      <c r="O193" s="1874"/>
      <c r="P193" s="1876"/>
      <c r="Q193" s="19"/>
      <c r="R193" s="1866"/>
      <c r="S193" s="1889"/>
      <c r="T193" s="54">
        <v>1</v>
      </c>
      <c r="U193" s="100" t="s">
        <v>1408</v>
      </c>
      <c r="V193" s="83" t="s">
        <v>729</v>
      </c>
      <c r="W193" s="233" t="str">
        <f t="shared" si="10"/>
        <v>Terminado</v>
      </c>
      <c r="X193" s="233" t="str">
        <f t="shared" si="11"/>
        <v>Terminado</v>
      </c>
      <c r="Y193" s="1879"/>
      <c r="Z193" s="1893"/>
      <c r="AA193" s="1895"/>
      <c r="AB193" s="1897"/>
      <c r="AC193" s="1898"/>
      <c r="AD193" s="76"/>
      <c r="AE193" s="1860"/>
      <c r="AF193" s="1852"/>
      <c r="AG193" s="1720"/>
      <c r="AH193" s="1888"/>
      <c r="AI193" s="1719"/>
      <c r="AJ193" s="1719"/>
      <c r="AK193" s="1851"/>
      <c r="AL193" s="1851"/>
      <c r="AM193" s="1851"/>
      <c r="AN193" s="1851"/>
      <c r="AP193" s="839" t="s">
        <v>4493</v>
      </c>
      <c r="AQ193" s="844" t="s">
        <v>4445</v>
      </c>
      <c r="AR193" s="2090"/>
    </row>
    <row r="194" spans="2:44" ht="126" customHeight="1" x14ac:dyDescent="0.25">
      <c r="B194" s="2062"/>
      <c r="C194" s="1863"/>
      <c r="D194" s="1701"/>
      <c r="E194" s="1701"/>
      <c r="F194" s="40" t="s">
        <v>1089</v>
      </c>
      <c r="G194" s="95" t="s">
        <v>813</v>
      </c>
      <c r="H194" s="145">
        <v>0.25</v>
      </c>
      <c r="I194" s="149">
        <v>44866</v>
      </c>
      <c r="J194" s="149">
        <v>44926</v>
      </c>
      <c r="K194" s="145">
        <v>0.9</v>
      </c>
      <c r="L194" s="46">
        <v>1</v>
      </c>
      <c r="M194" s="145">
        <v>1</v>
      </c>
      <c r="N194" s="145">
        <v>1</v>
      </c>
      <c r="O194" s="1874"/>
      <c r="P194" s="1876"/>
      <c r="Q194" s="19"/>
      <c r="R194" s="1866"/>
      <c r="S194" s="1889"/>
      <c r="T194" s="54">
        <v>1</v>
      </c>
      <c r="U194" s="100" t="s">
        <v>1408</v>
      </c>
      <c r="V194" s="83" t="s">
        <v>729</v>
      </c>
      <c r="W194" s="233" t="str">
        <f t="shared" si="10"/>
        <v>Terminado</v>
      </c>
      <c r="X194" s="233" t="str">
        <f t="shared" si="11"/>
        <v>Terminado</v>
      </c>
      <c r="Y194" s="1879"/>
      <c r="Z194" s="1893"/>
      <c r="AA194" s="1895"/>
      <c r="AB194" s="1897"/>
      <c r="AC194" s="1898"/>
      <c r="AD194" s="76"/>
      <c r="AE194" s="1860"/>
      <c r="AF194" s="1852"/>
      <c r="AG194" s="1720"/>
      <c r="AH194" s="1888"/>
      <c r="AI194" s="1719"/>
      <c r="AJ194" s="1719"/>
      <c r="AK194" s="1851"/>
      <c r="AL194" s="1851"/>
      <c r="AM194" s="1851"/>
      <c r="AN194" s="1851"/>
      <c r="AP194" s="839" t="s">
        <v>4493</v>
      </c>
      <c r="AQ194" s="844" t="s">
        <v>4446</v>
      </c>
      <c r="AR194" s="2090"/>
    </row>
    <row r="195" spans="2:44" ht="126" customHeight="1" x14ac:dyDescent="0.25">
      <c r="B195" s="2062"/>
      <c r="C195" s="1864"/>
      <c r="D195" s="1702"/>
      <c r="E195" s="1702"/>
      <c r="F195" s="40" t="s">
        <v>1090</v>
      </c>
      <c r="G195" s="95" t="s">
        <v>1091</v>
      </c>
      <c r="H195" s="145">
        <v>0.25</v>
      </c>
      <c r="I195" s="149">
        <v>44565</v>
      </c>
      <c r="J195" s="149">
        <v>44926</v>
      </c>
      <c r="K195" s="145">
        <v>0.7</v>
      </c>
      <c r="L195" s="46">
        <v>1</v>
      </c>
      <c r="M195" s="145">
        <v>1</v>
      </c>
      <c r="N195" s="145">
        <v>1</v>
      </c>
      <c r="O195" s="1874"/>
      <c r="P195" s="1876"/>
      <c r="Q195" s="19"/>
      <c r="R195" s="1866"/>
      <c r="S195" s="1890"/>
      <c r="T195" s="54">
        <v>1</v>
      </c>
      <c r="U195" s="100" t="s">
        <v>1408</v>
      </c>
      <c r="V195" s="83" t="s">
        <v>729</v>
      </c>
      <c r="W195" s="233" t="str">
        <f t="shared" si="10"/>
        <v>Terminado</v>
      </c>
      <c r="X195" s="233" t="str">
        <f t="shared" si="11"/>
        <v>Terminado</v>
      </c>
      <c r="Y195" s="1879"/>
      <c r="Z195" s="1881"/>
      <c r="AA195" s="1896"/>
      <c r="AB195" s="1870"/>
      <c r="AC195" s="1872"/>
      <c r="AD195" s="76"/>
      <c r="AE195" s="1860"/>
      <c r="AF195" s="1852"/>
      <c r="AG195" s="1720"/>
      <c r="AH195" s="1888"/>
      <c r="AI195" s="1719"/>
      <c r="AJ195" s="1719"/>
      <c r="AK195" s="1851"/>
      <c r="AL195" s="1851"/>
      <c r="AM195" s="1851"/>
      <c r="AN195" s="1851"/>
      <c r="AP195" s="839" t="s">
        <v>4493</v>
      </c>
      <c r="AQ195" s="844" t="s">
        <v>4447</v>
      </c>
      <c r="AR195" s="2091"/>
    </row>
    <row r="196" spans="2:44" ht="126" customHeight="1" x14ac:dyDescent="0.25">
      <c r="B196" s="2062"/>
      <c r="C196" s="1862" t="s">
        <v>1092</v>
      </c>
      <c r="D196" s="1700" t="s">
        <v>1093</v>
      </c>
      <c r="E196" s="1700" t="s">
        <v>792</v>
      </c>
      <c r="F196" s="40" t="s">
        <v>1094</v>
      </c>
      <c r="G196" s="95" t="s">
        <v>1095</v>
      </c>
      <c r="H196" s="145">
        <v>0.33</v>
      </c>
      <c r="I196" s="149">
        <v>44562</v>
      </c>
      <c r="J196" s="149">
        <v>44926</v>
      </c>
      <c r="K196" s="145">
        <v>0.25</v>
      </c>
      <c r="L196" s="46">
        <v>0.5</v>
      </c>
      <c r="M196" s="145">
        <v>0.75</v>
      </c>
      <c r="N196" s="145">
        <v>1</v>
      </c>
      <c r="O196" s="1874">
        <v>316012505</v>
      </c>
      <c r="P196" s="1876">
        <v>3585558</v>
      </c>
      <c r="Q196" s="19"/>
      <c r="R196" s="1866">
        <f>(0.25*H196)+(0.25*H197)+(0.25*H198)+0.25</f>
        <v>0.5</v>
      </c>
      <c r="S196" s="1886" t="s">
        <v>1096</v>
      </c>
      <c r="T196" s="54">
        <v>0.5</v>
      </c>
      <c r="U196" s="222" t="s">
        <v>1097</v>
      </c>
      <c r="V196" s="83" t="s">
        <v>1098</v>
      </c>
      <c r="W196" s="233" t="str">
        <f t="shared" ref="W196:W259" si="12">IF(L196&lt;1%,"Sin iniciar",IF(L196=100%,"Terminado","En gestión"))</f>
        <v>En gestión</v>
      </c>
      <c r="X196" s="233" t="str">
        <f t="shared" ref="X196:X259" si="13">IF(T196&lt;1%,"Sin iniciar",IF(T196=100%,"Terminado","En gestión"))</f>
        <v>En gestión</v>
      </c>
      <c r="Y196" s="1887" t="s">
        <v>1099</v>
      </c>
      <c r="Z196" s="1856">
        <f>SUMPRODUCT(H196:H198,T196:T198)</f>
        <v>0.5</v>
      </c>
      <c r="AA196" s="1857">
        <f>SUMPRODUCT(H196:H198,L196:L198)</f>
        <v>0.5</v>
      </c>
      <c r="AB196" s="1858" t="str">
        <f>IF(AA196&lt;1%,"Sin iniciar",IF(AA196=100%,"Terminado","En gestión"))</f>
        <v>En gestión</v>
      </c>
      <c r="AC196" s="1859" t="str">
        <f>IF(Z196&lt;1%,"Sin iniciar",IF(Z196=100%,"Terminado","En gestión"))</f>
        <v>En gestión</v>
      </c>
      <c r="AD196" s="76"/>
      <c r="AE196" s="1860"/>
      <c r="AF196" s="1852"/>
      <c r="AG196" s="1720">
        <v>1922935.2</v>
      </c>
      <c r="AH196" s="1888">
        <v>316012505</v>
      </c>
      <c r="AI196" s="1719">
        <v>290924999.66000003</v>
      </c>
      <c r="AJ196" s="1719">
        <v>78153333.329999998</v>
      </c>
      <c r="AK196" s="1851" t="s">
        <v>800</v>
      </c>
      <c r="AL196" s="1851" t="s">
        <v>1100</v>
      </c>
      <c r="AM196" s="1851" t="s">
        <v>1101</v>
      </c>
      <c r="AN196" s="1851" t="s">
        <v>1102</v>
      </c>
      <c r="AP196" s="842" t="s">
        <v>4208</v>
      </c>
      <c r="AQ196" s="844" t="s">
        <v>4205</v>
      </c>
      <c r="AR196" s="2085" t="s">
        <v>4207</v>
      </c>
    </row>
    <row r="197" spans="2:44" ht="126" customHeight="1" x14ac:dyDescent="0.25">
      <c r="B197" s="2062"/>
      <c r="C197" s="1863"/>
      <c r="D197" s="1701"/>
      <c r="E197" s="1701"/>
      <c r="F197" s="40" t="s">
        <v>1103</v>
      </c>
      <c r="G197" s="95" t="s">
        <v>1104</v>
      </c>
      <c r="H197" s="145">
        <v>0.33</v>
      </c>
      <c r="I197" s="149">
        <v>44562</v>
      </c>
      <c r="J197" s="149">
        <v>44926</v>
      </c>
      <c r="K197" s="145">
        <v>0.25</v>
      </c>
      <c r="L197" s="46">
        <v>0.5</v>
      </c>
      <c r="M197" s="145">
        <v>0.75</v>
      </c>
      <c r="N197" s="145">
        <v>1</v>
      </c>
      <c r="O197" s="1874"/>
      <c r="P197" s="1876"/>
      <c r="Q197" s="19"/>
      <c r="R197" s="1866"/>
      <c r="S197" s="1886"/>
      <c r="T197" s="54">
        <v>0.5</v>
      </c>
      <c r="U197" s="222" t="s">
        <v>1105</v>
      </c>
      <c r="V197" s="83" t="s">
        <v>1098</v>
      </c>
      <c r="W197" s="233" t="str">
        <f t="shared" si="12"/>
        <v>En gestión</v>
      </c>
      <c r="X197" s="233" t="str">
        <f t="shared" si="13"/>
        <v>En gestión</v>
      </c>
      <c r="Y197" s="1887"/>
      <c r="Z197" s="1856"/>
      <c r="AA197" s="1857"/>
      <c r="AB197" s="1858"/>
      <c r="AC197" s="1859"/>
      <c r="AD197" s="76"/>
      <c r="AE197" s="1860"/>
      <c r="AF197" s="1852"/>
      <c r="AG197" s="1720"/>
      <c r="AH197" s="1888"/>
      <c r="AI197" s="1719"/>
      <c r="AJ197" s="1719"/>
      <c r="AK197" s="1851"/>
      <c r="AL197" s="1851"/>
      <c r="AM197" s="1851"/>
      <c r="AN197" s="1851"/>
      <c r="AP197" s="842" t="s">
        <v>4208</v>
      </c>
      <c r="AQ197" s="844" t="s">
        <v>4205</v>
      </c>
      <c r="AR197" s="2086"/>
    </row>
    <row r="198" spans="2:44" ht="126" customHeight="1" x14ac:dyDescent="0.25">
      <c r="B198" s="2062"/>
      <c r="C198" s="1864"/>
      <c r="D198" s="1702"/>
      <c r="E198" s="1702"/>
      <c r="F198" s="40" t="s">
        <v>1106</v>
      </c>
      <c r="G198" s="95" t="s">
        <v>1107</v>
      </c>
      <c r="H198" s="145">
        <v>0.34</v>
      </c>
      <c r="I198" s="149">
        <v>44562</v>
      </c>
      <c r="J198" s="149">
        <v>44926</v>
      </c>
      <c r="K198" s="145">
        <v>0.25</v>
      </c>
      <c r="L198" s="46">
        <v>0.5</v>
      </c>
      <c r="M198" s="145">
        <v>0.75</v>
      </c>
      <c r="N198" s="145">
        <v>1</v>
      </c>
      <c r="O198" s="1874"/>
      <c r="P198" s="1876"/>
      <c r="Q198" s="19"/>
      <c r="R198" s="1866"/>
      <c r="S198" s="1886"/>
      <c r="T198" s="54">
        <v>0.5</v>
      </c>
      <c r="U198" s="222" t="s">
        <v>1108</v>
      </c>
      <c r="V198" s="83" t="s">
        <v>1098</v>
      </c>
      <c r="W198" s="233" t="str">
        <f t="shared" si="12"/>
        <v>En gestión</v>
      </c>
      <c r="X198" s="233" t="str">
        <f t="shared" si="13"/>
        <v>En gestión</v>
      </c>
      <c r="Y198" s="1887"/>
      <c r="Z198" s="1856"/>
      <c r="AA198" s="1857"/>
      <c r="AB198" s="1858"/>
      <c r="AC198" s="1859"/>
      <c r="AD198" s="76"/>
      <c r="AE198" s="1860"/>
      <c r="AF198" s="1852"/>
      <c r="AG198" s="1720"/>
      <c r="AH198" s="1888"/>
      <c r="AI198" s="1719"/>
      <c r="AJ198" s="1719"/>
      <c r="AK198" s="1851"/>
      <c r="AL198" s="1851"/>
      <c r="AM198" s="1851"/>
      <c r="AN198" s="1851"/>
      <c r="AP198" s="842" t="s">
        <v>4208</v>
      </c>
      <c r="AQ198" s="844" t="s">
        <v>4205</v>
      </c>
      <c r="AR198" s="2087"/>
    </row>
    <row r="199" spans="2:44" ht="126" customHeight="1" x14ac:dyDescent="0.25">
      <c r="B199" s="2062"/>
      <c r="C199" s="1862" t="s">
        <v>1109</v>
      </c>
      <c r="D199" s="1700" t="s">
        <v>1110</v>
      </c>
      <c r="E199" s="1700" t="s">
        <v>792</v>
      </c>
      <c r="F199" s="40" t="s">
        <v>1111</v>
      </c>
      <c r="G199" s="95" t="s">
        <v>1095</v>
      </c>
      <c r="H199" s="145">
        <v>0.33</v>
      </c>
      <c r="I199" s="149">
        <v>44562</v>
      </c>
      <c r="J199" s="149">
        <v>44926</v>
      </c>
      <c r="K199" s="145">
        <v>0.25</v>
      </c>
      <c r="L199" s="46">
        <v>0.5</v>
      </c>
      <c r="M199" s="145">
        <v>0.75</v>
      </c>
      <c r="N199" s="145">
        <v>1</v>
      </c>
      <c r="O199" s="1874">
        <v>107213333</v>
      </c>
      <c r="P199" s="1876">
        <v>5906295</v>
      </c>
      <c r="Q199" s="19"/>
      <c r="R199" s="1866">
        <f>(0.25*H199)+(0.25*H200)+(0.25*H201)+0.25</f>
        <v>0.5</v>
      </c>
      <c r="S199" s="1886" t="s">
        <v>1096</v>
      </c>
      <c r="T199" s="54">
        <v>0.5</v>
      </c>
      <c r="U199" s="222" t="s">
        <v>1097</v>
      </c>
      <c r="V199" s="83" t="s">
        <v>1112</v>
      </c>
      <c r="W199" s="233" t="str">
        <f t="shared" si="12"/>
        <v>En gestión</v>
      </c>
      <c r="X199" s="233" t="str">
        <f t="shared" si="13"/>
        <v>En gestión</v>
      </c>
      <c r="Y199" s="1887" t="s">
        <v>1113</v>
      </c>
      <c r="Z199" s="1856">
        <f>SUMPRODUCT(H199:H201,T199:T201)</f>
        <v>0.5</v>
      </c>
      <c r="AA199" s="1857">
        <f>SUMPRODUCT(H199:H201,L199:L201)</f>
        <v>0.5</v>
      </c>
      <c r="AB199" s="1858" t="str">
        <f>IF(AA199&lt;1%,"Sin iniciar",IF(AA199=100%,"Terminado","En gestión"))</f>
        <v>En gestión</v>
      </c>
      <c r="AC199" s="1859" t="str">
        <f>IF(Z199&lt;1%,"Sin iniciar",IF(Z199=100%,"Terminado","En gestión"))</f>
        <v>En gestión</v>
      </c>
      <c r="AD199" s="76"/>
      <c r="AE199" s="1860"/>
      <c r="AF199" s="1852"/>
      <c r="AG199" s="1720">
        <v>3167546.05</v>
      </c>
      <c r="AH199" s="1888">
        <v>107213333</v>
      </c>
      <c r="AI199" s="1719">
        <v>110953333.33</v>
      </c>
      <c r="AJ199" s="1719">
        <v>28050000</v>
      </c>
      <c r="AK199" s="1851" t="s">
        <v>800</v>
      </c>
      <c r="AL199" s="1851" t="s">
        <v>1100</v>
      </c>
      <c r="AM199" s="1851" t="s">
        <v>1101</v>
      </c>
      <c r="AN199" s="1851" t="s">
        <v>1114</v>
      </c>
      <c r="AP199" s="842" t="s">
        <v>4208</v>
      </c>
      <c r="AQ199" s="844" t="s">
        <v>4205</v>
      </c>
      <c r="AR199" s="2085" t="s">
        <v>4207</v>
      </c>
    </row>
    <row r="200" spans="2:44" ht="126" customHeight="1" x14ac:dyDescent="0.25">
      <c r="B200" s="2062"/>
      <c r="C200" s="1863"/>
      <c r="D200" s="1701"/>
      <c r="E200" s="1701"/>
      <c r="F200" s="40" t="s">
        <v>1115</v>
      </c>
      <c r="G200" s="95" t="s">
        <v>1104</v>
      </c>
      <c r="H200" s="145">
        <v>0.33</v>
      </c>
      <c r="I200" s="149">
        <v>44562</v>
      </c>
      <c r="J200" s="149">
        <v>44926</v>
      </c>
      <c r="K200" s="145">
        <v>0.25</v>
      </c>
      <c r="L200" s="46">
        <v>0.5</v>
      </c>
      <c r="M200" s="145">
        <v>0.75</v>
      </c>
      <c r="N200" s="145">
        <v>1</v>
      </c>
      <c r="O200" s="1874"/>
      <c r="P200" s="1876"/>
      <c r="Q200" s="19"/>
      <c r="R200" s="1866"/>
      <c r="S200" s="1886"/>
      <c r="T200" s="54">
        <v>0.5</v>
      </c>
      <c r="U200" s="222" t="s">
        <v>1116</v>
      </c>
      <c r="V200" s="83" t="s">
        <v>1112</v>
      </c>
      <c r="W200" s="233" t="str">
        <f t="shared" si="12"/>
        <v>En gestión</v>
      </c>
      <c r="X200" s="233" t="str">
        <f t="shared" si="13"/>
        <v>En gestión</v>
      </c>
      <c r="Y200" s="1887"/>
      <c r="Z200" s="1856"/>
      <c r="AA200" s="1857"/>
      <c r="AB200" s="1858"/>
      <c r="AC200" s="1859"/>
      <c r="AD200" s="76"/>
      <c r="AE200" s="1860"/>
      <c r="AF200" s="1852"/>
      <c r="AG200" s="1720"/>
      <c r="AH200" s="1888"/>
      <c r="AI200" s="1719"/>
      <c r="AJ200" s="1719"/>
      <c r="AK200" s="1851"/>
      <c r="AL200" s="1851"/>
      <c r="AM200" s="1851"/>
      <c r="AN200" s="1851"/>
      <c r="AP200" s="842" t="s">
        <v>4208</v>
      </c>
      <c r="AQ200" s="844" t="s">
        <v>4205</v>
      </c>
      <c r="AR200" s="2086"/>
    </row>
    <row r="201" spans="2:44" ht="126" customHeight="1" x14ac:dyDescent="0.25">
      <c r="B201" s="2062"/>
      <c r="C201" s="1864"/>
      <c r="D201" s="1702"/>
      <c r="E201" s="1702"/>
      <c r="F201" s="40" t="s">
        <v>1117</v>
      </c>
      <c r="G201" s="95" t="s">
        <v>1107</v>
      </c>
      <c r="H201" s="145">
        <v>0.34</v>
      </c>
      <c r="I201" s="149">
        <v>44562</v>
      </c>
      <c r="J201" s="149">
        <v>44926</v>
      </c>
      <c r="K201" s="145">
        <v>0.25</v>
      </c>
      <c r="L201" s="46">
        <v>0.5</v>
      </c>
      <c r="M201" s="145">
        <v>0.75</v>
      </c>
      <c r="N201" s="145">
        <v>1</v>
      </c>
      <c r="O201" s="1874"/>
      <c r="P201" s="1876"/>
      <c r="Q201" s="19"/>
      <c r="R201" s="1866"/>
      <c r="S201" s="1886"/>
      <c r="T201" s="54">
        <v>0.5</v>
      </c>
      <c r="U201" s="222" t="s">
        <v>1108</v>
      </c>
      <c r="V201" s="83" t="s">
        <v>1112</v>
      </c>
      <c r="W201" s="233" t="str">
        <f t="shared" si="12"/>
        <v>En gestión</v>
      </c>
      <c r="X201" s="233" t="str">
        <f t="shared" si="13"/>
        <v>En gestión</v>
      </c>
      <c r="Y201" s="1887"/>
      <c r="Z201" s="1856"/>
      <c r="AA201" s="1857"/>
      <c r="AB201" s="1858"/>
      <c r="AC201" s="1859"/>
      <c r="AD201" s="76"/>
      <c r="AE201" s="1860"/>
      <c r="AF201" s="1852"/>
      <c r="AG201" s="1720"/>
      <c r="AH201" s="1888"/>
      <c r="AI201" s="1719"/>
      <c r="AJ201" s="1719"/>
      <c r="AK201" s="1851"/>
      <c r="AL201" s="1851"/>
      <c r="AM201" s="1851"/>
      <c r="AN201" s="1851"/>
      <c r="AP201" s="842" t="s">
        <v>4208</v>
      </c>
      <c r="AQ201" s="844" t="s">
        <v>4205</v>
      </c>
      <c r="AR201" s="2087"/>
    </row>
    <row r="202" spans="2:44" ht="126" customHeight="1" x14ac:dyDescent="0.25">
      <c r="B202" s="2062"/>
      <c r="C202" s="1862" t="s">
        <v>1118</v>
      </c>
      <c r="D202" s="1700" t="s">
        <v>1119</v>
      </c>
      <c r="E202" s="1700" t="s">
        <v>792</v>
      </c>
      <c r="F202" s="40" t="s">
        <v>1120</v>
      </c>
      <c r="G202" s="95" t="s">
        <v>1121</v>
      </c>
      <c r="H202" s="145">
        <v>0.7</v>
      </c>
      <c r="I202" s="149">
        <v>44562</v>
      </c>
      <c r="J202" s="149">
        <v>44926</v>
      </c>
      <c r="K202" s="145">
        <v>0.25</v>
      </c>
      <c r="L202" s="46">
        <v>0.5</v>
      </c>
      <c r="M202" s="145">
        <v>0.75</v>
      </c>
      <c r="N202" s="145">
        <v>1</v>
      </c>
      <c r="O202" s="1874">
        <v>107786667</v>
      </c>
      <c r="P202" s="1876">
        <v>675534</v>
      </c>
      <c r="Q202" s="19"/>
      <c r="R202" s="1866">
        <f>(0.25*H202)+(0.25*H203)+0.25</f>
        <v>0.5</v>
      </c>
      <c r="S202" s="1886" t="s">
        <v>1096</v>
      </c>
      <c r="T202" s="54">
        <v>0.5</v>
      </c>
      <c r="U202" s="222" t="s">
        <v>1122</v>
      </c>
      <c r="V202" s="83" t="s">
        <v>1123</v>
      </c>
      <c r="W202" s="233" t="str">
        <f t="shared" si="12"/>
        <v>En gestión</v>
      </c>
      <c r="X202" s="233" t="str">
        <f t="shared" si="13"/>
        <v>En gestión</v>
      </c>
      <c r="Y202" s="1887" t="s">
        <v>1124</v>
      </c>
      <c r="Z202" s="1880">
        <f t="array" ref="Z202">SUMPRODUCT(H202:H203*T202:T203)</f>
        <v>0.5</v>
      </c>
      <c r="AA202" s="1882">
        <f t="array" ref="AA202">SUMPRODUCT(H202:H203*L202:L203)</f>
        <v>0.5</v>
      </c>
      <c r="AB202" s="1869" t="str">
        <f>IF(AA202&lt;1%,"Sin iniciar",IF(AA202=100%,"Terminado","En gestión"))</f>
        <v>En gestión</v>
      </c>
      <c r="AC202" s="1871" t="str">
        <f>IF(Z202&lt;1%,"Sin iniciar",IF(Z202=100%,"Terminado","En gestión"))</f>
        <v>En gestión</v>
      </c>
      <c r="AD202" s="76"/>
      <c r="AE202" s="1860"/>
      <c r="AF202" s="1852"/>
      <c r="AG202" s="1720">
        <v>362288.75</v>
      </c>
      <c r="AH202" s="1888">
        <v>107786667</v>
      </c>
      <c r="AI202" s="1719">
        <v>108760000</v>
      </c>
      <c r="AJ202" s="1719">
        <v>28200000</v>
      </c>
      <c r="AK202" s="1851" t="s">
        <v>800</v>
      </c>
      <c r="AL202" s="1851" t="s">
        <v>1100</v>
      </c>
      <c r="AM202" s="1851" t="s">
        <v>1101</v>
      </c>
      <c r="AN202" s="1851" t="s">
        <v>1125</v>
      </c>
      <c r="AP202" s="842" t="s">
        <v>4208</v>
      </c>
      <c r="AQ202" s="844" t="s">
        <v>4205</v>
      </c>
      <c r="AR202" s="2085" t="s">
        <v>4207</v>
      </c>
    </row>
    <row r="203" spans="2:44" ht="126" customHeight="1" x14ac:dyDescent="0.25">
      <c r="B203" s="2062"/>
      <c r="C203" s="1864"/>
      <c r="D203" s="1702"/>
      <c r="E203" s="1702"/>
      <c r="F203" s="40" t="s">
        <v>1126</v>
      </c>
      <c r="G203" s="95" t="s">
        <v>1107</v>
      </c>
      <c r="H203" s="145">
        <v>0.3</v>
      </c>
      <c r="I203" s="149">
        <v>44562</v>
      </c>
      <c r="J203" s="149">
        <v>44926</v>
      </c>
      <c r="K203" s="145">
        <v>0.25</v>
      </c>
      <c r="L203" s="46">
        <v>0.5</v>
      </c>
      <c r="M203" s="145">
        <v>0.75</v>
      </c>
      <c r="N203" s="145">
        <v>1</v>
      </c>
      <c r="O203" s="1874"/>
      <c r="P203" s="1876"/>
      <c r="Q203" s="19"/>
      <c r="R203" s="1866"/>
      <c r="S203" s="1886"/>
      <c r="T203" s="54">
        <v>0.5</v>
      </c>
      <c r="U203" s="222" t="s">
        <v>1127</v>
      </c>
      <c r="V203" s="83" t="s">
        <v>1123</v>
      </c>
      <c r="W203" s="233" t="str">
        <f t="shared" si="12"/>
        <v>En gestión</v>
      </c>
      <c r="X203" s="233" t="str">
        <f t="shared" si="13"/>
        <v>En gestión</v>
      </c>
      <c r="Y203" s="1887"/>
      <c r="Z203" s="1881"/>
      <c r="AA203" s="1883"/>
      <c r="AB203" s="1870"/>
      <c r="AC203" s="1872"/>
      <c r="AD203" s="76"/>
      <c r="AE203" s="1860"/>
      <c r="AF203" s="1852"/>
      <c r="AG203" s="1720"/>
      <c r="AH203" s="1888"/>
      <c r="AI203" s="1719"/>
      <c r="AJ203" s="1719"/>
      <c r="AK203" s="1851"/>
      <c r="AL203" s="1851"/>
      <c r="AM203" s="1851"/>
      <c r="AN203" s="1851"/>
      <c r="AP203" s="842" t="s">
        <v>4208</v>
      </c>
      <c r="AQ203" s="844" t="s">
        <v>4205</v>
      </c>
      <c r="AR203" s="2087"/>
    </row>
    <row r="204" spans="2:44" ht="126" customHeight="1" x14ac:dyDescent="0.25">
      <c r="B204" s="2062"/>
      <c r="C204" s="1862" t="s">
        <v>1128</v>
      </c>
      <c r="D204" s="1700" t="s">
        <v>1129</v>
      </c>
      <c r="E204" s="1700" t="s">
        <v>792</v>
      </c>
      <c r="F204" s="40" t="s">
        <v>1130</v>
      </c>
      <c r="G204" s="95" t="s">
        <v>1131</v>
      </c>
      <c r="H204" s="145">
        <v>0.33</v>
      </c>
      <c r="I204" s="149">
        <v>44562</v>
      </c>
      <c r="J204" s="149">
        <v>44926</v>
      </c>
      <c r="K204" s="145">
        <v>0.25</v>
      </c>
      <c r="L204" s="46">
        <v>0.5</v>
      </c>
      <c r="M204" s="145">
        <v>0.75</v>
      </c>
      <c r="N204" s="145">
        <v>1</v>
      </c>
      <c r="O204" s="1874">
        <v>50453333</v>
      </c>
      <c r="P204" s="1876">
        <v>1048905</v>
      </c>
      <c r="Q204" s="19"/>
      <c r="R204" s="1866">
        <f>(0.25*H204)+(0.25*H205)+(0.25*H206)+0.25</f>
        <v>0.5</v>
      </c>
      <c r="S204" s="1886" t="s">
        <v>1096</v>
      </c>
      <c r="T204" s="54">
        <v>0.5</v>
      </c>
      <c r="U204" s="222" t="s">
        <v>1132</v>
      </c>
      <c r="V204" s="83" t="s">
        <v>1133</v>
      </c>
      <c r="W204" s="233" t="str">
        <f t="shared" si="12"/>
        <v>En gestión</v>
      </c>
      <c r="X204" s="233" t="str">
        <f t="shared" si="13"/>
        <v>En gestión</v>
      </c>
      <c r="Y204" s="1887" t="s">
        <v>1134</v>
      </c>
      <c r="Z204" s="1856">
        <f>SUMPRODUCT(H204:H206,T204:T206)</f>
        <v>0.5</v>
      </c>
      <c r="AA204" s="1857">
        <f>SUMPRODUCT(H204:H206,L204:L206)</f>
        <v>0.5</v>
      </c>
      <c r="AB204" s="1858" t="str">
        <f>IF(AA204&lt;1%,"Sin iniciar",IF(AA204=100%,"Terminado","En gestión"))</f>
        <v>En gestión</v>
      </c>
      <c r="AC204" s="1859" t="str">
        <f>IF(Z204&lt;1%,"Sin iniciar",IF(Z204=100%,"Terminado","En gestión"))</f>
        <v>En gestión</v>
      </c>
      <c r="AD204" s="76"/>
      <c r="AE204" s="1860"/>
      <c r="AF204" s="1852"/>
      <c r="AG204" s="1720">
        <v>562527.6</v>
      </c>
      <c r="AH204" s="1888">
        <v>50453333</v>
      </c>
      <c r="AI204" s="1719">
        <v>49280000</v>
      </c>
      <c r="AJ204" s="1719">
        <v>13200000</v>
      </c>
      <c r="AK204" s="1851" t="s">
        <v>800</v>
      </c>
      <c r="AL204" s="1851" t="s">
        <v>1135</v>
      </c>
      <c r="AM204" s="1851" t="s">
        <v>1136</v>
      </c>
      <c r="AN204" s="1851" t="s">
        <v>1137</v>
      </c>
      <c r="AP204" s="842" t="s">
        <v>4208</v>
      </c>
      <c r="AQ204" s="844" t="s">
        <v>4205</v>
      </c>
      <c r="AR204" s="2085" t="s">
        <v>4207</v>
      </c>
    </row>
    <row r="205" spans="2:44" ht="126" customHeight="1" x14ac:dyDescent="0.25">
      <c r="B205" s="2062"/>
      <c r="C205" s="1863"/>
      <c r="D205" s="1701"/>
      <c r="E205" s="1701"/>
      <c r="F205" s="40" t="s">
        <v>1138</v>
      </c>
      <c r="G205" s="95" t="s">
        <v>1104</v>
      </c>
      <c r="H205" s="145">
        <v>0.33</v>
      </c>
      <c r="I205" s="149">
        <v>44562</v>
      </c>
      <c r="J205" s="149">
        <v>44926</v>
      </c>
      <c r="K205" s="145">
        <v>0.25</v>
      </c>
      <c r="L205" s="46">
        <v>0.5</v>
      </c>
      <c r="M205" s="145">
        <v>0.75</v>
      </c>
      <c r="N205" s="145">
        <v>1</v>
      </c>
      <c r="O205" s="1874"/>
      <c r="P205" s="1876"/>
      <c r="Q205" s="19"/>
      <c r="R205" s="1866"/>
      <c r="S205" s="1886"/>
      <c r="T205" s="54">
        <v>0.5</v>
      </c>
      <c r="U205" s="222" t="s">
        <v>1139</v>
      </c>
      <c r="V205" s="83" t="s">
        <v>1140</v>
      </c>
      <c r="W205" s="233" t="str">
        <f t="shared" si="12"/>
        <v>En gestión</v>
      </c>
      <c r="X205" s="233" t="str">
        <f t="shared" si="13"/>
        <v>En gestión</v>
      </c>
      <c r="Y205" s="1887"/>
      <c r="Z205" s="1856"/>
      <c r="AA205" s="1857"/>
      <c r="AB205" s="1858"/>
      <c r="AC205" s="1859"/>
      <c r="AD205" s="76"/>
      <c r="AE205" s="1860"/>
      <c r="AF205" s="1852"/>
      <c r="AG205" s="1720"/>
      <c r="AH205" s="1888"/>
      <c r="AI205" s="1719"/>
      <c r="AJ205" s="1719"/>
      <c r="AK205" s="1851"/>
      <c r="AL205" s="1851"/>
      <c r="AM205" s="1851"/>
      <c r="AN205" s="1851"/>
      <c r="AP205" s="842" t="s">
        <v>4208</v>
      </c>
      <c r="AQ205" s="844" t="s">
        <v>4205</v>
      </c>
      <c r="AR205" s="2086"/>
    </row>
    <row r="206" spans="2:44" ht="126" customHeight="1" x14ac:dyDescent="0.25">
      <c r="B206" s="2062"/>
      <c r="C206" s="1864"/>
      <c r="D206" s="1702"/>
      <c r="E206" s="1702"/>
      <c r="F206" s="40" t="s">
        <v>1141</v>
      </c>
      <c r="G206" s="95" t="s">
        <v>1142</v>
      </c>
      <c r="H206" s="145">
        <v>0.34</v>
      </c>
      <c r="I206" s="149">
        <v>44562</v>
      </c>
      <c r="J206" s="149">
        <v>44926</v>
      </c>
      <c r="K206" s="145">
        <v>0.25</v>
      </c>
      <c r="L206" s="46">
        <v>0.5</v>
      </c>
      <c r="M206" s="145">
        <v>0.75</v>
      </c>
      <c r="N206" s="145">
        <v>1</v>
      </c>
      <c r="O206" s="1874"/>
      <c r="P206" s="1876"/>
      <c r="Q206" s="19"/>
      <c r="R206" s="1866"/>
      <c r="S206" s="1886"/>
      <c r="T206" s="54">
        <v>0.5</v>
      </c>
      <c r="U206" s="222" t="s">
        <v>1143</v>
      </c>
      <c r="V206" s="83" t="s">
        <v>1144</v>
      </c>
      <c r="W206" s="233" t="str">
        <f t="shared" si="12"/>
        <v>En gestión</v>
      </c>
      <c r="X206" s="233" t="str">
        <f t="shared" si="13"/>
        <v>En gestión</v>
      </c>
      <c r="Y206" s="1887"/>
      <c r="Z206" s="1856"/>
      <c r="AA206" s="1857"/>
      <c r="AB206" s="1858"/>
      <c r="AC206" s="1859"/>
      <c r="AD206" s="76"/>
      <c r="AE206" s="1860"/>
      <c r="AF206" s="1852"/>
      <c r="AG206" s="1720"/>
      <c r="AH206" s="1888"/>
      <c r="AI206" s="1719"/>
      <c r="AJ206" s="1719"/>
      <c r="AK206" s="1851"/>
      <c r="AL206" s="1851"/>
      <c r="AM206" s="1851"/>
      <c r="AN206" s="1851"/>
      <c r="AP206" s="842" t="s">
        <v>4208</v>
      </c>
      <c r="AQ206" s="844" t="s">
        <v>4205</v>
      </c>
      <c r="AR206" s="2087"/>
    </row>
    <row r="207" spans="2:44" ht="126" customHeight="1" x14ac:dyDescent="0.25">
      <c r="B207" s="2062"/>
      <c r="C207" s="1862" t="s">
        <v>1145</v>
      </c>
      <c r="D207" s="1700" t="s">
        <v>1146</v>
      </c>
      <c r="E207" s="1700" t="s">
        <v>792</v>
      </c>
      <c r="F207" s="40" t="s">
        <v>1147</v>
      </c>
      <c r="G207" s="95" t="s">
        <v>1131</v>
      </c>
      <c r="H207" s="145">
        <v>0.33</v>
      </c>
      <c r="I207" s="149">
        <v>44562</v>
      </c>
      <c r="J207" s="149">
        <v>44926</v>
      </c>
      <c r="K207" s="145">
        <v>0.25</v>
      </c>
      <c r="L207" s="46">
        <v>0.5</v>
      </c>
      <c r="M207" s="145">
        <v>0.75</v>
      </c>
      <c r="N207" s="145">
        <v>1</v>
      </c>
      <c r="O207" s="1874">
        <v>50453333</v>
      </c>
      <c r="P207" s="1876">
        <v>293181</v>
      </c>
      <c r="Q207" s="19"/>
      <c r="R207" s="1866">
        <f>(0.25*H207)+(0.25*H208)+(0.25*H209)+0.25</f>
        <v>0.5</v>
      </c>
      <c r="S207" s="1886" t="s">
        <v>1096</v>
      </c>
      <c r="T207" s="54">
        <v>0.5</v>
      </c>
      <c r="U207" s="222" t="s">
        <v>1097</v>
      </c>
      <c r="V207" s="83" t="s">
        <v>1148</v>
      </c>
      <c r="W207" s="233" t="str">
        <f t="shared" si="12"/>
        <v>En gestión</v>
      </c>
      <c r="X207" s="233" t="str">
        <f t="shared" si="13"/>
        <v>En gestión</v>
      </c>
      <c r="Y207" s="1887" t="s">
        <v>1149</v>
      </c>
      <c r="Z207" s="1856">
        <f>SUMPRODUCT(H207:H209,T207:T209)</f>
        <v>0.5</v>
      </c>
      <c r="AA207" s="1857">
        <f>SUMPRODUCT(H207:H209,L207:L209)</f>
        <v>0.5</v>
      </c>
      <c r="AB207" s="1858" t="str">
        <f>IF(AA207&lt;1%,"Sin iniciar",IF(AA207=100%,"Terminado","En gestión"))</f>
        <v>En gestión</v>
      </c>
      <c r="AC207" s="1859" t="str">
        <f>IF(Z207&lt;1%,"Sin iniciar",IF(Z207=100%,"Terminado","En gestión"))</f>
        <v>En gestión</v>
      </c>
      <c r="AD207" s="76"/>
      <c r="AE207" s="1860"/>
      <c r="AF207" s="1852"/>
      <c r="AG207" s="1720">
        <v>157233</v>
      </c>
      <c r="AH207" s="1873">
        <v>50453333</v>
      </c>
      <c r="AI207" s="1719">
        <v>49426666.670000002</v>
      </c>
      <c r="AJ207" s="1719">
        <v>17600000</v>
      </c>
      <c r="AK207" s="1851" t="s">
        <v>800</v>
      </c>
      <c r="AL207" s="1851" t="s">
        <v>1135</v>
      </c>
      <c r="AM207" s="1851" t="s">
        <v>1136</v>
      </c>
      <c r="AN207" s="1851" t="s">
        <v>1150</v>
      </c>
      <c r="AP207" s="842" t="s">
        <v>4208</v>
      </c>
      <c r="AQ207" s="844" t="s">
        <v>4205</v>
      </c>
      <c r="AR207" s="2085" t="s">
        <v>4207</v>
      </c>
    </row>
    <row r="208" spans="2:44" ht="126" customHeight="1" x14ac:dyDescent="0.25">
      <c r="B208" s="2062"/>
      <c r="C208" s="1863"/>
      <c r="D208" s="1701"/>
      <c r="E208" s="1701"/>
      <c r="F208" s="40" t="s">
        <v>1151</v>
      </c>
      <c r="G208" s="95" t="s">
        <v>1104</v>
      </c>
      <c r="H208" s="145">
        <v>0.33</v>
      </c>
      <c r="I208" s="149">
        <v>44562</v>
      </c>
      <c r="J208" s="149">
        <v>44926</v>
      </c>
      <c r="K208" s="145">
        <v>0.25</v>
      </c>
      <c r="L208" s="46">
        <v>0.5</v>
      </c>
      <c r="M208" s="145">
        <v>0.75</v>
      </c>
      <c r="N208" s="145">
        <v>1</v>
      </c>
      <c r="O208" s="1874"/>
      <c r="P208" s="1876"/>
      <c r="Q208" s="19"/>
      <c r="R208" s="1866"/>
      <c r="S208" s="1886"/>
      <c r="T208" s="54">
        <v>0.5</v>
      </c>
      <c r="U208" s="222" t="s">
        <v>1152</v>
      </c>
      <c r="V208" s="83" t="s">
        <v>1148</v>
      </c>
      <c r="W208" s="233" t="str">
        <f t="shared" si="12"/>
        <v>En gestión</v>
      </c>
      <c r="X208" s="233" t="str">
        <f t="shared" si="13"/>
        <v>En gestión</v>
      </c>
      <c r="Y208" s="1887"/>
      <c r="Z208" s="1856"/>
      <c r="AA208" s="1857"/>
      <c r="AB208" s="1858"/>
      <c r="AC208" s="1859"/>
      <c r="AD208" s="76"/>
      <c r="AE208" s="1860"/>
      <c r="AF208" s="1852"/>
      <c r="AG208" s="1720"/>
      <c r="AH208" s="1873"/>
      <c r="AI208" s="1719"/>
      <c r="AJ208" s="1719"/>
      <c r="AK208" s="1851"/>
      <c r="AL208" s="1851"/>
      <c r="AM208" s="1851"/>
      <c r="AN208" s="1851"/>
      <c r="AP208" s="842" t="s">
        <v>4208</v>
      </c>
      <c r="AQ208" s="844" t="s">
        <v>4205</v>
      </c>
      <c r="AR208" s="2086"/>
    </row>
    <row r="209" spans="2:44" ht="126" customHeight="1" x14ac:dyDescent="0.25">
      <c r="B209" s="2062"/>
      <c r="C209" s="1864"/>
      <c r="D209" s="1702"/>
      <c r="E209" s="1702"/>
      <c r="F209" s="40" t="s">
        <v>1153</v>
      </c>
      <c r="G209" s="95" t="s">
        <v>1107</v>
      </c>
      <c r="H209" s="145">
        <v>0.34</v>
      </c>
      <c r="I209" s="149">
        <v>44562</v>
      </c>
      <c r="J209" s="149">
        <v>44926</v>
      </c>
      <c r="K209" s="145">
        <v>0.25</v>
      </c>
      <c r="L209" s="46">
        <v>0.5</v>
      </c>
      <c r="M209" s="145">
        <v>0.75</v>
      </c>
      <c r="N209" s="145">
        <v>1</v>
      </c>
      <c r="O209" s="1874"/>
      <c r="P209" s="1876"/>
      <c r="Q209" s="19"/>
      <c r="R209" s="1866"/>
      <c r="S209" s="1886"/>
      <c r="T209" s="54">
        <v>0.5</v>
      </c>
      <c r="U209" s="222" t="s">
        <v>1108</v>
      </c>
      <c r="V209" s="83" t="s">
        <v>1148</v>
      </c>
      <c r="W209" s="233" t="str">
        <f t="shared" si="12"/>
        <v>En gestión</v>
      </c>
      <c r="X209" s="233" t="str">
        <f t="shared" si="13"/>
        <v>En gestión</v>
      </c>
      <c r="Y209" s="1887"/>
      <c r="Z209" s="1856"/>
      <c r="AA209" s="1857"/>
      <c r="AB209" s="1858"/>
      <c r="AC209" s="1859"/>
      <c r="AD209" s="76"/>
      <c r="AE209" s="1860"/>
      <c r="AF209" s="1852"/>
      <c r="AG209" s="1720"/>
      <c r="AH209" s="1873"/>
      <c r="AI209" s="1719"/>
      <c r="AJ209" s="1719"/>
      <c r="AK209" s="1851"/>
      <c r="AL209" s="1851"/>
      <c r="AM209" s="1851"/>
      <c r="AN209" s="1851"/>
      <c r="AP209" s="842" t="s">
        <v>4208</v>
      </c>
      <c r="AQ209" s="844" t="s">
        <v>4205</v>
      </c>
      <c r="AR209" s="2087"/>
    </row>
    <row r="210" spans="2:44" ht="126" customHeight="1" x14ac:dyDescent="0.25">
      <c r="B210" s="2062"/>
      <c r="C210" s="1862" t="s">
        <v>1154</v>
      </c>
      <c r="D210" s="1700" t="s">
        <v>1155</v>
      </c>
      <c r="E210" s="1700" t="s">
        <v>792</v>
      </c>
      <c r="F210" s="40" t="s">
        <v>1156</v>
      </c>
      <c r="G210" s="95" t="s">
        <v>1157</v>
      </c>
      <c r="H210" s="145">
        <v>0.5</v>
      </c>
      <c r="I210" s="149" t="s">
        <v>895</v>
      </c>
      <c r="J210" s="149">
        <v>44915</v>
      </c>
      <c r="K210" s="145">
        <v>0.25</v>
      </c>
      <c r="L210" s="46">
        <v>0.5</v>
      </c>
      <c r="M210" s="145">
        <v>0.75</v>
      </c>
      <c r="N210" s="145">
        <v>1</v>
      </c>
      <c r="O210" s="1874">
        <v>94026667</v>
      </c>
      <c r="P210" s="1876">
        <v>3382522</v>
      </c>
      <c r="Q210" s="19"/>
      <c r="R210" s="1866">
        <f>(0.25*H210)+(0*H211)+0.13</f>
        <v>0.255</v>
      </c>
      <c r="S210" s="1884" t="s">
        <v>1158</v>
      </c>
      <c r="T210" s="54">
        <v>0.5</v>
      </c>
      <c r="U210" s="100" t="s">
        <v>1159</v>
      </c>
      <c r="V210" s="83" t="s">
        <v>1160</v>
      </c>
      <c r="W210" s="233" t="str">
        <f t="shared" si="12"/>
        <v>En gestión</v>
      </c>
      <c r="X210" s="233" t="str">
        <f t="shared" si="13"/>
        <v>En gestión</v>
      </c>
      <c r="Y210" s="1879" t="s">
        <v>1161</v>
      </c>
      <c r="Z210" s="1880">
        <f t="array" ref="Z210">SUMPRODUCT(H210:H211*T210:T211)</f>
        <v>0.25</v>
      </c>
      <c r="AA210" s="1882">
        <f t="array" ref="AA210">SUMPRODUCT(H210:H211*L210:L211)</f>
        <v>0.5</v>
      </c>
      <c r="AB210" s="1869" t="str">
        <f>IF(AA210&lt;1%,"Sin iniciar",IF(AA210=100%,"Terminado","En gestión"))</f>
        <v>En gestión</v>
      </c>
      <c r="AC210" s="1871" t="str">
        <f>IF(Z210&lt;1%,"Sin iniciar",IF(Z210=100%,"Terminado","En gestión"))</f>
        <v>En gestión</v>
      </c>
      <c r="AD210" s="77"/>
      <c r="AE210" s="1860"/>
      <c r="AF210" s="1852"/>
      <c r="AG210" s="1720">
        <v>1814046.5</v>
      </c>
      <c r="AH210" s="1873">
        <v>94026667</v>
      </c>
      <c r="AI210" s="1719">
        <v>94026666.670000002</v>
      </c>
      <c r="AJ210" s="1719">
        <v>24600000</v>
      </c>
      <c r="AK210" s="1851" t="s">
        <v>800</v>
      </c>
      <c r="AL210" s="1851" t="s">
        <v>1162</v>
      </c>
      <c r="AM210" s="1851" t="s">
        <v>1163</v>
      </c>
      <c r="AN210" s="1851" t="s">
        <v>1164</v>
      </c>
      <c r="AP210" s="842" t="s">
        <v>4208</v>
      </c>
      <c r="AQ210" s="844" t="s">
        <v>4205</v>
      </c>
      <c r="AR210" s="2085" t="s">
        <v>4207</v>
      </c>
    </row>
    <row r="211" spans="2:44" ht="126" customHeight="1" x14ac:dyDescent="0.25">
      <c r="B211" s="2062"/>
      <c r="C211" s="1864"/>
      <c r="D211" s="1702"/>
      <c r="E211" s="1702"/>
      <c r="F211" s="40" t="s">
        <v>1165</v>
      </c>
      <c r="G211" s="95" t="s">
        <v>1166</v>
      </c>
      <c r="H211" s="145">
        <v>0.5</v>
      </c>
      <c r="I211" s="149" t="s">
        <v>895</v>
      </c>
      <c r="J211" s="149">
        <v>44915</v>
      </c>
      <c r="K211" s="145">
        <v>0.25</v>
      </c>
      <c r="L211" s="46">
        <v>0.5</v>
      </c>
      <c r="M211" s="145">
        <v>0.75</v>
      </c>
      <c r="N211" s="145">
        <v>1</v>
      </c>
      <c r="O211" s="1874"/>
      <c r="P211" s="1876"/>
      <c r="Q211" s="19"/>
      <c r="R211" s="1866">
        <f>+SUMPRODUCT(T211,H211)</f>
        <v>0</v>
      </c>
      <c r="S211" s="1885"/>
      <c r="T211" s="54">
        <v>0</v>
      </c>
      <c r="U211" s="100" t="s">
        <v>1167</v>
      </c>
      <c r="V211" s="94" t="s">
        <v>729</v>
      </c>
      <c r="W211" s="233" t="str">
        <f t="shared" si="12"/>
        <v>En gestión</v>
      </c>
      <c r="X211" s="233" t="str">
        <f t="shared" si="13"/>
        <v>Sin iniciar</v>
      </c>
      <c r="Y211" s="1879"/>
      <c r="Z211" s="1881"/>
      <c r="AA211" s="1883"/>
      <c r="AB211" s="1870"/>
      <c r="AC211" s="1872"/>
      <c r="AD211" s="34" t="s">
        <v>1167</v>
      </c>
      <c r="AE211" s="1860"/>
      <c r="AF211" s="1852"/>
      <c r="AG211" s="1720"/>
      <c r="AH211" s="1873"/>
      <c r="AI211" s="1719"/>
      <c r="AJ211" s="1719"/>
      <c r="AK211" s="1851"/>
      <c r="AL211" s="1851"/>
      <c r="AM211" s="1851"/>
      <c r="AN211" s="1851"/>
      <c r="AP211" s="842" t="s">
        <v>4208</v>
      </c>
      <c r="AQ211" s="844" t="s">
        <v>4205</v>
      </c>
      <c r="AR211" s="2087"/>
    </row>
    <row r="212" spans="2:44" ht="126" customHeight="1" x14ac:dyDescent="0.25">
      <c r="B212" s="2062"/>
      <c r="C212" s="1862" t="s">
        <v>1168</v>
      </c>
      <c r="D212" s="1700" t="s">
        <v>1169</v>
      </c>
      <c r="E212" s="1700" t="s">
        <v>792</v>
      </c>
      <c r="F212" s="40" t="s">
        <v>1170</v>
      </c>
      <c r="G212" s="95" t="s">
        <v>1157</v>
      </c>
      <c r="H212" s="145">
        <v>0.5</v>
      </c>
      <c r="I212" s="149" t="s">
        <v>895</v>
      </c>
      <c r="J212" s="149">
        <v>44915</v>
      </c>
      <c r="K212" s="145">
        <v>0.25</v>
      </c>
      <c r="L212" s="46">
        <v>0.5</v>
      </c>
      <c r="M212" s="145">
        <v>0.75</v>
      </c>
      <c r="N212" s="145">
        <v>1</v>
      </c>
      <c r="O212" s="1874">
        <v>115363333</v>
      </c>
      <c r="P212" s="1876">
        <v>950711</v>
      </c>
      <c r="Q212" s="19"/>
      <c r="R212" s="1866">
        <f>(0.25*H212)+(0.25*H213)+0.25</f>
        <v>0.5</v>
      </c>
      <c r="S212" s="1877" t="s">
        <v>1055</v>
      </c>
      <c r="T212" s="54">
        <v>0.5</v>
      </c>
      <c r="U212" s="100" t="s">
        <v>1171</v>
      </c>
      <c r="V212" s="83" t="s">
        <v>1172</v>
      </c>
      <c r="W212" s="233" t="str">
        <f t="shared" si="12"/>
        <v>En gestión</v>
      </c>
      <c r="X212" s="233" t="str">
        <f t="shared" si="13"/>
        <v>En gestión</v>
      </c>
      <c r="Y212" s="1879" t="s">
        <v>1173</v>
      </c>
      <c r="Z212" s="1880">
        <f t="array" ref="Z212">SUMPRODUCT(H212:H213*T212:T213)</f>
        <v>0.5</v>
      </c>
      <c r="AA212" s="1882">
        <f t="array" ref="AA212">SUMPRODUCT(H212:H213*L212:L213)</f>
        <v>0.5</v>
      </c>
      <c r="AB212" s="1869" t="str">
        <f>IF(AA212&lt;1%,"Sin iniciar",IF(AA212=100%,"Terminado","En gestión"))</f>
        <v>En gestión</v>
      </c>
      <c r="AC212" s="1871" t="str">
        <f>IF(Z212&lt;1%,"Sin iniciar",IF(Z212=100%,"Terminado","En gestión"))</f>
        <v>En gestión</v>
      </c>
      <c r="AD212" s="77"/>
      <c r="AE212" s="1860"/>
      <c r="AF212" s="1852"/>
      <c r="AG212" s="1720">
        <v>509866.13</v>
      </c>
      <c r="AH212" s="1873">
        <v>115363333</v>
      </c>
      <c r="AI212" s="1719">
        <v>115363333.33</v>
      </c>
      <c r="AJ212" s="1719">
        <v>34800000</v>
      </c>
      <c r="AK212" s="1851" t="s">
        <v>800</v>
      </c>
      <c r="AL212" s="1851" t="s">
        <v>1162</v>
      </c>
      <c r="AM212" s="1851" t="s">
        <v>1163</v>
      </c>
      <c r="AN212" s="1851" t="s">
        <v>1174</v>
      </c>
      <c r="AP212" s="842" t="s">
        <v>4208</v>
      </c>
      <c r="AQ212" s="844" t="s">
        <v>4205</v>
      </c>
      <c r="AR212" s="2085" t="s">
        <v>4207</v>
      </c>
    </row>
    <row r="213" spans="2:44" ht="126" customHeight="1" x14ac:dyDescent="0.25">
      <c r="B213" s="2062"/>
      <c r="C213" s="1864"/>
      <c r="D213" s="1702"/>
      <c r="E213" s="1702"/>
      <c r="F213" s="40" t="s">
        <v>1175</v>
      </c>
      <c r="G213" s="95" t="s">
        <v>1166</v>
      </c>
      <c r="H213" s="145">
        <v>0.5</v>
      </c>
      <c r="I213" s="149" t="s">
        <v>895</v>
      </c>
      <c r="J213" s="149">
        <v>44915</v>
      </c>
      <c r="K213" s="145">
        <v>0.25</v>
      </c>
      <c r="L213" s="46">
        <v>0.5</v>
      </c>
      <c r="M213" s="145">
        <v>0.75</v>
      </c>
      <c r="N213" s="145">
        <v>1</v>
      </c>
      <c r="O213" s="1875"/>
      <c r="P213" s="1876"/>
      <c r="Q213" s="19"/>
      <c r="R213" s="1866">
        <f>+SUMPRODUCT(T213,H213)</f>
        <v>0.25</v>
      </c>
      <c r="S213" s="1878"/>
      <c r="T213" s="54">
        <v>0.5</v>
      </c>
      <c r="U213" s="100" t="s">
        <v>1176</v>
      </c>
      <c r="V213" s="83" t="s">
        <v>1177</v>
      </c>
      <c r="W213" s="233" t="str">
        <f t="shared" si="12"/>
        <v>En gestión</v>
      </c>
      <c r="X213" s="233" t="str">
        <f t="shared" si="13"/>
        <v>En gestión</v>
      </c>
      <c r="Y213" s="1879"/>
      <c r="Z213" s="1881"/>
      <c r="AA213" s="1883"/>
      <c r="AB213" s="1870"/>
      <c r="AC213" s="1872"/>
      <c r="AD213" s="77"/>
      <c r="AE213" s="1860"/>
      <c r="AF213" s="1852"/>
      <c r="AG213" s="1720"/>
      <c r="AH213" s="1873"/>
      <c r="AI213" s="1719"/>
      <c r="AJ213" s="1719"/>
      <c r="AK213" s="1851"/>
      <c r="AL213" s="1851"/>
      <c r="AM213" s="1851"/>
      <c r="AN213" s="1851"/>
      <c r="AP213" s="842" t="s">
        <v>4208</v>
      </c>
      <c r="AQ213" s="844" t="s">
        <v>4205</v>
      </c>
      <c r="AR213" s="2087"/>
    </row>
    <row r="214" spans="2:44" ht="126" customHeight="1" x14ac:dyDescent="0.25">
      <c r="B214" s="2062"/>
      <c r="C214" s="1862" t="s">
        <v>1178</v>
      </c>
      <c r="D214" s="1700" t="s">
        <v>1179</v>
      </c>
      <c r="E214" s="1700" t="s">
        <v>792</v>
      </c>
      <c r="F214" s="40" t="s">
        <v>1180</v>
      </c>
      <c r="G214" s="95" t="s">
        <v>1088</v>
      </c>
      <c r="H214" s="145">
        <v>0.33</v>
      </c>
      <c r="I214" s="149">
        <v>44805</v>
      </c>
      <c r="J214" s="149">
        <v>44926</v>
      </c>
      <c r="K214" s="145">
        <v>0</v>
      </c>
      <c r="L214" s="46">
        <v>0</v>
      </c>
      <c r="M214" s="145">
        <v>0.4</v>
      </c>
      <c r="N214" s="163">
        <v>1</v>
      </c>
      <c r="O214" s="1865">
        <v>21000000</v>
      </c>
      <c r="P214" s="1754">
        <v>0</v>
      </c>
      <c r="Q214" s="18"/>
      <c r="R214" s="1866">
        <v>0</v>
      </c>
      <c r="S214" s="1868" t="s">
        <v>4157</v>
      </c>
      <c r="T214" s="54">
        <v>0</v>
      </c>
      <c r="U214" s="221" t="s">
        <v>4166</v>
      </c>
      <c r="V214" s="94" t="s">
        <v>729</v>
      </c>
      <c r="W214" s="233" t="str">
        <f t="shared" si="12"/>
        <v>Sin iniciar</v>
      </c>
      <c r="X214" s="233" t="str">
        <f t="shared" si="13"/>
        <v>Sin iniciar</v>
      </c>
      <c r="Y214" s="1700" t="s">
        <v>4157</v>
      </c>
      <c r="Z214" s="1856">
        <f>SUMPRODUCT(H214:H216,T214:T216)</f>
        <v>0</v>
      </c>
      <c r="AA214" s="1857">
        <f>SUMPRODUCT(H214:H216,L214:L216)</f>
        <v>0</v>
      </c>
      <c r="AB214" s="1858" t="str">
        <f>IF(AA214&lt;1%,"Sin iniciar",IF(AA214=100%,"Terminado","En gestión"))</f>
        <v>Sin iniciar</v>
      </c>
      <c r="AC214" s="1859" t="str">
        <f>IF(Z214&lt;1%,"Sin iniciar",IF(Z214=100%,"Terminado","En gestión"))</f>
        <v>Sin iniciar</v>
      </c>
      <c r="AD214" s="76"/>
      <c r="AE214" s="1860"/>
      <c r="AF214" s="1852"/>
      <c r="AG214" s="1720">
        <v>0</v>
      </c>
      <c r="AH214" s="1854">
        <v>21000000</v>
      </c>
      <c r="AI214" s="1719"/>
      <c r="AJ214" s="1719"/>
      <c r="AK214" s="1851"/>
      <c r="AL214" s="1851"/>
      <c r="AM214" s="1851"/>
      <c r="AN214" s="1851"/>
      <c r="AP214" s="842" t="s">
        <v>4208</v>
      </c>
      <c r="AQ214" s="844" t="s">
        <v>4205</v>
      </c>
      <c r="AR214" s="2085" t="s">
        <v>4207</v>
      </c>
    </row>
    <row r="215" spans="2:44" ht="126" customHeight="1" x14ac:dyDescent="0.25">
      <c r="B215" s="2062"/>
      <c r="C215" s="1863"/>
      <c r="D215" s="1701"/>
      <c r="E215" s="1701"/>
      <c r="F215" s="40" t="s">
        <v>1181</v>
      </c>
      <c r="G215" s="95" t="s">
        <v>813</v>
      </c>
      <c r="H215" s="145">
        <v>0.33</v>
      </c>
      <c r="I215" s="149">
        <v>44805</v>
      </c>
      <c r="J215" s="149">
        <v>44926</v>
      </c>
      <c r="K215" s="145">
        <v>0</v>
      </c>
      <c r="L215" s="46">
        <v>0</v>
      </c>
      <c r="M215" s="145">
        <v>0.4</v>
      </c>
      <c r="N215" s="163">
        <v>1</v>
      </c>
      <c r="O215" s="1865"/>
      <c r="P215" s="1754"/>
      <c r="Q215" s="18"/>
      <c r="R215" s="1867"/>
      <c r="S215" s="1868"/>
      <c r="T215" s="54">
        <v>0</v>
      </c>
      <c r="U215" s="221" t="s">
        <v>4166</v>
      </c>
      <c r="V215" s="94" t="s">
        <v>729</v>
      </c>
      <c r="W215" s="233" t="str">
        <f t="shared" si="12"/>
        <v>Sin iniciar</v>
      </c>
      <c r="X215" s="233" t="str">
        <f t="shared" si="13"/>
        <v>Sin iniciar</v>
      </c>
      <c r="Y215" s="1699"/>
      <c r="Z215" s="1856"/>
      <c r="AA215" s="1857"/>
      <c r="AB215" s="1858"/>
      <c r="AC215" s="1859"/>
      <c r="AD215" s="76"/>
      <c r="AE215" s="1861"/>
      <c r="AF215" s="1853"/>
      <c r="AG215" s="1720"/>
      <c r="AH215" s="1854"/>
      <c r="AI215" s="1719"/>
      <c r="AJ215" s="1719"/>
      <c r="AK215" s="1851"/>
      <c r="AL215" s="1851"/>
      <c r="AM215" s="1851"/>
      <c r="AN215" s="1851"/>
      <c r="AP215" s="842" t="s">
        <v>4208</v>
      </c>
      <c r="AQ215" s="844" t="s">
        <v>4205</v>
      </c>
      <c r="AR215" s="2086"/>
    </row>
    <row r="216" spans="2:44" ht="126" customHeight="1" x14ac:dyDescent="0.25">
      <c r="B216" s="2063"/>
      <c r="C216" s="1864"/>
      <c r="D216" s="1702"/>
      <c r="E216" s="1702"/>
      <c r="F216" s="40" t="s">
        <v>1182</v>
      </c>
      <c r="G216" s="95" t="s">
        <v>1091</v>
      </c>
      <c r="H216" s="145">
        <v>0.34</v>
      </c>
      <c r="I216" s="149">
        <v>44805</v>
      </c>
      <c r="J216" s="149">
        <v>44926</v>
      </c>
      <c r="K216" s="145">
        <v>0</v>
      </c>
      <c r="L216" s="46">
        <v>0</v>
      </c>
      <c r="M216" s="145">
        <v>0.4</v>
      </c>
      <c r="N216" s="163">
        <v>1</v>
      </c>
      <c r="O216" s="1865"/>
      <c r="P216" s="1754"/>
      <c r="Q216" s="18"/>
      <c r="R216" s="1867"/>
      <c r="S216" s="1868"/>
      <c r="T216" s="54">
        <v>0</v>
      </c>
      <c r="U216" s="221" t="s">
        <v>4166</v>
      </c>
      <c r="V216" s="94" t="s">
        <v>729</v>
      </c>
      <c r="W216" s="233" t="str">
        <f t="shared" si="12"/>
        <v>Sin iniciar</v>
      </c>
      <c r="X216" s="233" t="str">
        <f t="shared" si="13"/>
        <v>Sin iniciar</v>
      </c>
      <c r="Y216" s="1855"/>
      <c r="Z216" s="1856"/>
      <c r="AA216" s="1857"/>
      <c r="AB216" s="1858"/>
      <c r="AC216" s="1859"/>
      <c r="AD216" s="76"/>
      <c r="AE216" s="1861"/>
      <c r="AF216" s="1853"/>
      <c r="AG216" s="1720"/>
      <c r="AH216" s="1854"/>
      <c r="AI216" s="1719"/>
      <c r="AJ216" s="1719"/>
      <c r="AK216" s="1851"/>
      <c r="AL216" s="1851"/>
      <c r="AM216" s="1851"/>
      <c r="AN216" s="1851"/>
      <c r="AP216" s="842" t="s">
        <v>4208</v>
      </c>
      <c r="AQ216" s="844" t="s">
        <v>4205</v>
      </c>
      <c r="AR216" s="2087"/>
    </row>
    <row r="217" spans="2:44" ht="126" customHeight="1" x14ac:dyDescent="0.25">
      <c r="B217" s="2064" t="s">
        <v>1183</v>
      </c>
      <c r="C217" s="2095" t="s">
        <v>1184</v>
      </c>
      <c r="D217" s="1786" t="s">
        <v>1185</v>
      </c>
      <c r="E217" s="1683" t="s">
        <v>1186</v>
      </c>
      <c r="F217" s="251" t="s">
        <v>1187</v>
      </c>
      <c r="G217" s="272" t="s">
        <v>1188</v>
      </c>
      <c r="H217" s="304">
        <v>0.5</v>
      </c>
      <c r="I217" s="254">
        <v>44562</v>
      </c>
      <c r="J217" s="254">
        <v>44926</v>
      </c>
      <c r="K217" s="304">
        <v>0.25</v>
      </c>
      <c r="L217" s="45">
        <v>0.5</v>
      </c>
      <c r="M217" s="304">
        <v>0.75</v>
      </c>
      <c r="N217" s="309">
        <v>0.75</v>
      </c>
      <c r="O217" s="1827">
        <v>878916100</v>
      </c>
      <c r="P217" s="1789">
        <v>0</v>
      </c>
      <c r="Q217" s="18"/>
      <c r="R217" s="1844">
        <v>0.5</v>
      </c>
      <c r="S217" s="1831" t="s">
        <v>1189</v>
      </c>
      <c r="T217" s="61">
        <v>0.5</v>
      </c>
      <c r="U217" s="297" t="s">
        <v>1190</v>
      </c>
      <c r="V217" s="300" t="s">
        <v>1191</v>
      </c>
      <c r="W217" s="233" t="str">
        <f t="shared" si="12"/>
        <v>En gestión</v>
      </c>
      <c r="X217" s="238" t="str">
        <f t="shared" si="13"/>
        <v>En gestión</v>
      </c>
      <c r="Y217" s="1818" t="s">
        <v>1192</v>
      </c>
      <c r="Z217" s="1819">
        <f>SUMPRODUCT(H217:H218,T217:T218)</f>
        <v>0.5</v>
      </c>
      <c r="AA217" s="1821">
        <f>SUMPRODUCT(H217:H218,L217:L218)</f>
        <v>0.5</v>
      </c>
      <c r="AB217" s="1735" t="str">
        <f>IF(AA217&lt;1%,"Sin iniciar",IF(AA217=100%,"Terminado","En gestión"))</f>
        <v>En gestión</v>
      </c>
      <c r="AC217" s="1738" t="str">
        <f>IF(Z217&lt;1%,"Sin iniciar",IF(Z217=100%,"Terminado","En gestión"))</f>
        <v>En gestión</v>
      </c>
      <c r="AD217" s="270"/>
      <c r="AE217" s="1778">
        <v>0</v>
      </c>
      <c r="AF217" s="1720"/>
      <c r="AG217" s="1720"/>
      <c r="AH217" s="1778">
        <v>878916100</v>
      </c>
      <c r="AI217" s="1850">
        <v>887641166.66999996</v>
      </c>
      <c r="AJ217" s="1850">
        <v>306555428</v>
      </c>
      <c r="AK217" s="1824" t="s">
        <v>1193</v>
      </c>
      <c r="AL217" s="1824" t="s">
        <v>1194</v>
      </c>
      <c r="AM217" s="1824" t="s">
        <v>1195</v>
      </c>
      <c r="AN217" s="1824" t="s">
        <v>1196</v>
      </c>
      <c r="AP217" s="842" t="s">
        <v>4208</v>
      </c>
      <c r="AQ217" s="844" t="s">
        <v>4205</v>
      </c>
      <c r="AR217" s="2085" t="s">
        <v>4207</v>
      </c>
    </row>
    <row r="218" spans="2:44" ht="126" customHeight="1" x14ac:dyDescent="0.25">
      <c r="B218" s="2064"/>
      <c r="C218" s="2096"/>
      <c r="D218" s="1696"/>
      <c r="E218" s="1684"/>
      <c r="F218" s="251" t="s">
        <v>1197</v>
      </c>
      <c r="G218" s="256" t="s">
        <v>1198</v>
      </c>
      <c r="H218" s="305">
        <v>0.5</v>
      </c>
      <c r="I218" s="258">
        <v>44562</v>
      </c>
      <c r="J218" s="258">
        <v>44926</v>
      </c>
      <c r="K218" s="305">
        <v>0.25</v>
      </c>
      <c r="L218" s="46">
        <v>0.5</v>
      </c>
      <c r="M218" s="305">
        <v>0.75</v>
      </c>
      <c r="N218" s="310">
        <v>0.75</v>
      </c>
      <c r="O218" s="1787"/>
      <c r="P218" s="1789"/>
      <c r="Q218" s="18"/>
      <c r="R218" s="1845"/>
      <c r="S218" s="1832"/>
      <c r="T218" s="61">
        <v>0.5</v>
      </c>
      <c r="U218" s="297" t="s">
        <v>1199</v>
      </c>
      <c r="V218" s="300" t="s">
        <v>1200</v>
      </c>
      <c r="W218" s="233" t="str">
        <f t="shared" si="12"/>
        <v>En gestión</v>
      </c>
      <c r="X218" s="238" t="str">
        <f t="shared" si="13"/>
        <v>En gestión</v>
      </c>
      <c r="Y218" s="1818"/>
      <c r="Z218" s="1820"/>
      <c r="AA218" s="1822"/>
      <c r="AB218" s="1736"/>
      <c r="AC218" s="1739"/>
      <c r="AD218" s="270"/>
      <c r="AE218" s="1778"/>
      <c r="AF218" s="1720"/>
      <c r="AG218" s="1720"/>
      <c r="AH218" s="1778"/>
      <c r="AI218" s="1850"/>
      <c r="AJ218" s="1850"/>
      <c r="AK218" s="1824"/>
      <c r="AL218" s="1824"/>
      <c r="AM218" s="1824"/>
      <c r="AN218" s="1824"/>
      <c r="AP218" s="842" t="s">
        <v>4208</v>
      </c>
      <c r="AQ218" s="844" t="s">
        <v>4205</v>
      </c>
      <c r="AR218" s="2087"/>
    </row>
    <row r="219" spans="2:44" ht="126" customHeight="1" x14ac:dyDescent="0.25">
      <c r="B219" s="2064"/>
      <c r="C219" s="1813" t="s">
        <v>1201</v>
      </c>
      <c r="D219" s="1694" t="s">
        <v>1202</v>
      </c>
      <c r="E219" s="1694" t="s">
        <v>1203</v>
      </c>
      <c r="F219" s="251" t="s">
        <v>1204</v>
      </c>
      <c r="G219" s="256" t="s">
        <v>1205</v>
      </c>
      <c r="H219" s="306">
        <v>0.5</v>
      </c>
      <c r="I219" s="258">
        <v>44562</v>
      </c>
      <c r="J219" s="258">
        <v>44926</v>
      </c>
      <c r="K219" s="305">
        <v>0.1</v>
      </c>
      <c r="L219" s="46">
        <v>0.5</v>
      </c>
      <c r="M219" s="305">
        <v>0.75</v>
      </c>
      <c r="N219" s="310">
        <v>1</v>
      </c>
      <c r="O219" s="1826">
        <v>216499440</v>
      </c>
      <c r="P219" s="1789">
        <v>0</v>
      </c>
      <c r="Q219" s="18"/>
      <c r="R219" s="1844">
        <v>0.5</v>
      </c>
      <c r="S219" s="1830" t="s">
        <v>1206</v>
      </c>
      <c r="T219" s="60">
        <v>0.4</v>
      </c>
      <c r="U219" s="311" t="s">
        <v>1207</v>
      </c>
      <c r="V219" s="312" t="s">
        <v>1208</v>
      </c>
      <c r="W219" s="233" t="str">
        <f t="shared" si="12"/>
        <v>En gestión</v>
      </c>
      <c r="X219" s="233" t="str">
        <f t="shared" si="13"/>
        <v>En gestión</v>
      </c>
      <c r="Y219" s="1694" t="s">
        <v>1209</v>
      </c>
      <c r="Z219" s="1819">
        <f>SUMPRODUCT(H219:H220,T219:T220)</f>
        <v>0.45</v>
      </c>
      <c r="AA219" s="1821">
        <f>SUMPRODUCT(H219:H220,L219:L220)</f>
        <v>0.5</v>
      </c>
      <c r="AB219" s="1735" t="str">
        <f>IF(AA219&lt;1%,"Sin iniciar",IF(AA219=100%,"Terminado","En gestión"))</f>
        <v>En gestión</v>
      </c>
      <c r="AC219" s="1738" t="str">
        <f>IF(Z219&lt;1%,"Sin iniciar",IF(Z219=100%,"Terminado","En gestión"))</f>
        <v>En gestión</v>
      </c>
      <c r="AD219" s="328" t="s">
        <v>1210</v>
      </c>
      <c r="AE219" s="1778">
        <v>0</v>
      </c>
      <c r="AF219" s="1720"/>
      <c r="AG219" s="1720"/>
      <c r="AH219" s="1778">
        <v>216499440</v>
      </c>
      <c r="AI219" s="1719">
        <v>162419440</v>
      </c>
      <c r="AJ219" s="1719" t="s">
        <v>1211</v>
      </c>
      <c r="AK219" s="1824" t="s">
        <v>1193</v>
      </c>
      <c r="AL219" s="1824" t="s">
        <v>1212</v>
      </c>
      <c r="AM219" s="1824" t="s">
        <v>1213</v>
      </c>
      <c r="AN219" s="1824" t="s">
        <v>1214</v>
      </c>
      <c r="AP219" s="842" t="s">
        <v>4208</v>
      </c>
      <c r="AQ219" s="844" t="s">
        <v>4205</v>
      </c>
      <c r="AR219" s="2085" t="s">
        <v>4207</v>
      </c>
    </row>
    <row r="220" spans="2:44" ht="126" customHeight="1" x14ac:dyDescent="0.25">
      <c r="B220" s="2064"/>
      <c r="C220" s="1814"/>
      <c r="D220" s="1696"/>
      <c r="E220" s="1696"/>
      <c r="F220" s="251" t="s">
        <v>1215</v>
      </c>
      <c r="G220" s="256" t="s">
        <v>1216</v>
      </c>
      <c r="H220" s="306">
        <v>0.5</v>
      </c>
      <c r="I220" s="258">
        <v>44562</v>
      </c>
      <c r="J220" s="258">
        <v>44926</v>
      </c>
      <c r="K220" s="305">
        <v>0.1</v>
      </c>
      <c r="L220" s="46">
        <v>0.5</v>
      </c>
      <c r="M220" s="305">
        <v>0.75</v>
      </c>
      <c r="N220" s="310">
        <v>1</v>
      </c>
      <c r="O220" s="1787"/>
      <c r="P220" s="1789"/>
      <c r="Q220" s="18"/>
      <c r="R220" s="1845"/>
      <c r="S220" s="1832"/>
      <c r="T220" s="61">
        <v>0.5</v>
      </c>
      <c r="U220" s="297" t="s">
        <v>1217</v>
      </c>
      <c r="V220" s="300" t="s">
        <v>1218</v>
      </c>
      <c r="W220" s="233" t="str">
        <f t="shared" si="12"/>
        <v>En gestión</v>
      </c>
      <c r="X220" s="233" t="str">
        <f t="shared" si="13"/>
        <v>En gestión</v>
      </c>
      <c r="Y220" s="1696"/>
      <c r="Z220" s="1820"/>
      <c r="AA220" s="1822"/>
      <c r="AB220" s="1736"/>
      <c r="AC220" s="1739"/>
      <c r="AD220" s="329" t="s">
        <v>1219</v>
      </c>
      <c r="AE220" s="1778"/>
      <c r="AF220" s="1720"/>
      <c r="AG220" s="1720"/>
      <c r="AH220" s="1778"/>
      <c r="AI220" s="1719"/>
      <c r="AJ220" s="1719"/>
      <c r="AK220" s="1824"/>
      <c r="AL220" s="1824"/>
      <c r="AM220" s="1824"/>
      <c r="AN220" s="1824"/>
      <c r="AP220" s="842" t="s">
        <v>4208</v>
      </c>
      <c r="AQ220" s="844" t="s">
        <v>4205</v>
      </c>
      <c r="AR220" s="2087"/>
    </row>
    <row r="221" spans="2:44" ht="126" customHeight="1" x14ac:dyDescent="0.25">
      <c r="B221" s="2064"/>
      <c r="C221" s="1813" t="s">
        <v>1220</v>
      </c>
      <c r="D221" s="1694" t="s">
        <v>1221</v>
      </c>
      <c r="E221" s="1694" t="s">
        <v>1222</v>
      </c>
      <c r="F221" s="251" t="s">
        <v>1223</v>
      </c>
      <c r="G221" s="256" t="s">
        <v>1224</v>
      </c>
      <c r="H221" s="306">
        <v>0.5</v>
      </c>
      <c r="I221" s="258">
        <v>44562</v>
      </c>
      <c r="J221" s="258">
        <v>44926</v>
      </c>
      <c r="K221" s="305">
        <v>0.1</v>
      </c>
      <c r="L221" s="46">
        <v>0.5</v>
      </c>
      <c r="M221" s="305">
        <v>0.75</v>
      </c>
      <c r="N221" s="310">
        <v>1</v>
      </c>
      <c r="O221" s="1826">
        <v>150607600</v>
      </c>
      <c r="P221" s="1789">
        <v>0</v>
      </c>
      <c r="Q221" s="18"/>
      <c r="R221" s="1846" t="s">
        <v>307</v>
      </c>
      <c r="S221" s="1847" t="s">
        <v>1225</v>
      </c>
      <c r="T221" s="54">
        <v>0.5</v>
      </c>
      <c r="U221" s="313" t="s">
        <v>1226</v>
      </c>
      <c r="V221" s="314" t="s">
        <v>1227</v>
      </c>
      <c r="W221" s="233" t="str">
        <f t="shared" si="12"/>
        <v>En gestión</v>
      </c>
      <c r="X221" s="233" t="str">
        <f t="shared" si="13"/>
        <v>En gestión</v>
      </c>
      <c r="Y221" s="1694" t="s">
        <v>1228</v>
      </c>
      <c r="Z221" s="1819">
        <f>SUMPRODUCT(H221:H222,T221:T222)</f>
        <v>0.5</v>
      </c>
      <c r="AA221" s="1821">
        <f>SUMPRODUCT(H221:H222,L221:L222)</f>
        <v>0.5</v>
      </c>
      <c r="AB221" s="1735" t="str">
        <f>IF(AA221&lt;1%,"Sin iniciar",IF(AA221=100%,"Terminado","En gestión"))</f>
        <v>En gestión</v>
      </c>
      <c r="AC221" s="1738" t="str">
        <f>IF(Z221&lt;1%,"Sin iniciar",IF(Z221=100%,"Terminado","En gestión"))</f>
        <v>En gestión</v>
      </c>
      <c r="AD221" s="270"/>
      <c r="AE221" s="1778">
        <v>0</v>
      </c>
      <c r="AF221" s="1720"/>
      <c r="AG221" s="1720"/>
      <c r="AH221" s="1778">
        <v>150607600</v>
      </c>
      <c r="AI221" s="1719">
        <v>150607600</v>
      </c>
      <c r="AJ221" s="1719" t="s">
        <v>1229</v>
      </c>
      <c r="AK221" s="1824" t="s">
        <v>1193</v>
      </c>
      <c r="AL221" s="1824" t="s">
        <v>1212</v>
      </c>
      <c r="AM221" s="1824" t="s">
        <v>1213</v>
      </c>
      <c r="AN221" s="1824" t="s">
        <v>1214</v>
      </c>
      <c r="AP221" s="842" t="s">
        <v>4208</v>
      </c>
      <c r="AQ221" s="844" t="s">
        <v>4205</v>
      </c>
      <c r="AR221" s="2085" t="s">
        <v>4207</v>
      </c>
    </row>
    <row r="222" spans="2:44" ht="126" customHeight="1" x14ac:dyDescent="0.25">
      <c r="B222" s="2064"/>
      <c r="C222" s="1814"/>
      <c r="D222" s="1696"/>
      <c r="E222" s="1696"/>
      <c r="F222" s="251" t="s">
        <v>1230</v>
      </c>
      <c r="G222" s="256" t="s">
        <v>1231</v>
      </c>
      <c r="H222" s="306">
        <v>0.5</v>
      </c>
      <c r="I222" s="258">
        <v>44562</v>
      </c>
      <c r="J222" s="258">
        <v>44926</v>
      </c>
      <c r="K222" s="305">
        <v>0.1</v>
      </c>
      <c r="L222" s="46">
        <v>0.5</v>
      </c>
      <c r="M222" s="305">
        <v>0.75</v>
      </c>
      <c r="N222" s="310">
        <v>1</v>
      </c>
      <c r="O222" s="1787"/>
      <c r="P222" s="1789"/>
      <c r="Q222" s="18"/>
      <c r="R222" s="1846"/>
      <c r="S222" s="1849"/>
      <c r="T222" s="54">
        <v>0.5</v>
      </c>
      <c r="U222" s="315" t="s">
        <v>1232</v>
      </c>
      <c r="V222" s="316" t="s">
        <v>1233</v>
      </c>
      <c r="W222" s="233" t="str">
        <f t="shared" si="12"/>
        <v>En gestión</v>
      </c>
      <c r="X222" s="233" t="str">
        <f t="shared" si="13"/>
        <v>En gestión</v>
      </c>
      <c r="Y222" s="1696"/>
      <c r="Z222" s="1820"/>
      <c r="AA222" s="1822"/>
      <c r="AB222" s="1736"/>
      <c r="AC222" s="1739"/>
      <c r="AD222" s="270"/>
      <c r="AE222" s="1778"/>
      <c r="AF222" s="1720"/>
      <c r="AG222" s="1720"/>
      <c r="AH222" s="1778"/>
      <c r="AI222" s="1719"/>
      <c r="AJ222" s="1719"/>
      <c r="AK222" s="1824"/>
      <c r="AL222" s="1824"/>
      <c r="AM222" s="1824"/>
      <c r="AN222" s="1824"/>
      <c r="AP222" s="842" t="s">
        <v>4208</v>
      </c>
      <c r="AQ222" s="844" t="s">
        <v>4205</v>
      </c>
      <c r="AR222" s="2087"/>
    </row>
    <row r="223" spans="2:44" ht="126" customHeight="1" x14ac:dyDescent="0.25">
      <c r="B223" s="2064"/>
      <c r="C223" s="1813" t="s">
        <v>1234</v>
      </c>
      <c r="D223" s="1694" t="s">
        <v>1235</v>
      </c>
      <c r="E223" s="1694" t="s">
        <v>1236</v>
      </c>
      <c r="F223" s="251" t="s">
        <v>1237</v>
      </c>
      <c r="G223" s="256" t="s">
        <v>1238</v>
      </c>
      <c r="H223" s="306">
        <v>0.1</v>
      </c>
      <c r="I223" s="258">
        <v>44562</v>
      </c>
      <c r="J223" s="258">
        <v>44926</v>
      </c>
      <c r="K223" s="305">
        <v>0.1</v>
      </c>
      <c r="L223" s="46">
        <v>0.5</v>
      </c>
      <c r="M223" s="305">
        <v>0.75</v>
      </c>
      <c r="N223" s="310">
        <v>1</v>
      </c>
      <c r="O223" s="1826">
        <v>172898000</v>
      </c>
      <c r="P223" s="1789">
        <v>0</v>
      </c>
      <c r="Q223" s="18"/>
      <c r="R223" s="1846" t="s">
        <v>1239</v>
      </c>
      <c r="S223" s="1847" t="s">
        <v>1240</v>
      </c>
      <c r="T223" s="68">
        <v>0.5</v>
      </c>
      <c r="U223" s="311" t="s">
        <v>1241</v>
      </c>
      <c r="V223" s="317" t="s">
        <v>1242</v>
      </c>
      <c r="W223" s="233" t="str">
        <f t="shared" si="12"/>
        <v>En gestión</v>
      </c>
      <c r="X223" s="233" t="str">
        <f t="shared" si="13"/>
        <v>En gestión</v>
      </c>
      <c r="Y223" s="1694" t="s">
        <v>1243</v>
      </c>
      <c r="Z223" s="1833">
        <f>SUMPRODUCT(H223:H231,T223:T231)</f>
        <v>0.50000000000000011</v>
      </c>
      <c r="AA223" s="1823">
        <f>SUMPRODUCT(H223:H231,L223:L231)</f>
        <v>0.50000000000000011</v>
      </c>
      <c r="AB223" s="1734" t="str">
        <f>IF(AA223&lt;1%,"Sin iniciar",IF(AA223=100%,"Terminado","En gestión"))</f>
        <v>En gestión</v>
      </c>
      <c r="AC223" s="1737" t="str">
        <f>IF(Z223&lt;1%,"Sin iniciar",IF(Z223=100%,"Terminado","En gestión"))</f>
        <v>En gestión</v>
      </c>
      <c r="AD223" s="270"/>
      <c r="AE223" s="1778">
        <v>0</v>
      </c>
      <c r="AF223" s="1720"/>
      <c r="AG223" s="1720"/>
      <c r="AH223" s="1778">
        <v>172898000</v>
      </c>
      <c r="AI223" s="1719">
        <v>172898000</v>
      </c>
      <c r="AJ223" s="1719" t="s">
        <v>1244</v>
      </c>
      <c r="AK223" s="1824" t="s">
        <v>1193</v>
      </c>
      <c r="AL223" s="1824" t="s">
        <v>1245</v>
      </c>
      <c r="AM223" s="1824" t="s">
        <v>1246</v>
      </c>
      <c r="AN223" s="1824" t="s">
        <v>1247</v>
      </c>
      <c r="AP223" s="842" t="s">
        <v>4208</v>
      </c>
      <c r="AQ223" s="844" t="s">
        <v>4205</v>
      </c>
      <c r="AR223" s="2085" t="s">
        <v>4207</v>
      </c>
    </row>
    <row r="224" spans="2:44" ht="126" customHeight="1" x14ac:dyDescent="0.25">
      <c r="B224" s="2064"/>
      <c r="C224" s="1825"/>
      <c r="D224" s="1695"/>
      <c r="E224" s="1695"/>
      <c r="F224" s="251" t="s">
        <v>1248</v>
      </c>
      <c r="G224" s="256" t="s">
        <v>1249</v>
      </c>
      <c r="H224" s="306">
        <v>0.05</v>
      </c>
      <c r="I224" s="258">
        <v>44562</v>
      </c>
      <c r="J224" s="258">
        <v>44926</v>
      </c>
      <c r="K224" s="305">
        <v>0.1</v>
      </c>
      <c r="L224" s="46">
        <v>0.5</v>
      </c>
      <c r="M224" s="305">
        <v>0.75</v>
      </c>
      <c r="N224" s="310">
        <v>1</v>
      </c>
      <c r="O224" s="1827"/>
      <c r="P224" s="1789"/>
      <c r="Q224" s="18"/>
      <c r="R224" s="1846"/>
      <c r="S224" s="1848"/>
      <c r="T224" s="69">
        <v>0.5</v>
      </c>
      <c r="U224" s="297" t="s">
        <v>1250</v>
      </c>
      <c r="V224" s="296" t="s">
        <v>1251</v>
      </c>
      <c r="W224" s="233" t="str">
        <f t="shared" si="12"/>
        <v>En gestión</v>
      </c>
      <c r="X224" s="233" t="str">
        <f t="shared" si="13"/>
        <v>En gestión</v>
      </c>
      <c r="Y224" s="1695"/>
      <c r="Z224" s="1834"/>
      <c r="AA224" s="1821"/>
      <c r="AB224" s="1735"/>
      <c r="AC224" s="1738"/>
      <c r="AD224" s="270"/>
      <c r="AE224" s="1778"/>
      <c r="AF224" s="1720"/>
      <c r="AG224" s="1720"/>
      <c r="AH224" s="1778"/>
      <c r="AI224" s="1719"/>
      <c r="AJ224" s="1719"/>
      <c r="AK224" s="1824"/>
      <c r="AL224" s="1824"/>
      <c r="AM224" s="1824"/>
      <c r="AN224" s="1824"/>
      <c r="AP224" s="842" t="s">
        <v>4208</v>
      </c>
      <c r="AQ224" s="844" t="s">
        <v>4205</v>
      </c>
      <c r="AR224" s="2086"/>
    </row>
    <row r="225" spans="2:44" ht="126" customHeight="1" x14ac:dyDescent="0.25">
      <c r="B225" s="2064"/>
      <c r="C225" s="1825"/>
      <c r="D225" s="1695"/>
      <c r="E225" s="1695"/>
      <c r="F225" s="251" t="s">
        <v>1252</v>
      </c>
      <c r="G225" s="256" t="s">
        <v>1253</v>
      </c>
      <c r="H225" s="306">
        <v>0.05</v>
      </c>
      <c r="I225" s="258">
        <v>44562</v>
      </c>
      <c r="J225" s="258">
        <v>44926</v>
      </c>
      <c r="K225" s="305">
        <v>0.1</v>
      </c>
      <c r="L225" s="46">
        <v>0.5</v>
      </c>
      <c r="M225" s="305">
        <v>0.75</v>
      </c>
      <c r="N225" s="310">
        <v>1</v>
      </c>
      <c r="O225" s="1827"/>
      <c r="P225" s="1789"/>
      <c r="Q225" s="18"/>
      <c r="R225" s="1846"/>
      <c r="S225" s="1848"/>
      <c r="T225" s="70">
        <v>0.5</v>
      </c>
      <c r="U225" s="297" t="s">
        <v>1241</v>
      </c>
      <c r="V225" s="296" t="s">
        <v>1242</v>
      </c>
      <c r="W225" s="233" t="str">
        <f t="shared" si="12"/>
        <v>En gestión</v>
      </c>
      <c r="X225" s="233" t="str">
        <f t="shared" si="13"/>
        <v>En gestión</v>
      </c>
      <c r="Y225" s="1695"/>
      <c r="Z225" s="1834"/>
      <c r="AA225" s="1821"/>
      <c r="AB225" s="1735"/>
      <c r="AC225" s="1738"/>
      <c r="AD225" s="270"/>
      <c r="AE225" s="1778"/>
      <c r="AF225" s="1720"/>
      <c r="AG225" s="1720"/>
      <c r="AH225" s="1778"/>
      <c r="AI225" s="1719"/>
      <c r="AJ225" s="1719"/>
      <c r="AK225" s="1824"/>
      <c r="AL225" s="1824"/>
      <c r="AM225" s="1824"/>
      <c r="AN225" s="1824"/>
      <c r="AP225" s="842" t="s">
        <v>4208</v>
      </c>
      <c r="AQ225" s="844" t="s">
        <v>4205</v>
      </c>
      <c r="AR225" s="2086"/>
    </row>
    <row r="226" spans="2:44" ht="126" customHeight="1" x14ac:dyDescent="0.25">
      <c r="B226" s="2064"/>
      <c r="C226" s="1825"/>
      <c r="D226" s="1695"/>
      <c r="E226" s="1695"/>
      <c r="F226" s="251" t="s">
        <v>1254</v>
      </c>
      <c r="G226" s="256" t="s">
        <v>1255</v>
      </c>
      <c r="H226" s="306">
        <v>0.1</v>
      </c>
      <c r="I226" s="258">
        <v>44562</v>
      </c>
      <c r="J226" s="258">
        <v>44926</v>
      </c>
      <c r="K226" s="305">
        <v>0.1</v>
      </c>
      <c r="L226" s="46">
        <v>0.5</v>
      </c>
      <c r="M226" s="305">
        <v>0.75</v>
      </c>
      <c r="N226" s="310">
        <v>1</v>
      </c>
      <c r="O226" s="1827"/>
      <c r="P226" s="1789"/>
      <c r="Q226" s="18"/>
      <c r="R226" s="1846"/>
      <c r="S226" s="1848"/>
      <c r="T226" s="69">
        <v>0.5</v>
      </c>
      <c r="U226" s="297" t="s">
        <v>1250</v>
      </c>
      <c r="V226" s="296" t="s">
        <v>1251</v>
      </c>
      <c r="W226" s="233" t="str">
        <f t="shared" si="12"/>
        <v>En gestión</v>
      </c>
      <c r="X226" s="233" t="str">
        <f t="shared" si="13"/>
        <v>En gestión</v>
      </c>
      <c r="Y226" s="1695"/>
      <c r="Z226" s="1834"/>
      <c r="AA226" s="1821"/>
      <c r="AB226" s="1735"/>
      <c r="AC226" s="1738"/>
      <c r="AD226" s="270"/>
      <c r="AE226" s="1778"/>
      <c r="AF226" s="1720"/>
      <c r="AG226" s="1720"/>
      <c r="AH226" s="1778"/>
      <c r="AI226" s="1719"/>
      <c r="AJ226" s="1719"/>
      <c r="AK226" s="1824"/>
      <c r="AL226" s="1824"/>
      <c r="AM226" s="1824"/>
      <c r="AN226" s="1824"/>
      <c r="AP226" s="842" t="s">
        <v>4208</v>
      </c>
      <c r="AQ226" s="844" t="s">
        <v>4205</v>
      </c>
      <c r="AR226" s="2086"/>
    </row>
    <row r="227" spans="2:44" ht="126" customHeight="1" x14ac:dyDescent="0.25">
      <c r="B227" s="2064"/>
      <c r="C227" s="1825"/>
      <c r="D227" s="1695"/>
      <c r="E227" s="1695"/>
      <c r="F227" s="251" t="s">
        <v>1256</v>
      </c>
      <c r="G227" s="256" t="s">
        <v>1257</v>
      </c>
      <c r="H227" s="306">
        <v>0.15</v>
      </c>
      <c r="I227" s="258">
        <v>44562</v>
      </c>
      <c r="J227" s="258">
        <v>44926</v>
      </c>
      <c r="K227" s="305">
        <v>0.1</v>
      </c>
      <c r="L227" s="46">
        <v>0.5</v>
      </c>
      <c r="M227" s="305">
        <v>0.75</v>
      </c>
      <c r="N227" s="310">
        <v>1</v>
      </c>
      <c r="O227" s="1827"/>
      <c r="P227" s="1789"/>
      <c r="Q227" s="18"/>
      <c r="R227" s="1846"/>
      <c r="S227" s="1848"/>
      <c r="T227" s="69">
        <v>0.5</v>
      </c>
      <c r="U227" s="297" t="s">
        <v>1258</v>
      </c>
      <c r="V227" s="296" t="s">
        <v>1259</v>
      </c>
      <c r="W227" s="233" t="str">
        <f t="shared" si="12"/>
        <v>En gestión</v>
      </c>
      <c r="X227" s="233" t="str">
        <f t="shared" si="13"/>
        <v>En gestión</v>
      </c>
      <c r="Y227" s="1695"/>
      <c r="Z227" s="1834"/>
      <c r="AA227" s="1821"/>
      <c r="AB227" s="1735"/>
      <c r="AC227" s="1738"/>
      <c r="AD227" s="270"/>
      <c r="AE227" s="1778"/>
      <c r="AF227" s="1720"/>
      <c r="AG227" s="1720"/>
      <c r="AH227" s="1778"/>
      <c r="AI227" s="1719"/>
      <c r="AJ227" s="1719"/>
      <c r="AK227" s="1824"/>
      <c r="AL227" s="1824"/>
      <c r="AM227" s="1824"/>
      <c r="AN227" s="1824"/>
      <c r="AP227" s="842" t="s">
        <v>4208</v>
      </c>
      <c r="AQ227" s="844" t="s">
        <v>4205</v>
      </c>
      <c r="AR227" s="2086"/>
    </row>
    <row r="228" spans="2:44" ht="126" customHeight="1" x14ac:dyDescent="0.25">
      <c r="B228" s="2064"/>
      <c r="C228" s="1825"/>
      <c r="D228" s="1695"/>
      <c r="E228" s="1695"/>
      <c r="F228" s="251" t="s">
        <v>1260</v>
      </c>
      <c r="G228" s="256" t="s">
        <v>1261</v>
      </c>
      <c r="H228" s="306">
        <v>0.15</v>
      </c>
      <c r="I228" s="258">
        <v>44562</v>
      </c>
      <c r="J228" s="258">
        <v>44926</v>
      </c>
      <c r="K228" s="305">
        <v>0.1</v>
      </c>
      <c r="L228" s="46">
        <v>0.5</v>
      </c>
      <c r="M228" s="305">
        <v>0.75</v>
      </c>
      <c r="N228" s="310">
        <v>1</v>
      </c>
      <c r="O228" s="1827"/>
      <c r="P228" s="1789"/>
      <c r="Q228" s="18"/>
      <c r="R228" s="1846"/>
      <c r="S228" s="1848"/>
      <c r="T228" s="68">
        <v>0.5</v>
      </c>
      <c r="U228" s="311" t="s">
        <v>1262</v>
      </c>
      <c r="V228" s="317" t="s">
        <v>1263</v>
      </c>
      <c r="W228" s="233" t="str">
        <f t="shared" si="12"/>
        <v>En gestión</v>
      </c>
      <c r="X228" s="233" t="str">
        <f t="shared" si="13"/>
        <v>En gestión</v>
      </c>
      <c r="Y228" s="1695"/>
      <c r="Z228" s="1834"/>
      <c r="AA228" s="1821"/>
      <c r="AB228" s="1735"/>
      <c r="AC228" s="1738"/>
      <c r="AD228" s="270"/>
      <c r="AE228" s="1778"/>
      <c r="AF228" s="1720"/>
      <c r="AG228" s="1720"/>
      <c r="AH228" s="1778"/>
      <c r="AI228" s="1719"/>
      <c r="AJ228" s="1719"/>
      <c r="AK228" s="1824"/>
      <c r="AL228" s="1824"/>
      <c r="AM228" s="1824"/>
      <c r="AN228" s="1824"/>
      <c r="AP228" s="842" t="s">
        <v>4208</v>
      </c>
      <c r="AQ228" s="844" t="s">
        <v>4205</v>
      </c>
      <c r="AR228" s="2086"/>
    </row>
    <row r="229" spans="2:44" ht="126" customHeight="1" x14ac:dyDescent="0.25">
      <c r="B229" s="2064"/>
      <c r="C229" s="1825"/>
      <c r="D229" s="1695"/>
      <c r="E229" s="1695"/>
      <c r="F229" s="251" t="s">
        <v>1264</v>
      </c>
      <c r="G229" s="256" t="s">
        <v>1265</v>
      </c>
      <c r="H229" s="306">
        <v>0.15</v>
      </c>
      <c r="I229" s="258">
        <v>44562</v>
      </c>
      <c r="J229" s="258">
        <v>44926</v>
      </c>
      <c r="K229" s="305">
        <v>0.1</v>
      </c>
      <c r="L229" s="46">
        <v>0.5</v>
      </c>
      <c r="M229" s="305">
        <v>0.75</v>
      </c>
      <c r="N229" s="310">
        <v>1</v>
      </c>
      <c r="O229" s="1827"/>
      <c r="P229" s="1789"/>
      <c r="Q229" s="18"/>
      <c r="R229" s="1846"/>
      <c r="S229" s="1848"/>
      <c r="T229" s="69">
        <v>0.5</v>
      </c>
      <c r="U229" s="297" t="s">
        <v>1266</v>
      </c>
      <c r="V229" s="300" t="s">
        <v>1267</v>
      </c>
      <c r="W229" s="233" t="str">
        <f t="shared" si="12"/>
        <v>En gestión</v>
      </c>
      <c r="X229" s="233" t="str">
        <f t="shared" si="13"/>
        <v>En gestión</v>
      </c>
      <c r="Y229" s="1695"/>
      <c r="Z229" s="1834"/>
      <c r="AA229" s="1821"/>
      <c r="AB229" s="1735"/>
      <c r="AC229" s="1738"/>
      <c r="AD229" s="270"/>
      <c r="AE229" s="1778"/>
      <c r="AF229" s="1720"/>
      <c r="AG229" s="1720"/>
      <c r="AH229" s="1778"/>
      <c r="AI229" s="1719"/>
      <c r="AJ229" s="1719"/>
      <c r="AK229" s="1824"/>
      <c r="AL229" s="1824"/>
      <c r="AM229" s="1824"/>
      <c r="AN229" s="1824"/>
      <c r="AP229" s="842" t="s">
        <v>4208</v>
      </c>
      <c r="AQ229" s="844" t="s">
        <v>4205</v>
      </c>
      <c r="AR229" s="2086"/>
    </row>
    <row r="230" spans="2:44" ht="126" customHeight="1" x14ac:dyDescent="0.25">
      <c r="B230" s="2064"/>
      <c r="C230" s="1825"/>
      <c r="D230" s="1695"/>
      <c r="E230" s="1695"/>
      <c r="F230" s="251" t="s">
        <v>1268</v>
      </c>
      <c r="G230" s="256" t="s">
        <v>1269</v>
      </c>
      <c r="H230" s="306">
        <v>0.15</v>
      </c>
      <c r="I230" s="258">
        <v>44562</v>
      </c>
      <c r="J230" s="258">
        <v>44926</v>
      </c>
      <c r="K230" s="305">
        <v>0.1</v>
      </c>
      <c r="L230" s="46">
        <v>0.5</v>
      </c>
      <c r="M230" s="305">
        <v>0.75</v>
      </c>
      <c r="N230" s="310">
        <v>1</v>
      </c>
      <c r="O230" s="1827"/>
      <c r="P230" s="1789"/>
      <c r="Q230" s="18"/>
      <c r="R230" s="1846"/>
      <c r="S230" s="1848"/>
      <c r="T230" s="69">
        <v>0.5</v>
      </c>
      <c r="U230" s="297" t="s">
        <v>1270</v>
      </c>
      <c r="V230" s="300" t="s">
        <v>1271</v>
      </c>
      <c r="W230" s="233" t="str">
        <f t="shared" si="12"/>
        <v>En gestión</v>
      </c>
      <c r="X230" s="233" t="str">
        <f t="shared" si="13"/>
        <v>En gestión</v>
      </c>
      <c r="Y230" s="1695"/>
      <c r="Z230" s="1834"/>
      <c r="AA230" s="1821"/>
      <c r="AB230" s="1735"/>
      <c r="AC230" s="1738"/>
      <c r="AD230" s="270"/>
      <c r="AE230" s="1778"/>
      <c r="AF230" s="1720"/>
      <c r="AG230" s="1720"/>
      <c r="AH230" s="1778"/>
      <c r="AI230" s="1719"/>
      <c r="AJ230" s="1719"/>
      <c r="AK230" s="1824"/>
      <c r="AL230" s="1824"/>
      <c r="AM230" s="1824"/>
      <c r="AN230" s="1824"/>
      <c r="AP230" s="842" t="s">
        <v>4208</v>
      </c>
      <c r="AQ230" s="844" t="s">
        <v>4205</v>
      </c>
      <c r="AR230" s="2086"/>
    </row>
    <row r="231" spans="2:44" ht="126" customHeight="1" x14ac:dyDescent="0.25">
      <c r="B231" s="2064"/>
      <c r="C231" s="1814"/>
      <c r="D231" s="1696"/>
      <c r="E231" s="1696"/>
      <c r="F231" s="251" t="s">
        <v>1272</v>
      </c>
      <c r="G231" s="256" t="s">
        <v>1273</v>
      </c>
      <c r="H231" s="306">
        <v>0.1</v>
      </c>
      <c r="I231" s="258">
        <v>44562</v>
      </c>
      <c r="J231" s="258">
        <v>44926</v>
      </c>
      <c r="K231" s="305">
        <v>0.1</v>
      </c>
      <c r="L231" s="46">
        <v>0.5</v>
      </c>
      <c r="M231" s="305">
        <v>0.75</v>
      </c>
      <c r="N231" s="310">
        <v>1</v>
      </c>
      <c r="O231" s="1787"/>
      <c r="P231" s="1789"/>
      <c r="Q231" s="18"/>
      <c r="R231" s="1846"/>
      <c r="S231" s="1849"/>
      <c r="T231" s="69">
        <v>0.5</v>
      </c>
      <c r="U231" s="297" t="s">
        <v>1274</v>
      </c>
      <c r="V231" s="296" t="s">
        <v>1275</v>
      </c>
      <c r="W231" s="233" t="str">
        <f t="shared" si="12"/>
        <v>En gestión</v>
      </c>
      <c r="X231" s="233" t="str">
        <f t="shared" si="13"/>
        <v>En gestión</v>
      </c>
      <c r="Y231" s="1696"/>
      <c r="Z231" s="1835"/>
      <c r="AA231" s="1822"/>
      <c r="AB231" s="1736"/>
      <c r="AC231" s="1739"/>
      <c r="AD231" s="270"/>
      <c r="AE231" s="1778"/>
      <c r="AF231" s="1720"/>
      <c r="AG231" s="1720"/>
      <c r="AH231" s="1778"/>
      <c r="AI231" s="1719"/>
      <c r="AJ231" s="1719"/>
      <c r="AK231" s="1824"/>
      <c r="AL231" s="1824"/>
      <c r="AM231" s="1824"/>
      <c r="AN231" s="1824"/>
      <c r="AP231" s="842" t="s">
        <v>4208</v>
      </c>
      <c r="AQ231" s="844" t="s">
        <v>4205</v>
      </c>
      <c r="AR231" s="2087"/>
    </row>
    <row r="232" spans="2:44" ht="126" customHeight="1" x14ac:dyDescent="0.25">
      <c r="B232" s="2064"/>
      <c r="C232" s="1813" t="s">
        <v>1276</v>
      </c>
      <c r="D232" s="1694" t="s">
        <v>1277</v>
      </c>
      <c r="E232" s="1694" t="s">
        <v>1278</v>
      </c>
      <c r="F232" s="251" t="s">
        <v>1279</v>
      </c>
      <c r="G232" s="307" t="s">
        <v>1280</v>
      </c>
      <c r="H232" s="306">
        <f>100%/5</f>
        <v>0.2</v>
      </c>
      <c r="I232" s="258">
        <v>44562</v>
      </c>
      <c r="J232" s="258">
        <v>44926</v>
      </c>
      <c r="K232" s="305">
        <v>0.1</v>
      </c>
      <c r="L232" s="46">
        <v>0.5</v>
      </c>
      <c r="M232" s="305">
        <v>0.75</v>
      </c>
      <c r="N232" s="310">
        <v>1</v>
      </c>
      <c r="O232" s="1826">
        <v>80000000</v>
      </c>
      <c r="P232" s="1789">
        <v>0</v>
      </c>
      <c r="Q232" s="18"/>
      <c r="R232" s="1844">
        <v>0.39</v>
      </c>
      <c r="S232" s="1830" t="s">
        <v>1281</v>
      </c>
      <c r="T232" s="68">
        <v>0.5</v>
      </c>
      <c r="U232" s="311" t="s">
        <v>1282</v>
      </c>
      <c r="V232" s="312" t="s">
        <v>1283</v>
      </c>
      <c r="W232" s="233" t="str">
        <f t="shared" si="12"/>
        <v>En gestión</v>
      </c>
      <c r="X232" s="233" t="str">
        <f t="shared" si="13"/>
        <v>En gestión</v>
      </c>
      <c r="Y232" s="1694" t="s">
        <v>1281</v>
      </c>
      <c r="Z232" s="1833">
        <f>SUMPRODUCT(H232:H236,T232:T236)</f>
        <v>0.39</v>
      </c>
      <c r="AA232" s="1823">
        <f>SUMPRODUCT(H232:H236,L232:L236)</f>
        <v>0.5</v>
      </c>
      <c r="AB232" s="1734" t="str">
        <f>IF(AA232&lt;1%,"Sin iniciar",IF(AA232=100%,"Terminado","En gestión"))</f>
        <v>En gestión</v>
      </c>
      <c r="AC232" s="1737" t="str">
        <f>IF(Z232&lt;1%,"Sin iniciar",IF(Z232=100%,"Terminado","En gestión"))</f>
        <v>En gestión</v>
      </c>
      <c r="AD232" s="270"/>
      <c r="AE232" s="1778">
        <v>0</v>
      </c>
      <c r="AF232" s="1720"/>
      <c r="AG232" s="1720"/>
      <c r="AH232" s="1778">
        <v>80000000</v>
      </c>
      <c r="AI232" s="1719">
        <v>80000000</v>
      </c>
      <c r="AJ232" s="1719" t="s">
        <v>1284</v>
      </c>
      <c r="AK232" s="1824" t="s">
        <v>1193</v>
      </c>
      <c r="AL232" s="1824" t="s">
        <v>1245</v>
      </c>
      <c r="AM232" s="1824" t="s">
        <v>1246</v>
      </c>
      <c r="AN232" s="1824" t="s">
        <v>1285</v>
      </c>
      <c r="AP232" s="842" t="s">
        <v>4208</v>
      </c>
      <c r="AQ232" s="844" t="s">
        <v>4205</v>
      </c>
      <c r="AR232" s="2085" t="s">
        <v>4207</v>
      </c>
    </row>
    <row r="233" spans="2:44" ht="126" customHeight="1" x14ac:dyDescent="0.25">
      <c r="B233" s="2064"/>
      <c r="C233" s="1825"/>
      <c r="D233" s="1695"/>
      <c r="E233" s="1695"/>
      <c r="F233" s="251" t="s">
        <v>1286</v>
      </c>
      <c r="G233" s="307" t="s">
        <v>1287</v>
      </c>
      <c r="H233" s="306">
        <v>0.2</v>
      </c>
      <c r="I233" s="258">
        <v>44562</v>
      </c>
      <c r="J233" s="258">
        <v>44926</v>
      </c>
      <c r="K233" s="305">
        <v>0.1</v>
      </c>
      <c r="L233" s="46">
        <v>0.5</v>
      </c>
      <c r="M233" s="305">
        <v>0.75</v>
      </c>
      <c r="N233" s="310">
        <v>1</v>
      </c>
      <c r="O233" s="1827"/>
      <c r="P233" s="1789"/>
      <c r="Q233" s="18"/>
      <c r="R233" s="1845"/>
      <c r="S233" s="1831"/>
      <c r="T233" s="69">
        <v>0.65</v>
      </c>
      <c r="U233" s="297" t="s">
        <v>1288</v>
      </c>
      <c r="V233" s="300" t="s">
        <v>1289</v>
      </c>
      <c r="W233" s="233" t="str">
        <f t="shared" si="12"/>
        <v>En gestión</v>
      </c>
      <c r="X233" s="233" t="str">
        <f t="shared" si="13"/>
        <v>En gestión</v>
      </c>
      <c r="Y233" s="1695"/>
      <c r="Z233" s="1834"/>
      <c r="AA233" s="1821"/>
      <c r="AB233" s="1735"/>
      <c r="AC233" s="1738"/>
      <c r="AD233" s="270"/>
      <c r="AE233" s="1778"/>
      <c r="AF233" s="1720"/>
      <c r="AG233" s="1720"/>
      <c r="AH233" s="1778"/>
      <c r="AI233" s="1719"/>
      <c r="AJ233" s="1719"/>
      <c r="AK233" s="1824"/>
      <c r="AL233" s="1824"/>
      <c r="AM233" s="1824"/>
      <c r="AN233" s="1824"/>
      <c r="AP233" s="842" t="s">
        <v>4208</v>
      </c>
      <c r="AQ233" s="844" t="s">
        <v>4205</v>
      </c>
      <c r="AR233" s="2086"/>
    </row>
    <row r="234" spans="2:44" ht="126" customHeight="1" x14ac:dyDescent="0.25">
      <c r="B234" s="2064"/>
      <c r="C234" s="1825"/>
      <c r="D234" s="1695"/>
      <c r="E234" s="1695"/>
      <c r="F234" s="251" t="s">
        <v>1290</v>
      </c>
      <c r="G234" s="307" t="s">
        <v>1291</v>
      </c>
      <c r="H234" s="306">
        <v>0.2</v>
      </c>
      <c r="I234" s="258">
        <v>44562</v>
      </c>
      <c r="J234" s="258">
        <v>44926</v>
      </c>
      <c r="K234" s="305">
        <v>0.1</v>
      </c>
      <c r="L234" s="46">
        <v>0.5</v>
      </c>
      <c r="M234" s="305">
        <v>0.75</v>
      </c>
      <c r="N234" s="310">
        <v>1</v>
      </c>
      <c r="O234" s="1827"/>
      <c r="P234" s="1789"/>
      <c r="Q234" s="18"/>
      <c r="R234" s="1845"/>
      <c r="S234" s="1831"/>
      <c r="T234" s="69">
        <v>0.3</v>
      </c>
      <c r="U234" s="297" t="s">
        <v>1292</v>
      </c>
      <c r="V234" s="300" t="s">
        <v>1293</v>
      </c>
      <c r="W234" s="233" t="str">
        <f t="shared" si="12"/>
        <v>En gestión</v>
      </c>
      <c r="X234" s="233" t="str">
        <f t="shared" si="13"/>
        <v>En gestión</v>
      </c>
      <c r="Y234" s="1695"/>
      <c r="Z234" s="1834"/>
      <c r="AA234" s="1821"/>
      <c r="AB234" s="1735"/>
      <c r="AC234" s="1738"/>
      <c r="AD234" s="328" t="s">
        <v>1294</v>
      </c>
      <c r="AE234" s="1778"/>
      <c r="AF234" s="1720"/>
      <c r="AG234" s="1720"/>
      <c r="AH234" s="1778"/>
      <c r="AI234" s="1719"/>
      <c r="AJ234" s="1719"/>
      <c r="AK234" s="1824"/>
      <c r="AL234" s="1824"/>
      <c r="AM234" s="1824"/>
      <c r="AN234" s="1824"/>
      <c r="AP234" s="842" t="s">
        <v>4208</v>
      </c>
      <c r="AQ234" s="844" t="s">
        <v>4205</v>
      </c>
      <c r="AR234" s="2086"/>
    </row>
    <row r="235" spans="2:44" ht="126" customHeight="1" x14ac:dyDescent="0.25">
      <c r="B235" s="2064"/>
      <c r="C235" s="1825"/>
      <c r="D235" s="1695"/>
      <c r="E235" s="1695"/>
      <c r="F235" s="251" t="s">
        <v>1295</v>
      </c>
      <c r="G235" s="307" t="s">
        <v>1296</v>
      </c>
      <c r="H235" s="306">
        <v>0.2</v>
      </c>
      <c r="I235" s="258">
        <v>44562</v>
      </c>
      <c r="J235" s="258">
        <v>44926</v>
      </c>
      <c r="K235" s="305">
        <v>0.1</v>
      </c>
      <c r="L235" s="46">
        <v>0.5</v>
      </c>
      <c r="M235" s="305">
        <v>0.75</v>
      </c>
      <c r="N235" s="310">
        <v>1</v>
      </c>
      <c r="O235" s="1827"/>
      <c r="P235" s="1789"/>
      <c r="Q235" s="18"/>
      <c r="R235" s="1845"/>
      <c r="S235" s="1831"/>
      <c r="T235" s="69">
        <v>0.5</v>
      </c>
      <c r="U235" s="297" t="s">
        <v>1297</v>
      </c>
      <c r="V235" s="300" t="s">
        <v>1298</v>
      </c>
      <c r="W235" s="233" t="str">
        <f t="shared" si="12"/>
        <v>En gestión</v>
      </c>
      <c r="X235" s="233" t="str">
        <f t="shared" si="13"/>
        <v>En gestión</v>
      </c>
      <c r="Y235" s="1695"/>
      <c r="Z235" s="1834"/>
      <c r="AA235" s="1821"/>
      <c r="AB235" s="1735"/>
      <c r="AC235" s="1738"/>
      <c r="AD235" s="329" t="s">
        <v>144</v>
      </c>
      <c r="AE235" s="1778"/>
      <c r="AF235" s="1720"/>
      <c r="AG235" s="1720"/>
      <c r="AH235" s="1778"/>
      <c r="AI235" s="1719"/>
      <c r="AJ235" s="1719"/>
      <c r="AK235" s="1824"/>
      <c r="AL235" s="1824"/>
      <c r="AM235" s="1824"/>
      <c r="AN235" s="1824"/>
      <c r="AP235" s="842" t="s">
        <v>4208</v>
      </c>
      <c r="AQ235" s="844" t="s">
        <v>4205</v>
      </c>
      <c r="AR235" s="2086"/>
    </row>
    <row r="236" spans="2:44" ht="126" customHeight="1" x14ac:dyDescent="0.25">
      <c r="B236" s="2064"/>
      <c r="C236" s="1814"/>
      <c r="D236" s="1696"/>
      <c r="E236" s="1696"/>
      <c r="F236" s="251" t="s">
        <v>1299</v>
      </c>
      <c r="G236" s="307" t="s">
        <v>1300</v>
      </c>
      <c r="H236" s="306">
        <v>0.2</v>
      </c>
      <c r="I236" s="258">
        <v>44562</v>
      </c>
      <c r="J236" s="258">
        <v>44926</v>
      </c>
      <c r="K236" s="305">
        <v>0.1</v>
      </c>
      <c r="L236" s="46">
        <v>0.5</v>
      </c>
      <c r="M236" s="305">
        <v>0.75</v>
      </c>
      <c r="N236" s="310">
        <v>1</v>
      </c>
      <c r="O236" s="1787"/>
      <c r="P236" s="1789"/>
      <c r="Q236" s="18"/>
      <c r="R236" s="1845"/>
      <c r="S236" s="1832"/>
      <c r="T236" s="61">
        <v>0</v>
      </c>
      <c r="U236" s="297" t="s">
        <v>4166</v>
      </c>
      <c r="V236" s="300" t="s">
        <v>729</v>
      </c>
      <c r="W236" s="233" t="str">
        <f t="shared" si="12"/>
        <v>En gestión</v>
      </c>
      <c r="X236" s="233" t="str">
        <f t="shared" si="13"/>
        <v>Sin iniciar</v>
      </c>
      <c r="Y236" s="1696"/>
      <c r="Z236" s="1835"/>
      <c r="AA236" s="1822"/>
      <c r="AB236" s="1736"/>
      <c r="AC236" s="1739"/>
      <c r="AD236" s="328" t="s">
        <v>1301</v>
      </c>
      <c r="AE236" s="1778"/>
      <c r="AF236" s="1720"/>
      <c r="AG236" s="1720"/>
      <c r="AH236" s="1778"/>
      <c r="AI236" s="1719"/>
      <c r="AJ236" s="1719"/>
      <c r="AK236" s="1824"/>
      <c r="AL236" s="1824"/>
      <c r="AM236" s="1824"/>
      <c r="AN236" s="1824"/>
      <c r="AP236" s="842" t="s">
        <v>4208</v>
      </c>
      <c r="AQ236" s="844" t="s">
        <v>4205</v>
      </c>
      <c r="AR236" s="2087"/>
    </row>
    <row r="237" spans="2:44" ht="126" customHeight="1" x14ac:dyDescent="0.25">
      <c r="B237" s="2064"/>
      <c r="C237" s="1813" t="s">
        <v>1302</v>
      </c>
      <c r="D237" s="1694" t="s">
        <v>1303</v>
      </c>
      <c r="E237" s="1694" t="s">
        <v>1304</v>
      </c>
      <c r="F237" s="251" t="s">
        <v>1305</v>
      </c>
      <c r="G237" s="256" t="s">
        <v>1306</v>
      </c>
      <c r="H237" s="306">
        <v>0.4</v>
      </c>
      <c r="I237" s="258">
        <v>44562</v>
      </c>
      <c r="J237" s="258">
        <v>44926</v>
      </c>
      <c r="K237" s="305">
        <v>0.1</v>
      </c>
      <c r="L237" s="46">
        <v>0.5</v>
      </c>
      <c r="M237" s="305">
        <v>0.75</v>
      </c>
      <c r="N237" s="310">
        <v>1</v>
      </c>
      <c r="O237" s="1826">
        <v>127200000</v>
      </c>
      <c r="P237" s="1789">
        <v>0</v>
      </c>
      <c r="Q237" s="18"/>
      <c r="R237" s="1844">
        <v>0.5</v>
      </c>
      <c r="S237" s="1830" t="s">
        <v>1307</v>
      </c>
      <c r="T237" s="60">
        <v>0.85</v>
      </c>
      <c r="U237" s="318" t="s">
        <v>1308</v>
      </c>
      <c r="V237" s="317" t="s">
        <v>1309</v>
      </c>
      <c r="W237" s="239" t="str">
        <f t="shared" si="12"/>
        <v>En gestión</v>
      </c>
      <c r="X237" s="239" t="str">
        <f t="shared" si="13"/>
        <v>En gestión</v>
      </c>
      <c r="Y237" s="1694" t="s">
        <v>1310</v>
      </c>
      <c r="Z237" s="1833">
        <f>SUMPRODUCT(H238:H239,T238:T239)</f>
        <v>0.40500000000000003</v>
      </c>
      <c r="AA237" s="1823">
        <f>SUMPRODUCT(H238:H239,L238:L239)</f>
        <v>0.3</v>
      </c>
      <c r="AB237" s="1734" t="str">
        <f>IF(AA237&lt;1%,"Sin iniciar",IF(AA237=100%,"Terminado","En gestión"))</f>
        <v>En gestión</v>
      </c>
      <c r="AC237" s="1737" t="str">
        <f>IF(Z237&lt;1%,"Sin iniciar",IF(Z237=100%,"Terminado","En gestión"))</f>
        <v>En gestión</v>
      </c>
      <c r="AD237" s="270"/>
      <c r="AE237" s="1778">
        <v>0</v>
      </c>
      <c r="AF237" s="1720"/>
      <c r="AG237" s="1720"/>
      <c r="AH237" s="1778">
        <v>127200000</v>
      </c>
      <c r="AI237" s="1719">
        <v>127200000</v>
      </c>
      <c r="AJ237" s="1719" t="s">
        <v>1311</v>
      </c>
      <c r="AK237" s="1824" t="s">
        <v>1193</v>
      </c>
      <c r="AL237" s="1824" t="s">
        <v>1245</v>
      </c>
      <c r="AM237" s="1824" t="s">
        <v>1246</v>
      </c>
      <c r="AN237" s="1824" t="s">
        <v>1312</v>
      </c>
      <c r="AP237" s="842" t="s">
        <v>4208</v>
      </c>
      <c r="AQ237" s="844" t="s">
        <v>4205</v>
      </c>
      <c r="AR237" s="2085" t="s">
        <v>4207</v>
      </c>
    </row>
    <row r="238" spans="2:44" ht="126" customHeight="1" x14ac:dyDescent="0.25">
      <c r="B238" s="2064"/>
      <c r="C238" s="1825"/>
      <c r="D238" s="1695"/>
      <c r="E238" s="1695"/>
      <c r="F238" s="251" t="s">
        <v>1313</v>
      </c>
      <c r="G238" s="256" t="s">
        <v>1314</v>
      </c>
      <c r="H238" s="306">
        <v>0.3</v>
      </c>
      <c r="I238" s="258">
        <v>44562</v>
      </c>
      <c r="J238" s="258">
        <v>44926</v>
      </c>
      <c r="K238" s="305">
        <v>0.1</v>
      </c>
      <c r="L238" s="46">
        <v>0.5</v>
      </c>
      <c r="M238" s="305">
        <v>0.75</v>
      </c>
      <c r="N238" s="310">
        <v>1</v>
      </c>
      <c r="O238" s="1827"/>
      <c r="P238" s="1789"/>
      <c r="Q238" s="18"/>
      <c r="R238" s="1845"/>
      <c r="S238" s="1831"/>
      <c r="T238" s="61">
        <v>0.85</v>
      </c>
      <c r="U238" s="297" t="s">
        <v>1315</v>
      </c>
      <c r="V238" s="296" t="s">
        <v>1316</v>
      </c>
      <c r="W238" s="233" t="str">
        <f t="shared" si="12"/>
        <v>En gestión</v>
      </c>
      <c r="X238" s="233" t="str">
        <f t="shared" si="13"/>
        <v>En gestión</v>
      </c>
      <c r="Y238" s="1695"/>
      <c r="Z238" s="1834"/>
      <c r="AA238" s="1821"/>
      <c r="AB238" s="1735"/>
      <c r="AC238" s="1738"/>
      <c r="AD238" s="270"/>
      <c r="AE238" s="1778"/>
      <c r="AF238" s="1720"/>
      <c r="AG238" s="1720"/>
      <c r="AH238" s="1778"/>
      <c r="AI238" s="1719"/>
      <c r="AJ238" s="1719"/>
      <c r="AK238" s="1824"/>
      <c r="AL238" s="1824"/>
      <c r="AM238" s="1824"/>
      <c r="AN238" s="1824"/>
      <c r="AP238" s="842" t="s">
        <v>4208</v>
      </c>
      <c r="AQ238" s="844" t="s">
        <v>4205</v>
      </c>
      <c r="AR238" s="2086"/>
    </row>
    <row r="239" spans="2:44" ht="126" customHeight="1" x14ac:dyDescent="0.25">
      <c r="B239" s="2064"/>
      <c r="C239" s="1814"/>
      <c r="D239" s="1696"/>
      <c r="E239" s="1696"/>
      <c r="F239" s="251" t="s">
        <v>1317</v>
      </c>
      <c r="G239" s="256" t="s">
        <v>1318</v>
      </c>
      <c r="H239" s="306">
        <v>0.3</v>
      </c>
      <c r="I239" s="258">
        <v>44562</v>
      </c>
      <c r="J239" s="258">
        <v>44926</v>
      </c>
      <c r="K239" s="305">
        <v>0.1</v>
      </c>
      <c r="L239" s="46">
        <v>0.5</v>
      </c>
      <c r="M239" s="305">
        <v>0.75</v>
      </c>
      <c r="N239" s="310">
        <v>1</v>
      </c>
      <c r="O239" s="1787"/>
      <c r="P239" s="1789"/>
      <c r="Q239" s="18"/>
      <c r="R239" s="1845"/>
      <c r="S239" s="1832"/>
      <c r="T239" s="61">
        <v>0.5</v>
      </c>
      <c r="U239" s="295" t="s">
        <v>1319</v>
      </c>
      <c r="V239" s="296" t="s">
        <v>1320</v>
      </c>
      <c r="W239" s="233" t="str">
        <f t="shared" si="12"/>
        <v>En gestión</v>
      </c>
      <c r="X239" s="233" t="str">
        <f t="shared" si="13"/>
        <v>En gestión</v>
      </c>
      <c r="Y239" s="1696"/>
      <c r="Z239" s="1835"/>
      <c r="AA239" s="1822"/>
      <c r="AB239" s="1736"/>
      <c r="AC239" s="1739"/>
      <c r="AD239" s="270"/>
      <c r="AE239" s="1778"/>
      <c r="AF239" s="1720"/>
      <c r="AG239" s="1720"/>
      <c r="AH239" s="1778"/>
      <c r="AI239" s="1719"/>
      <c r="AJ239" s="1719"/>
      <c r="AK239" s="1824"/>
      <c r="AL239" s="1824"/>
      <c r="AM239" s="1824"/>
      <c r="AN239" s="1824"/>
      <c r="AP239" s="842" t="s">
        <v>4208</v>
      </c>
      <c r="AQ239" s="844" t="s">
        <v>4205</v>
      </c>
      <c r="AR239" s="2087"/>
    </row>
    <row r="240" spans="2:44" ht="126" customHeight="1" x14ac:dyDescent="0.25">
      <c r="B240" s="2064"/>
      <c r="C240" s="1813" t="s">
        <v>1321</v>
      </c>
      <c r="D240" s="1694" t="s">
        <v>1322</v>
      </c>
      <c r="E240" s="1694" t="s">
        <v>1323</v>
      </c>
      <c r="F240" s="251" t="s">
        <v>1324</v>
      </c>
      <c r="G240" s="307" t="s">
        <v>1325</v>
      </c>
      <c r="H240" s="306">
        <v>0.5</v>
      </c>
      <c r="I240" s="258">
        <v>44562</v>
      </c>
      <c r="J240" s="258">
        <v>44926</v>
      </c>
      <c r="K240" s="305">
        <v>0.1</v>
      </c>
      <c r="L240" s="46">
        <v>0.5</v>
      </c>
      <c r="M240" s="305">
        <v>0.75</v>
      </c>
      <c r="N240" s="310">
        <v>1</v>
      </c>
      <c r="O240" s="1826">
        <v>46800000</v>
      </c>
      <c r="P240" s="1789">
        <v>0</v>
      </c>
      <c r="Q240" s="18"/>
      <c r="R240" s="1844">
        <v>0.7</v>
      </c>
      <c r="S240" s="1830" t="s">
        <v>1326</v>
      </c>
      <c r="T240" s="60">
        <v>1</v>
      </c>
      <c r="U240" s="311" t="s">
        <v>1327</v>
      </c>
      <c r="V240" s="319" t="s">
        <v>1328</v>
      </c>
      <c r="W240" s="233" t="str">
        <f t="shared" si="12"/>
        <v>En gestión</v>
      </c>
      <c r="X240" s="233" t="str">
        <f t="shared" si="13"/>
        <v>Terminado</v>
      </c>
      <c r="Y240" s="1694" t="s">
        <v>1329</v>
      </c>
      <c r="Z240" s="1819">
        <f>SUMPRODUCT(H240:H241,T240:T241)</f>
        <v>0.75</v>
      </c>
      <c r="AA240" s="1821">
        <f>SUMPRODUCT(H240:H241,L240:L241)</f>
        <v>0.5</v>
      </c>
      <c r="AB240" s="1735" t="str">
        <f>IF(AA240&lt;1%,"Sin iniciar",IF(AA240=100%,"Terminado","En gestión"))</f>
        <v>En gestión</v>
      </c>
      <c r="AC240" s="1738" t="str">
        <f>IF(Z240&lt;1%,"Sin iniciar",IF(Z240=100%,"Terminado","En gestión"))</f>
        <v>En gestión</v>
      </c>
      <c r="AD240" s="270"/>
      <c r="AE240" s="1778">
        <v>0</v>
      </c>
      <c r="AF240" s="1720"/>
      <c r="AG240" s="1720"/>
      <c r="AH240" s="1778">
        <v>46800000</v>
      </c>
      <c r="AI240" s="1719">
        <v>46800000</v>
      </c>
      <c r="AJ240" s="1719" t="s">
        <v>1330</v>
      </c>
      <c r="AK240" s="1824" t="s">
        <v>1193</v>
      </c>
      <c r="AL240" s="1824" t="s">
        <v>1245</v>
      </c>
      <c r="AM240" s="1824" t="s">
        <v>1246</v>
      </c>
      <c r="AN240" s="1824" t="s">
        <v>1285</v>
      </c>
      <c r="AP240" s="842" t="s">
        <v>4208</v>
      </c>
      <c r="AQ240" s="844" t="s">
        <v>4205</v>
      </c>
      <c r="AR240" s="2085" t="s">
        <v>4207</v>
      </c>
    </row>
    <row r="241" spans="2:44" ht="126" customHeight="1" x14ac:dyDescent="0.25">
      <c r="B241" s="2064"/>
      <c r="C241" s="1814"/>
      <c r="D241" s="1696"/>
      <c r="E241" s="1696"/>
      <c r="F241" s="251" t="s">
        <v>1331</v>
      </c>
      <c r="G241" s="307" t="s">
        <v>1322</v>
      </c>
      <c r="H241" s="306">
        <v>0.5</v>
      </c>
      <c r="I241" s="258">
        <v>44562</v>
      </c>
      <c r="J241" s="258">
        <v>44926</v>
      </c>
      <c r="K241" s="305">
        <v>0.1</v>
      </c>
      <c r="L241" s="46">
        <v>0.5</v>
      </c>
      <c r="M241" s="305">
        <v>0.75</v>
      </c>
      <c r="N241" s="310">
        <v>1</v>
      </c>
      <c r="O241" s="1787"/>
      <c r="P241" s="1789"/>
      <c r="Q241" s="18"/>
      <c r="R241" s="1845"/>
      <c r="S241" s="1832"/>
      <c r="T241" s="61">
        <v>0.5</v>
      </c>
      <c r="U241" s="297" t="s">
        <v>1332</v>
      </c>
      <c r="V241" s="300" t="s">
        <v>1333</v>
      </c>
      <c r="W241" s="233" t="str">
        <f t="shared" si="12"/>
        <v>En gestión</v>
      </c>
      <c r="X241" s="233" t="str">
        <f t="shared" si="13"/>
        <v>En gestión</v>
      </c>
      <c r="Y241" s="1696"/>
      <c r="Z241" s="1820"/>
      <c r="AA241" s="1822"/>
      <c r="AB241" s="1736"/>
      <c r="AC241" s="1739"/>
      <c r="AD241" s="270"/>
      <c r="AE241" s="1778"/>
      <c r="AF241" s="1720"/>
      <c r="AG241" s="1720"/>
      <c r="AH241" s="1778"/>
      <c r="AI241" s="1719"/>
      <c r="AJ241" s="1719"/>
      <c r="AK241" s="1824"/>
      <c r="AL241" s="1824"/>
      <c r="AM241" s="1824"/>
      <c r="AN241" s="1824"/>
      <c r="AP241" s="842" t="s">
        <v>4208</v>
      </c>
      <c r="AQ241" s="844" t="s">
        <v>4205</v>
      </c>
      <c r="AR241" s="2087"/>
    </row>
    <row r="242" spans="2:44" ht="126" customHeight="1" x14ac:dyDescent="0.25">
      <c r="B242" s="2064"/>
      <c r="C242" s="1813" t="s">
        <v>1334</v>
      </c>
      <c r="D242" s="1692" t="s">
        <v>1335</v>
      </c>
      <c r="E242" s="1692" t="s">
        <v>1336</v>
      </c>
      <c r="F242" s="251" t="s">
        <v>1337</v>
      </c>
      <c r="G242" s="307" t="s">
        <v>1338</v>
      </c>
      <c r="H242" s="306">
        <v>0.5</v>
      </c>
      <c r="I242" s="258">
        <v>44562</v>
      </c>
      <c r="J242" s="258">
        <v>44926</v>
      </c>
      <c r="K242" s="305">
        <v>0.1</v>
      </c>
      <c r="L242" s="46">
        <v>0.5</v>
      </c>
      <c r="M242" s="305">
        <v>0.75</v>
      </c>
      <c r="N242" s="310">
        <v>1</v>
      </c>
      <c r="O242" s="1841">
        <v>73800000</v>
      </c>
      <c r="P242" s="1843">
        <v>0</v>
      </c>
      <c r="Q242" s="23"/>
      <c r="R242" s="1844">
        <v>0.4</v>
      </c>
      <c r="S242" s="1830" t="s">
        <v>1339</v>
      </c>
      <c r="T242" s="60">
        <v>0.1</v>
      </c>
      <c r="U242" s="311" t="s">
        <v>1340</v>
      </c>
      <c r="V242" s="312" t="s">
        <v>1341</v>
      </c>
      <c r="W242" s="233" t="str">
        <f t="shared" si="12"/>
        <v>En gestión</v>
      </c>
      <c r="X242" s="233" t="str">
        <f t="shared" si="13"/>
        <v>En gestión</v>
      </c>
      <c r="Y242" s="1692" t="s">
        <v>1342</v>
      </c>
      <c r="Z242" s="1819">
        <f>SUMPRODUCT(H242:H243,T242:T243)</f>
        <v>0.35</v>
      </c>
      <c r="AA242" s="1821">
        <f>SUMPRODUCT(H242:H243,L242:L243)</f>
        <v>0.5</v>
      </c>
      <c r="AB242" s="1735" t="str">
        <f>IF(AA242&lt;1%,"Sin iniciar",IF(AA242=100%,"Terminado","En gestión"))</f>
        <v>En gestión</v>
      </c>
      <c r="AC242" s="1738" t="str">
        <f>IF(Z242&lt;1%,"Sin iniciar",IF(Z242=100%,"Terminado","En gestión"))</f>
        <v>En gestión</v>
      </c>
      <c r="AD242" s="330" t="s">
        <v>1343</v>
      </c>
      <c r="AE242" s="1837">
        <v>0</v>
      </c>
      <c r="AF242" s="1836"/>
      <c r="AG242" s="1836"/>
      <c r="AH242" s="1837">
        <v>73800000</v>
      </c>
      <c r="AI242" s="1838">
        <v>73800000</v>
      </c>
      <c r="AJ242" s="1838">
        <v>19500000</v>
      </c>
      <c r="AK242" s="1824" t="s">
        <v>1193</v>
      </c>
      <c r="AL242" s="1824" t="s">
        <v>1245</v>
      </c>
      <c r="AM242" s="1824" t="s">
        <v>1246</v>
      </c>
      <c r="AN242" s="1824" t="s">
        <v>1285</v>
      </c>
      <c r="AP242" s="842" t="s">
        <v>4208</v>
      </c>
      <c r="AQ242" s="844" t="s">
        <v>4205</v>
      </c>
      <c r="AR242" s="2085" t="s">
        <v>4207</v>
      </c>
    </row>
    <row r="243" spans="2:44" ht="126" customHeight="1" x14ac:dyDescent="0.25">
      <c r="B243" s="2064"/>
      <c r="C243" s="1814"/>
      <c r="D243" s="1693"/>
      <c r="E243" s="1693"/>
      <c r="F243" s="251" t="s">
        <v>1344</v>
      </c>
      <c r="G243" s="307" t="s">
        <v>1345</v>
      </c>
      <c r="H243" s="306">
        <v>0.5</v>
      </c>
      <c r="I243" s="258">
        <v>44562</v>
      </c>
      <c r="J243" s="258">
        <v>44926</v>
      </c>
      <c r="K243" s="305">
        <v>0.1</v>
      </c>
      <c r="L243" s="46">
        <v>0.5</v>
      </c>
      <c r="M243" s="305">
        <v>0.75</v>
      </c>
      <c r="N243" s="310">
        <v>1</v>
      </c>
      <c r="O243" s="1842"/>
      <c r="P243" s="1843"/>
      <c r="Q243" s="23"/>
      <c r="R243" s="1845"/>
      <c r="S243" s="1832"/>
      <c r="T243" s="61">
        <v>0.6</v>
      </c>
      <c r="U243" s="297" t="s">
        <v>1346</v>
      </c>
      <c r="V243" s="300" t="s">
        <v>1347</v>
      </c>
      <c r="W243" s="233" t="str">
        <f t="shared" si="12"/>
        <v>En gestión</v>
      </c>
      <c r="X243" s="233" t="str">
        <f t="shared" si="13"/>
        <v>En gestión</v>
      </c>
      <c r="Y243" s="1693"/>
      <c r="Z243" s="1820"/>
      <c r="AA243" s="1822"/>
      <c r="AB243" s="1736"/>
      <c r="AC243" s="1739"/>
      <c r="AD243" s="270"/>
      <c r="AE243" s="1837"/>
      <c r="AF243" s="1836"/>
      <c r="AG243" s="1836"/>
      <c r="AH243" s="1837"/>
      <c r="AI243" s="1838"/>
      <c r="AJ243" s="1838"/>
      <c r="AK243" s="1824"/>
      <c r="AL243" s="1824"/>
      <c r="AM243" s="1824"/>
      <c r="AN243" s="1824"/>
      <c r="AP243" s="842" t="s">
        <v>4208</v>
      </c>
      <c r="AQ243" s="844" t="s">
        <v>4205</v>
      </c>
      <c r="AR243" s="2087"/>
    </row>
    <row r="244" spans="2:44" ht="126" customHeight="1" x14ac:dyDescent="0.25">
      <c r="B244" s="2064"/>
      <c r="C244" s="1839" t="s">
        <v>1348</v>
      </c>
      <c r="D244" s="1692" t="s">
        <v>1349</v>
      </c>
      <c r="E244" s="1692" t="s">
        <v>1323</v>
      </c>
      <c r="F244" s="251" t="s">
        <v>1350</v>
      </c>
      <c r="G244" s="307" t="s">
        <v>1351</v>
      </c>
      <c r="H244" s="306">
        <v>0.5</v>
      </c>
      <c r="I244" s="258">
        <v>44562</v>
      </c>
      <c r="J244" s="258">
        <v>44926</v>
      </c>
      <c r="K244" s="305">
        <v>0.1</v>
      </c>
      <c r="L244" s="46">
        <v>0.5</v>
      </c>
      <c r="M244" s="305">
        <v>0.75</v>
      </c>
      <c r="N244" s="310">
        <v>1</v>
      </c>
      <c r="O244" s="1841">
        <v>72500000</v>
      </c>
      <c r="P244" s="1843">
        <v>0</v>
      </c>
      <c r="Q244" s="23"/>
      <c r="R244" s="1844">
        <v>0.75</v>
      </c>
      <c r="S244" s="1830" t="s">
        <v>1352</v>
      </c>
      <c r="T244" s="60">
        <v>0.5</v>
      </c>
      <c r="U244" s="311" t="s">
        <v>1353</v>
      </c>
      <c r="V244" s="320" t="s">
        <v>1354</v>
      </c>
      <c r="W244" s="233" t="str">
        <f t="shared" si="12"/>
        <v>En gestión</v>
      </c>
      <c r="X244" s="233" t="str">
        <f t="shared" si="13"/>
        <v>En gestión</v>
      </c>
      <c r="Y244" s="1692" t="s">
        <v>1355</v>
      </c>
      <c r="Z244" s="1819">
        <f>SUMPRODUCT(H244:H245,T244:T245)</f>
        <v>0.75</v>
      </c>
      <c r="AA244" s="1821">
        <f>SUMPRODUCT(H244:H245,L244:L245)</f>
        <v>0.5</v>
      </c>
      <c r="AB244" s="1735" t="str">
        <f>IF(AA244&lt;1%,"Sin iniciar",IF(AA244=100%,"Terminado","En gestión"))</f>
        <v>En gestión</v>
      </c>
      <c r="AC244" s="1738" t="str">
        <f>IF(Z244&lt;1%,"Sin iniciar",IF(Z244=100%,"Terminado","En gestión"))</f>
        <v>En gestión</v>
      </c>
      <c r="AD244" s="270"/>
      <c r="AE244" s="1837">
        <v>0</v>
      </c>
      <c r="AF244" s="1836"/>
      <c r="AG244" s="1836"/>
      <c r="AH244" s="1837">
        <v>72500000</v>
      </c>
      <c r="AI244" s="1838">
        <v>72500000</v>
      </c>
      <c r="AJ244" s="1838">
        <v>21750000</v>
      </c>
      <c r="AK244" s="1824" t="s">
        <v>1193</v>
      </c>
      <c r="AL244" s="1824" t="s">
        <v>1245</v>
      </c>
      <c r="AM244" s="1824" t="s">
        <v>1246</v>
      </c>
      <c r="AN244" s="1824" t="s">
        <v>1285</v>
      </c>
      <c r="AP244" s="842" t="s">
        <v>4208</v>
      </c>
      <c r="AQ244" s="844" t="s">
        <v>4205</v>
      </c>
      <c r="AR244" s="2085" t="s">
        <v>4207</v>
      </c>
    </row>
    <row r="245" spans="2:44" ht="126" customHeight="1" x14ac:dyDescent="0.25">
      <c r="B245" s="2064"/>
      <c r="C245" s="1840"/>
      <c r="D245" s="1693"/>
      <c r="E245" s="1693"/>
      <c r="F245" s="251" t="s">
        <v>1356</v>
      </c>
      <c r="G245" s="307" t="s">
        <v>1357</v>
      </c>
      <c r="H245" s="306">
        <v>0.5</v>
      </c>
      <c r="I245" s="258">
        <v>44562</v>
      </c>
      <c r="J245" s="258">
        <v>44926</v>
      </c>
      <c r="K245" s="305">
        <v>0.1</v>
      </c>
      <c r="L245" s="46">
        <v>0.5</v>
      </c>
      <c r="M245" s="305">
        <v>0.75</v>
      </c>
      <c r="N245" s="310">
        <v>1</v>
      </c>
      <c r="O245" s="1842"/>
      <c r="P245" s="1843"/>
      <c r="Q245" s="23"/>
      <c r="R245" s="1845"/>
      <c r="S245" s="1832"/>
      <c r="T245" s="61">
        <v>1</v>
      </c>
      <c r="U245" s="321" t="s">
        <v>1358</v>
      </c>
      <c r="V245" s="322" t="s">
        <v>1359</v>
      </c>
      <c r="W245" s="240" t="str">
        <f t="shared" si="12"/>
        <v>En gestión</v>
      </c>
      <c r="X245" s="233" t="str">
        <f t="shared" si="13"/>
        <v>Terminado</v>
      </c>
      <c r="Y245" s="1693"/>
      <c r="Z245" s="1820"/>
      <c r="AA245" s="1822"/>
      <c r="AB245" s="1736"/>
      <c r="AC245" s="1739"/>
      <c r="AD245" s="270"/>
      <c r="AE245" s="1837"/>
      <c r="AF245" s="1836"/>
      <c r="AG245" s="1836"/>
      <c r="AH245" s="1837"/>
      <c r="AI245" s="1838"/>
      <c r="AJ245" s="1838"/>
      <c r="AK245" s="1824"/>
      <c r="AL245" s="1824"/>
      <c r="AM245" s="1824"/>
      <c r="AN245" s="1824"/>
      <c r="AP245" s="842" t="s">
        <v>4208</v>
      </c>
      <c r="AQ245" s="844" t="s">
        <v>4205</v>
      </c>
      <c r="AR245" s="2087"/>
    </row>
    <row r="246" spans="2:44" ht="153" customHeight="1" x14ac:dyDescent="0.25">
      <c r="B246" s="2064"/>
      <c r="C246" s="1813" t="s">
        <v>1360</v>
      </c>
      <c r="D246" s="1694" t="s">
        <v>1361</v>
      </c>
      <c r="E246" s="1694" t="s">
        <v>1362</v>
      </c>
      <c r="F246" s="251" t="s">
        <v>1363</v>
      </c>
      <c r="G246" s="256" t="s">
        <v>1364</v>
      </c>
      <c r="H246" s="306">
        <v>0.3</v>
      </c>
      <c r="I246" s="258">
        <v>44593</v>
      </c>
      <c r="J246" s="258">
        <v>44773</v>
      </c>
      <c r="K246" s="305">
        <v>0.4</v>
      </c>
      <c r="L246" s="46">
        <v>0.95</v>
      </c>
      <c r="M246" s="305">
        <v>1</v>
      </c>
      <c r="N246" s="310">
        <v>1</v>
      </c>
      <c r="O246" s="1826">
        <v>0</v>
      </c>
      <c r="P246" s="1789">
        <v>377379192</v>
      </c>
      <c r="Q246" s="18"/>
      <c r="R246" s="1828">
        <v>0.8</v>
      </c>
      <c r="S246" s="1830" t="s">
        <v>1365</v>
      </c>
      <c r="T246" s="71">
        <v>0.8</v>
      </c>
      <c r="U246" s="323" t="s">
        <v>1366</v>
      </c>
      <c r="V246" s="316" t="s">
        <v>1367</v>
      </c>
      <c r="W246" s="240" t="str">
        <f t="shared" si="12"/>
        <v>En gestión</v>
      </c>
      <c r="X246" s="233" t="str">
        <f t="shared" si="13"/>
        <v>En gestión</v>
      </c>
      <c r="Y246" s="1694" t="s">
        <v>1368</v>
      </c>
      <c r="Z246" s="1833">
        <f>SUMPRODUCT(H246:H249,T246:T249)</f>
        <v>0.8</v>
      </c>
      <c r="AA246" s="1823">
        <f>SUMPRODUCT(H246:H249,L246:L249)</f>
        <v>0.96</v>
      </c>
      <c r="AB246" s="1734" t="str">
        <f>IF(AA246&lt;1%,"Sin iniciar",IF(AA246=100%,"Terminado","En gestión"))</f>
        <v>En gestión</v>
      </c>
      <c r="AC246" s="1737" t="str">
        <f>IF(Z246&lt;1%,"Sin iniciar",IF(Z246=100%,"Terminado","En gestión"))</f>
        <v>En gestión</v>
      </c>
      <c r="AD246" s="328" t="s">
        <v>1369</v>
      </c>
      <c r="AE246" s="1778">
        <v>377379192</v>
      </c>
      <c r="AF246" s="1720">
        <v>377379192</v>
      </c>
      <c r="AG246" s="1720">
        <v>188689596</v>
      </c>
      <c r="AH246" s="1812"/>
      <c r="AI246" s="1719"/>
      <c r="AJ246" s="1719"/>
      <c r="AK246" s="1811" t="s">
        <v>144</v>
      </c>
      <c r="AL246" s="1811" t="s">
        <v>144</v>
      </c>
      <c r="AM246" s="1811" t="s">
        <v>144</v>
      </c>
      <c r="AN246" s="1812"/>
      <c r="AP246" s="839" t="s">
        <v>4495</v>
      </c>
      <c r="AQ246" s="844" t="s">
        <v>4205</v>
      </c>
      <c r="AR246" s="2085" t="s">
        <v>4277</v>
      </c>
    </row>
    <row r="247" spans="2:44" ht="153" customHeight="1" x14ac:dyDescent="0.25">
      <c r="B247" s="2064"/>
      <c r="C247" s="1825"/>
      <c r="D247" s="1695"/>
      <c r="E247" s="1695"/>
      <c r="F247" s="251" t="s">
        <v>1370</v>
      </c>
      <c r="G247" s="256" t="s">
        <v>1371</v>
      </c>
      <c r="H247" s="306">
        <v>0.2</v>
      </c>
      <c r="I247" s="258">
        <v>44593</v>
      </c>
      <c r="J247" s="258">
        <v>44773</v>
      </c>
      <c r="K247" s="305">
        <v>0.6</v>
      </c>
      <c r="L247" s="46">
        <v>0.95</v>
      </c>
      <c r="M247" s="305">
        <v>1</v>
      </c>
      <c r="N247" s="310">
        <v>1</v>
      </c>
      <c r="O247" s="1827"/>
      <c r="P247" s="1789"/>
      <c r="Q247" s="18"/>
      <c r="R247" s="1829"/>
      <c r="S247" s="1831"/>
      <c r="T247" s="61">
        <v>0.8</v>
      </c>
      <c r="U247" s="324" t="s">
        <v>1366</v>
      </c>
      <c r="V247" s="316" t="s">
        <v>1372</v>
      </c>
      <c r="W247" s="240" t="str">
        <f t="shared" si="12"/>
        <v>En gestión</v>
      </c>
      <c r="X247" s="233" t="str">
        <f t="shared" si="13"/>
        <v>En gestión</v>
      </c>
      <c r="Y247" s="1695"/>
      <c r="Z247" s="1834"/>
      <c r="AA247" s="1821"/>
      <c r="AB247" s="1735"/>
      <c r="AC247" s="1738"/>
      <c r="AD247" s="328" t="s">
        <v>1369</v>
      </c>
      <c r="AE247" s="1778"/>
      <c r="AF247" s="1720"/>
      <c r="AG247" s="1720"/>
      <c r="AH247" s="1812"/>
      <c r="AI247" s="1719"/>
      <c r="AJ247" s="1719"/>
      <c r="AK247" s="1811"/>
      <c r="AL247" s="1811"/>
      <c r="AM247" s="1811"/>
      <c r="AN247" s="1812"/>
      <c r="AP247" s="839" t="s">
        <v>4495</v>
      </c>
      <c r="AQ247" s="844" t="s">
        <v>4205</v>
      </c>
      <c r="AR247" s="2086"/>
    </row>
    <row r="248" spans="2:44" ht="153" customHeight="1" x14ac:dyDescent="0.25">
      <c r="B248" s="2064"/>
      <c r="C248" s="1825"/>
      <c r="D248" s="1695"/>
      <c r="E248" s="1695"/>
      <c r="F248" s="251" t="s">
        <v>1373</v>
      </c>
      <c r="G248" s="256" t="s">
        <v>1374</v>
      </c>
      <c r="H248" s="306">
        <v>0.2</v>
      </c>
      <c r="I248" s="258">
        <v>44562</v>
      </c>
      <c r="J248" s="258">
        <v>44773</v>
      </c>
      <c r="K248" s="305">
        <v>0.8</v>
      </c>
      <c r="L248" s="46">
        <v>1</v>
      </c>
      <c r="M248" s="305">
        <v>1</v>
      </c>
      <c r="N248" s="310">
        <v>1</v>
      </c>
      <c r="O248" s="1827"/>
      <c r="P248" s="1789"/>
      <c r="Q248" s="18"/>
      <c r="R248" s="1829"/>
      <c r="S248" s="1831"/>
      <c r="T248" s="61">
        <v>0.8</v>
      </c>
      <c r="U248" s="324" t="s">
        <v>1366</v>
      </c>
      <c r="V248" s="316" t="s">
        <v>1375</v>
      </c>
      <c r="W248" s="240" t="str">
        <f t="shared" si="12"/>
        <v>Terminado</v>
      </c>
      <c r="X248" s="233" t="str">
        <f t="shared" si="13"/>
        <v>En gestión</v>
      </c>
      <c r="Y248" s="1695"/>
      <c r="Z248" s="1834"/>
      <c r="AA248" s="1821"/>
      <c r="AB248" s="1735"/>
      <c r="AC248" s="1738"/>
      <c r="AD248" s="328" t="s">
        <v>1369</v>
      </c>
      <c r="AE248" s="1778"/>
      <c r="AF248" s="1720"/>
      <c r="AG248" s="1720"/>
      <c r="AH248" s="1812"/>
      <c r="AI248" s="1719"/>
      <c r="AJ248" s="1719"/>
      <c r="AK248" s="1811"/>
      <c r="AL248" s="1811"/>
      <c r="AM248" s="1811"/>
      <c r="AN248" s="1812"/>
      <c r="AP248" s="839" t="s">
        <v>4495</v>
      </c>
      <c r="AQ248" s="844" t="s">
        <v>4278</v>
      </c>
      <c r="AR248" s="2090"/>
    </row>
    <row r="249" spans="2:44" ht="153" customHeight="1" x14ac:dyDescent="0.25">
      <c r="B249" s="2064"/>
      <c r="C249" s="1814"/>
      <c r="D249" s="1696"/>
      <c r="E249" s="1696"/>
      <c r="F249" s="251" t="s">
        <v>1376</v>
      </c>
      <c r="G249" s="308" t="s">
        <v>1377</v>
      </c>
      <c r="H249" s="306">
        <v>0.3</v>
      </c>
      <c r="I249" s="258">
        <v>44562</v>
      </c>
      <c r="J249" s="258">
        <v>44773</v>
      </c>
      <c r="K249" s="305">
        <v>0.4</v>
      </c>
      <c r="L249" s="46">
        <v>0.95</v>
      </c>
      <c r="M249" s="305">
        <v>1</v>
      </c>
      <c r="N249" s="310">
        <v>1</v>
      </c>
      <c r="O249" s="1787"/>
      <c r="P249" s="1789"/>
      <c r="Q249" s="18"/>
      <c r="R249" s="1829"/>
      <c r="S249" s="1832"/>
      <c r="T249" s="61">
        <v>0.8</v>
      </c>
      <c r="U249" s="324" t="s">
        <v>1366</v>
      </c>
      <c r="V249" s="325" t="s">
        <v>1378</v>
      </c>
      <c r="W249" s="240" t="str">
        <f t="shared" si="12"/>
        <v>En gestión</v>
      </c>
      <c r="X249" s="233" t="str">
        <f t="shared" si="13"/>
        <v>En gestión</v>
      </c>
      <c r="Y249" s="1696"/>
      <c r="Z249" s="1835"/>
      <c r="AA249" s="1822"/>
      <c r="AB249" s="1736"/>
      <c r="AC249" s="1739"/>
      <c r="AD249" s="328" t="s">
        <v>1369</v>
      </c>
      <c r="AE249" s="1778"/>
      <c r="AF249" s="1720"/>
      <c r="AG249" s="1720"/>
      <c r="AH249" s="1812"/>
      <c r="AI249" s="1719"/>
      <c r="AJ249" s="1719"/>
      <c r="AK249" s="1811"/>
      <c r="AL249" s="1811"/>
      <c r="AM249" s="1811"/>
      <c r="AN249" s="1812"/>
      <c r="AP249" s="839" t="s">
        <v>4495</v>
      </c>
      <c r="AQ249" s="844" t="s">
        <v>4205</v>
      </c>
      <c r="AR249" s="2087"/>
    </row>
    <row r="250" spans="2:44" ht="153" customHeight="1" x14ac:dyDescent="0.25">
      <c r="B250" s="2064"/>
      <c r="C250" s="1813" t="s">
        <v>1379</v>
      </c>
      <c r="D250" s="1694" t="s">
        <v>1380</v>
      </c>
      <c r="E250" s="1694" t="s">
        <v>1381</v>
      </c>
      <c r="F250" s="251" t="s">
        <v>1382</v>
      </c>
      <c r="G250" s="256" t="s">
        <v>1383</v>
      </c>
      <c r="H250" s="305">
        <v>0.5</v>
      </c>
      <c r="I250" s="258">
        <v>44562</v>
      </c>
      <c r="J250" s="258">
        <v>44606</v>
      </c>
      <c r="K250" s="305">
        <v>1</v>
      </c>
      <c r="L250" s="46">
        <v>1</v>
      </c>
      <c r="M250" s="305">
        <v>1</v>
      </c>
      <c r="N250" s="305">
        <v>1</v>
      </c>
      <c r="O250" s="1788">
        <v>0</v>
      </c>
      <c r="P250" s="1789">
        <v>682190028</v>
      </c>
      <c r="Q250" s="18"/>
      <c r="R250" s="1815">
        <v>1</v>
      </c>
      <c r="S250" s="1816" t="s">
        <v>447</v>
      </c>
      <c r="T250" s="53">
        <v>1</v>
      </c>
      <c r="U250" s="326" t="s">
        <v>1408</v>
      </c>
      <c r="V250" s="268" t="s">
        <v>729</v>
      </c>
      <c r="W250" s="240" t="str">
        <f t="shared" si="12"/>
        <v>Terminado</v>
      </c>
      <c r="X250" s="233" t="str">
        <f t="shared" si="13"/>
        <v>Terminado</v>
      </c>
      <c r="Y250" s="1818" t="s">
        <v>1384</v>
      </c>
      <c r="Z250" s="1819">
        <f>SUMPRODUCT(H250:H251,T250:T251)</f>
        <v>1</v>
      </c>
      <c r="AA250" s="1821">
        <f>SUMPRODUCT(H250:H251,L250:L251)</f>
        <v>1</v>
      </c>
      <c r="AB250" s="1735" t="str">
        <f>IF(AA250&lt;1%,"Sin iniciar",IF(AA250=100%,"Terminado","En gestión"))</f>
        <v>Terminado</v>
      </c>
      <c r="AC250" s="1738" t="str">
        <f>IF(Z250&lt;1%,"Sin iniciar",IF(Z250=100%,"Terminado","En gestión"))</f>
        <v>Terminado</v>
      </c>
      <c r="AD250" s="270"/>
      <c r="AE250" s="1778">
        <v>682190028</v>
      </c>
      <c r="AF250" s="1720">
        <v>682190028</v>
      </c>
      <c r="AG250" s="1720">
        <v>341095014</v>
      </c>
      <c r="AH250" s="1812"/>
      <c r="AI250" s="1719"/>
      <c r="AJ250" s="1719"/>
      <c r="AK250" s="1811" t="s">
        <v>144</v>
      </c>
      <c r="AL250" s="1811" t="s">
        <v>144</v>
      </c>
      <c r="AM250" s="1811" t="s">
        <v>144</v>
      </c>
      <c r="AN250" s="1812"/>
      <c r="AP250" s="839" t="s">
        <v>4495</v>
      </c>
      <c r="AQ250" s="844" t="s">
        <v>4279</v>
      </c>
      <c r="AR250" s="2092" t="s">
        <v>4280</v>
      </c>
    </row>
    <row r="251" spans="2:44" ht="153" customHeight="1" x14ac:dyDescent="0.25">
      <c r="B251" s="2064"/>
      <c r="C251" s="1814"/>
      <c r="D251" s="1696"/>
      <c r="E251" s="1696"/>
      <c r="F251" s="251" t="s">
        <v>1385</v>
      </c>
      <c r="G251" s="256" t="s">
        <v>1386</v>
      </c>
      <c r="H251" s="305">
        <v>0.5</v>
      </c>
      <c r="I251" s="258">
        <v>44562</v>
      </c>
      <c r="J251" s="258">
        <v>44645</v>
      </c>
      <c r="K251" s="305">
        <v>1</v>
      </c>
      <c r="L251" s="46">
        <v>1</v>
      </c>
      <c r="M251" s="305">
        <v>1</v>
      </c>
      <c r="N251" s="305">
        <v>1</v>
      </c>
      <c r="O251" s="1788"/>
      <c r="P251" s="1789"/>
      <c r="Q251" s="18"/>
      <c r="R251" s="1815"/>
      <c r="S251" s="1817"/>
      <c r="T251" s="53">
        <v>1</v>
      </c>
      <c r="U251" s="267" t="s">
        <v>1408</v>
      </c>
      <c r="V251" s="327" t="s">
        <v>729</v>
      </c>
      <c r="W251" s="233" t="str">
        <f t="shared" si="12"/>
        <v>Terminado</v>
      </c>
      <c r="X251" s="233" t="str">
        <f t="shared" si="13"/>
        <v>Terminado</v>
      </c>
      <c r="Y251" s="1818"/>
      <c r="Z251" s="1820"/>
      <c r="AA251" s="1822"/>
      <c r="AB251" s="1736"/>
      <c r="AC251" s="1739"/>
      <c r="AD251" s="270"/>
      <c r="AE251" s="1778"/>
      <c r="AF251" s="1720"/>
      <c r="AG251" s="1720"/>
      <c r="AH251" s="1812"/>
      <c r="AI251" s="1719"/>
      <c r="AJ251" s="1719"/>
      <c r="AK251" s="1811"/>
      <c r="AL251" s="1811"/>
      <c r="AM251" s="1811"/>
      <c r="AN251" s="1812"/>
      <c r="AP251" s="839" t="s">
        <v>4495</v>
      </c>
      <c r="AQ251" s="844" t="s">
        <v>4281</v>
      </c>
      <c r="AR251" s="2094"/>
    </row>
    <row r="252" spans="2:44" ht="255" customHeight="1" x14ac:dyDescent="0.35">
      <c r="B252" s="339" t="s">
        <v>4170</v>
      </c>
      <c r="C252" s="36" t="s">
        <v>1388</v>
      </c>
      <c r="D252" s="106" t="s">
        <v>1389</v>
      </c>
      <c r="E252" s="106" t="s">
        <v>1390</v>
      </c>
      <c r="F252" s="40" t="s">
        <v>1391</v>
      </c>
      <c r="G252" s="103" t="s">
        <v>1392</v>
      </c>
      <c r="H252" s="111">
        <v>1</v>
      </c>
      <c r="I252" s="136">
        <v>44593</v>
      </c>
      <c r="J252" s="136">
        <v>44925</v>
      </c>
      <c r="K252" s="111">
        <v>0.25</v>
      </c>
      <c r="L252" s="45">
        <v>0.5</v>
      </c>
      <c r="M252" s="111">
        <v>0.75</v>
      </c>
      <c r="N252" s="111">
        <v>1</v>
      </c>
      <c r="O252" s="170">
        <v>28080000</v>
      </c>
      <c r="P252" s="168">
        <v>54855000</v>
      </c>
      <c r="Q252" s="19"/>
      <c r="R252" s="348">
        <v>50</v>
      </c>
      <c r="S252" s="44" t="s">
        <v>1393</v>
      </c>
      <c r="T252" s="226">
        <v>0.5</v>
      </c>
      <c r="U252" s="228" t="s">
        <v>1394</v>
      </c>
      <c r="V252" s="84" t="s">
        <v>1395</v>
      </c>
      <c r="W252" s="240" t="str">
        <f t="shared" si="12"/>
        <v>En gestión</v>
      </c>
      <c r="X252" s="233" t="str">
        <f t="shared" si="13"/>
        <v>En gestión</v>
      </c>
      <c r="Y252" s="83" t="s">
        <v>1396</v>
      </c>
      <c r="Z252" s="179">
        <f>T252*H252</f>
        <v>0.5</v>
      </c>
      <c r="AA252" s="53">
        <f>L252*H252</f>
        <v>0.5</v>
      </c>
      <c r="AB252" s="247" t="str">
        <f>IF(AA252&lt;1%,"Sin iniciar",IF(AA252=100%,"Terminado","En gestión"))</f>
        <v>En gestión</v>
      </c>
      <c r="AC252" s="248" t="str">
        <f>IF(Z252&lt;1%,"Sin iniciar",IF(Z252=100%,"Terminado","En gestión"))</f>
        <v>En gestión</v>
      </c>
      <c r="AD252" s="76"/>
      <c r="AE252" s="195">
        <v>54855000</v>
      </c>
      <c r="AF252" s="202">
        <v>54855000</v>
      </c>
      <c r="AG252" s="202">
        <v>27427500</v>
      </c>
      <c r="AH252" s="195">
        <v>28080000</v>
      </c>
      <c r="AI252" s="207">
        <v>297166000</v>
      </c>
      <c r="AJ252" s="207">
        <v>78638935</v>
      </c>
      <c r="AK252" s="194" t="s">
        <v>1397</v>
      </c>
      <c r="AL252" s="194" t="s">
        <v>1398</v>
      </c>
      <c r="AM252" s="194" t="s">
        <v>1399</v>
      </c>
      <c r="AN252" s="192" t="s">
        <v>1400</v>
      </c>
      <c r="AP252" s="842" t="s">
        <v>4208</v>
      </c>
      <c r="AQ252" s="844" t="s">
        <v>4205</v>
      </c>
      <c r="AR252" s="844" t="s">
        <v>4207</v>
      </c>
    </row>
    <row r="253" spans="2:44" ht="126" customHeight="1" x14ac:dyDescent="0.25">
      <c r="B253" s="2065" t="s">
        <v>1401</v>
      </c>
      <c r="C253" s="1688" t="s">
        <v>1402</v>
      </c>
      <c r="D253" s="1685" t="s">
        <v>1403</v>
      </c>
      <c r="E253" s="1685" t="s">
        <v>1404</v>
      </c>
      <c r="F253" s="251" t="s">
        <v>1405</v>
      </c>
      <c r="G253" s="272" t="s">
        <v>1406</v>
      </c>
      <c r="H253" s="331">
        <v>0.25</v>
      </c>
      <c r="I253" s="254">
        <v>44563</v>
      </c>
      <c r="J253" s="254">
        <v>44591</v>
      </c>
      <c r="K253" s="255">
        <v>1</v>
      </c>
      <c r="L253" s="45">
        <v>1</v>
      </c>
      <c r="M253" s="255">
        <v>1</v>
      </c>
      <c r="N253" s="255">
        <v>1</v>
      </c>
      <c r="O253" s="1787">
        <v>111692887</v>
      </c>
      <c r="P253" s="1789">
        <v>83107524</v>
      </c>
      <c r="Q253" s="18"/>
      <c r="R253" s="1800">
        <v>0.5</v>
      </c>
      <c r="S253" s="1806" t="s">
        <v>1407</v>
      </c>
      <c r="T253" s="227">
        <v>1</v>
      </c>
      <c r="U253" s="267" t="s">
        <v>1408</v>
      </c>
      <c r="V253" s="268" t="s">
        <v>729</v>
      </c>
      <c r="W253" s="241" t="str">
        <f t="shared" si="12"/>
        <v>Terminado</v>
      </c>
      <c r="X253" s="234" t="str">
        <f t="shared" si="13"/>
        <v>Terminado</v>
      </c>
      <c r="Y253" s="1687" t="s">
        <v>1409</v>
      </c>
      <c r="Z253" s="1804">
        <f>SUMPRODUCT(T253:T256,H253:H256)</f>
        <v>0.625</v>
      </c>
      <c r="AA253" s="1805">
        <f>SUMPRODUCT(H253:H256,L253:L256)</f>
        <v>0.625</v>
      </c>
      <c r="AB253" s="1809" t="str">
        <f>IF(AA253&lt;1%,"Sin iniciar",IF(AA253=100%,"Terminado","En gestión"))</f>
        <v>En gestión</v>
      </c>
      <c r="AC253" s="1810" t="str">
        <f>IF(Z253&lt;1%,"Sin iniciar",IF(Z253=100%,"Terminado","En gestión"))</f>
        <v>En gestión</v>
      </c>
      <c r="AD253" s="270"/>
      <c r="AE253" s="1778">
        <v>83107524</v>
      </c>
      <c r="AF253" s="1720"/>
      <c r="AG253" s="1720">
        <v>41553762</v>
      </c>
      <c r="AH253" s="1778">
        <v>111692887</v>
      </c>
      <c r="AI253" s="1719">
        <v>111581371.23</v>
      </c>
      <c r="AJ253" s="1719">
        <v>34596442.810000002</v>
      </c>
      <c r="AK253" s="1798" t="s">
        <v>1410</v>
      </c>
      <c r="AL253" s="1798" t="s">
        <v>1411</v>
      </c>
      <c r="AM253" s="1798" t="s">
        <v>1412</v>
      </c>
      <c r="AN253" s="1798" t="s">
        <v>1413</v>
      </c>
      <c r="AP253" s="839" t="s">
        <v>4493</v>
      </c>
      <c r="AQ253" s="844" t="s">
        <v>4448</v>
      </c>
      <c r="AR253" s="2085" t="s">
        <v>4448</v>
      </c>
    </row>
    <row r="254" spans="2:44" ht="126" customHeight="1" x14ac:dyDescent="0.25">
      <c r="B254" s="2066"/>
      <c r="C254" s="1689"/>
      <c r="D254" s="1686"/>
      <c r="E254" s="1686"/>
      <c r="F254" s="251" t="s">
        <v>1414</v>
      </c>
      <c r="G254" s="256" t="s">
        <v>1415</v>
      </c>
      <c r="H254" s="332">
        <v>0.25</v>
      </c>
      <c r="I254" s="258">
        <v>44563</v>
      </c>
      <c r="J254" s="258">
        <v>44926</v>
      </c>
      <c r="K254" s="255">
        <v>0.25</v>
      </c>
      <c r="L254" s="46">
        <v>0.5</v>
      </c>
      <c r="M254" s="259">
        <v>0.75</v>
      </c>
      <c r="N254" s="259">
        <v>1</v>
      </c>
      <c r="O254" s="1788"/>
      <c r="P254" s="1789"/>
      <c r="Q254" s="18"/>
      <c r="R254" s="1801"/>
      <c r="S254" s="1802"/>
      <c r="T254" s="58">
        <v>0.5</v>
      </c>
      <c r="U254" s="273" t="s">
        <v>1416</v>
      </c>
      <c r="V254" s="333" t="s">
        <v>1417</v>
      </c>
      <c r="W254" s="235" t="str">
        <f t="shared" si="12"/>
        <v>En gestión</v>
      </c>
      <c r="X254" s="235" t="str">
        <f t="shared" si="13"/>
        <v>En gestión</v>
      </c>
      <c r="Y254" s="1803"/>
      <c r="Z254" s="1780"/>
      <c r="AA254" s="1781"/>
      <c r="AB254" s="1782"/>
      <c r="AC254" s="1783"/>
      <c r="AD254" s="270"/>
      <c r="AE254" s="1778"/>
      <c r="AF254" s="1720"/>
      <c r="AG254" s="1720"/>
      <c r="AH254" s="1778"/>
      <c r="AI254" s="1719"/>
      <c r="AJ254" s="1719"/>
      <c r="AK254" s="1798"/>
      <c r="AL254" s="1798"/>
      <c r="AM254" s="1798"/>
      <c r="AN254" s="1798"/>
      <c r="AP254" s="839" t="s">
        <v>4493</v>
      </c>
      <c r="AQ254" s="844" t="s">
        <v>4205</v>
      </c>
      <c r="AR254" s="2086"/>
    </row>
    <row r="255" spans="2:44" ht="126" customHeight="1" x14ac:dyDescent="0.25">
      <c r="B255" s="2066"/>
      <c r="C255" s="1689"/>
      <c r="D255" s="1686"/>
      <c r="E255" s="1686"/>
      <c r="F255" s="251" t="s">
        <v>1418</v>
      </c>
      <c r="G255" s="256" t="s">
        <v>1419</v>
      </c>
      <c r="H255" s="332">
        <v>0.25</v>
      </c>
      <c r="I255" s="258">
        <v>44563</v>
      </c>
      <c r="J255" s="258">
        <v>44926</v>
      </c>
      <c r="K255" s="259">
        <v>0.25</v>
      </c>
      <c r="L255" s="46">
        <v>0.5</v>
      </c>
      <c r="M255" s="259">
        <v>0.75</v>
      </c>
      <c r="N255" s="259">
        <v>1</v>
      </c>
      <c r="O255" s="1788"/>
      <c r="P255" s="1789"/>
      <c r="Q255" s="18"/>
      <c r="R255" s="1801"/>
      <c r="S255" s="1802"/>
      <c r="T255" s="58">
        <v>0.5</v>
      </c>
      <c r="U255" s="334" t="s">
        <v>1420</v>
      </c>
      <c r="V255" s="307" t="s">
        <v>1421</v>
      </c>
      <c r="W255" s="235" t="str">
        <f t="shared" si="12"/>
        <v>En gestión</v>
      </c>
      <c r="X255" s="235" t="str">
        <f t="shared" si="13"/>
        <v>En gestión</v>
      </c>
      <c r="Y255" s="1803"/>
      <c r="Z255" s="1780"/>
      <c r="AA255" s="1781"/>
      <c r="AB255" s="1782"/>
      <c r="AC255" s="1783"/>
      <c r="AD255" s="270"/>
      <c r="AE255" s="1778"/>
      <c r="AF255" s="1720"/>
      <c r="AG255" s="1720"/>
      <c r="AH255" s="1778"/>
      <c r="AI255" s="1719"/>
      <c r="AJ255" s="1719"/>
      <c r="AK255" s="1798"/>
      <c r="AL255" s="1798"/>
      <c r="AM255" s="1798"/>
      <c r="AN255" s="1798"/>
      <c r="AP255" s="839" t="s">
        <v>4493</v>
      </c>
      <c r="AQ255" s="844" t="s">
        <v>4205</v>
      </c>
      <c r="AR255" s="2086"/>
    </row>
    <row r="256" spans="2:44" ht="126" customHeight="1" x14ac:dyDescent="0.25">
      <c r="B256" s="2066"/>
      <c r="C256" s="1690"/>
      <c r="D256" s="1687"/>
      <c r="E256" s="1687"/>
      <c r="F256" s="251" t="s">
        <v>1422</v>
      </c>
      <c r="G256" s="256" t="s">
        <v>1423</v>
      </c>
      <c r="H256" s="332">
        <v>0.25</v>
      </c>
      <c r="I256" s="258">
        <v>44563</v>
      </c>
      <c r="J256" s="258">
        <v>44926</v>
      </c>
      <c r="K256" s="259">
        <v>0.25</v>
      </c>
      <c r="L256" s="46">
        <v>0.5</v>
      </c>
      <c r="M256" s="259">
        <v>0.75</v>
      </c>
      <c r="N256" s="259">
        <v>1</v>
      </c>
      <c r="O256" s="1788"/>
      <c r="P256" s="1789"/>
      <c r="Q256" s="18"/>
      <c r="R256" s="1801"/>
      <c r="S256" s="1802"/>
      <c r="T256" s="58">
        <v>0.5</v>
      </c>
      <c r="U256" s="334" t="s">
        <v>1424</v>
      </c>
      <c r="V256" s="307" t="s">
        <v>1425</v>
      </c>
      <c r="W256" s="235" t="str">
        <f t="shared" si="12"/>
        <v>En gestión</v>
      </c>
      <c r="X256" s="235" t="str">
        <f t="shared" si="13"/>
        <v>En gestión</v>
      </c>
      <c r="Y256" s="1803"/>
      <c r="Z256" s="1780"/>
      <c r="AA256" s="1781"/>
      <c r="AB256" s="1782"/>
      <c r="AC256" s="1783"/>
      <c r="AD256" s="270"/>
      <c r="AE256" s="1778"/>
      <c r="AF256" s="1720"/>
      <c r="AG256" s="1720"/>
      <c r="AH256" s="1778"/>
      <c r="AI256" s="1719"/>
      <c r="AJ256" s="1719"/>
      <c r="AK256" s="1798"/>
      <c r="AL256" s="1798"/>
      <c r="AM256" s="1798"/>
      <c r="AN256" s="1798"/>
      <c r="AP256" s="839" t="s">
        <v>4493</v>
      </c>
      <c r="AQ256" s="844" t="s">
        <v>4205</v>
      </c>
      <c r="AR256" s="2087"/>
    </row>
    <row r="257" spans="2:44" ht="126" customHeight="1" x14ac:dyDescent="0.25">
      <c r="B257" s="2066"/>
      <c r="C257" s="1688" t="s">
        <v>1426</v>
      </c>
      <c r="D257" s="1685" t="s">
        <v>1427</v>
      </c>
      <c r="E257" s="1685" t="s">
        <v>1428</v>
      </c>
      <c r="F257" s="251" t="s">
        <v>1429</v>
      </c>
      <c r="G257" s="256" t="s">
        <v>1406</v>
      </c>
      <c r="H257" s="332">
        <v>0.25</v>
      </c>
      <c r="I257" s="258">
        <v>44563</v>
      </c>
      <c r="J257" s="258">
        <v>44591</v>
      </c>
      <c r="K257" s="259">
        <v>1</v>
      </c>
      <c r="L257" s="46">
        <v>1</v>
      </c>
      <c r="M257" s="259">
        <v>1</v>
      </c>
      <c r="N257" s="259">
        <v>1</v>
      </c>
      <c r="O257" s="1808">
        <v>4346292367</v>
      </c>
      <c r="P257" s="1789">
        <v>237364116</v>
      </c>
      <c r="Q257" s="18"/>
      <c r="R257" s="1800">
        <v>0.5</v>
      </c>
      <c r="S257" s="1806" t="s">
        <v>1407</v>
      </c>
      <c r="T257" s="58">
        <v>1</v>
      </c>
      <c r="U257" s="335" t="s">
        <v>1408</v>
      </c>
      <c r="V257" s="336" t="s">
        <v>729</v>
      </c>
      <c r="W257" s="235" t="str">
        <f t="shared" si="12"/>
        <v>Terminado</v>
      </c>
      <c r="X257" s="235" t="str">
        <f t="shared" si="13"/>
        <v>Terminado</v>
      </c>
      <c r="Y257" s="1687" t="s">
        <v>1409</v>
      </c>
      <c r="Z257" s="1804">
        <f>SUMPRODUCT(T257:T260,H257:H260)</f>
        <v>0.625</v>
      </c>
      <c r="AA257" s="1805">
        <f>SUMPRODUCT(H257:H260,L257:L260)</f>
        <v>0.625</v>
      </c>
      <c r="AB257" s="1782" t="str">
        <f>IF(AA257&lt;1%,"Sin iniciar",IF(AA257=100%,"Terminado","En gestión"))</f>
        <v>En gestión</v>
      </c>
      <c r="AC257" s="1783" t="str">
        <f>IF(Z257&lt;1%,"Sin iniciar",IF(Z257=100%,"Terminado","En gestión"))</f>
        <v>En gestión</v>
      </c>
      <c r="AD257" s="270"/>
      <c r="AE257" s="1778">
        <v>237364116</v>
      </c>
      <c r="AF257" s="1720"/>
      <c r="AG257" s="1720">
        <v>118682058</v>
      </c>
      <c r="AH257" s="1807">
        <v>4346292367</v>
      </c>
      <c r="AI257" s="1719">
        <v>4338399781.8500004</v>
      </c>
      <c r="AJ257" s="1719">
        <v>1066376471.09</v>
      </c>
      <c r="AK257" s="1798" t="s">
        <v>1410</v>
      </c>
      <c r="AL257" s="1798" t="s">
        <v>1411</v>
      </c>
      <c r="AM257" s="1798" t="s">
        <v>1412</v>
      </c>
      <c r="AN257" s="1798" t="s">
        <v>1430</v>
      </c>
      <c r="AP257" s="839" t="s">
        <v>4493</v>
      </c>
      <c r="AQ257" s="844" t="s">
        <v>4449</v>
      </c>
      <c r="AR257" s="2085" t="s">
        <v>4449</v>
      </c>
    </row>
    <row r="258" spans="2:44" ht="126" customHeight="1" x14ac:dyDescent="0.25">
      <c r="B258" s="2066"/>
      <c r="C258" s="1689"/>
      <c r="D258" s="1686"/>
      <c r="E258" s="1686"/>
      <c r="F258" s="251" t="s">
        <v>1431</v>
      </c>
      <c r="G258" s="256" t="s">
        <v>1415</v>
      </c>
      <c r="H258" s="332">
        <v>0.25</v>
      </c>
      <c r="I258" s="258">
        <v>44563</v>
      </c>
      <c r="J258" s="258">
        <v>44925</v>
      </c>
      <c r="K258" s="259">
        <v>0.25</v>
      </c>
      <c r="L258" s="46">
        <v>0.5</v>
      </c>
      <c r="M258" s="259">
        <v>0.75</v>
      </c>
      <c r="N258" s="259">
        <v>1</v>
      </c>
      <c r="O258" s="1808"/>
      <c r="P258" s="1789"/>
      <c r="Q258" s="18"/>
      <c r="R258" s="1801"/>
      <c r="S258" s="1802"/>
      <c r="T258" s="58">
        <v>0.5</v>
      </c>
      <c r="U258" s="334" t="s">
        <v>1432</v>
      </c>
      <c r="V258" s="307" t="s">
        <v>1433</v>
      </c>
      <c r="W258" s="235" t="str">
        <f t="shared" si="12"/>
        <v>En gestión</v>
      </c>
      <c r="X258" s="235" t="str">
        <f t="shared" si="13"/>
        <v>En gestión</v>
      </c>
      <c r="Y258" s="1803"/>
      <c r="Z258" s="1780"/>
      <c r="AA258" s="1781"/>
      <c r="AB258" s="1782"/>
      <c r="AC258" s="1783"/>
      <c r="AD258" s="270"/>
      <c r="AE258" s="1778"/>
      <c r="AF258" s="1720"/>
      <c r="AG258" s="1720"/>
      <c r="AH258" s="1807"/>
      <c r="AI258" s="1719"/>
      <c r="AJ258" s="1719"/>
      <c r="AK258" s="1798"/>
      <c r="AL258" s="1798"/>
      <c r="AM258" s="1798"/>
      <c r="AN258" s="1798"/>
      <c r="AP258" s="839" t="s">
        <v>4493</v>
      </c>
      <c r="AQ258" s="844" t="s">
        <v>4205</v>
      </c>
      <c r="AR258" s="2086"/>
    </row>
    <row r="259" spans="2:44" ht="126" customHeight="1" x14ac:dyDescent="0.25">
      <c r="B259" s="2066"/>
      <c r="C259" s="1689"/>
      <c r="D259" s="1686"/>
      <c r="E259" s="1686"/>
      <c r="F259" s="251" t="s">
        <v>1434</v>
      </c>
      <c r="G259" s="256" t="s">
        <v>1419</v>
      </c>
      <c r="H259" s="332">
        <v>0.25</v>
      </c>
      <c r="I259" s="258">
        <v>44563</v>
      </c>
      <c r="J259" s="258">
        <v>44925</v>
      </c>
      <c r="K259" s="259">
        <v>0.25</v>
      </c>
      <c r="L259" s="46">
        <v>0.5</v>
      </c>
      <c r="M259" s="259">
        <v>0.75</v>
      </c>
      <c r="N259" s="259">
        <v>1</v>
      </c>
      <c r="O259" s="1808"/>
      <c r="P259" s="1789"/>
      <c r="Q259" s="18"/>
      <c r="R259" s="1801"/>
      <c r="S259" s="1802"/>
      <c r="T259" s="58">
        <v>0.5</v>
      </c>
      <c r="U259" s="334" t="s">
        <v>1435</v>
      </c>
      <c r="V259" s="307" t="s">
        <v>1433</v>
      </c>
      <c r="W259" s="235" t="str">
        <f t="shared" si="12"/>
        <v>En gestión</v>
      </c>
      <c r="X259" s="235" t="str">
        <f t="shared" si="13"/>
        <v>En gestión</v>
      </c>
      <c r="Y259" s="1803"/>
      <c r="Z259" s="1780"/>
      <c r="AA259" s="1781"/>
      <c r="AB259" s="1782"/>
      <c r="AC259" s="1783"/>
      <c r="AD259" s="270"/>
      <c r="AE259" s="1778"/>
      <c r="AF259" s="1720"/>
      <c r="AG259" s="1720"/>
      <c r="AH259" s="1807"/>
      <c r="AI259" s="1719"/>
      <c r="AJ259" s="1719"/>
      <c r="AK259" s="1798"/>
      <c r="AL259" s="1798"/>
      <c r="AM259" s="1798"/>
      <c r="AN259" s="1798"/>
      <c r="AP259" s="839" t="s">
        <v>4493</v>
      </c>
      <c r="AQ259" s="844" t="s">
        <v>4205</v>
      </c>
      <c r="AR259" s="2086"/>
    </row>
    <row r="260" spans="2:44" ht="126" customHeight="1" x14ac:dyDescent="0.25">
      <c r="B260" s="2066"/>
      <c r="C260" s="1690"/>
      <c r="D260" s="1687"/>
      <c r="E260" s="1687"/>
      <c r="F260" s="251" t="s">
        <v>1436</v>
      </c>
      <c r="G260" s="256" t="s">
        <v>1423</v>
      </c>
      <c r="H260" s="332">
        <v>0.25</v>
      </c>
      <c r="I260" s="258">
        <v>44563</v>
      </c>
      <c r="J260" s="258">
        <v>44925</v>
      </c>
      <c r="K260" s="259">
        <v>0.25</v>
      </c>
      <c r="L260" s="46">
        <v>0.5</v>
      </c>
      <c r="M260" s="259">
        <v>0.75</v>
      </c>
      <c r="N260" s="259">
        <v>1</v>
      </c>
      <c r="O260" s="1808"/>
      <c r="P260" s="1789"/>
      <c r="Q260" s="18"/>
      <c r="R260" s="1801"/>
      <c r="S260" s="1802"/>
      <c r="T260" s="58">
        <v>0.5</v>
      </c>
      <c r="U260" s="334" t="s">
        <v>1437</v>
      </c>
      <c r="V260" s="307" t="s">
        <v>1433</v>
      </c>
      <c r="W260" s="235" t="str">
        <f t="shared" ref="W260:W323" si="14">IF(L260&lt;1%,"Sin iniciar",IF(L260=100%,"Terminado","En gestión"))</f>
        <v>En gestión</v>
      </c>
      <c r="X260" s="235" t="str">
        <f t="shared" ref="X260:X323" si="15">IF(T260&lt;1%,"Sin iniciar",IF(T260=100%,"Terminado","En gestión"))</f>
        <v>En gestión</v>
      </c>
      <c r="Y260" s="1803"/>
      <c r="Z260" s="1780"/>
      <c r="AA260" s="1781"/>
      <c r="AB260" s="1782"/>
      <c r="AC260" s="1783"/>
      <c r="AD260" s="270"/>
      <c r="AE260" s="1778"/>
      <c r="AF260" s="1720"/>
      <c r="AG260" s="1720"/>
      <c r="AH260" s="1807"/>
      <c r="AI260" s="1719"/>
      <c r="AJ260" s="1719"/>
      <c r="AK260" s="1798"/>
      <c r="AL260" s="1798"/>
      <c r="AM260" s="1798"/>
      <c r="AN260" s="1798"/>
      <c r="AP260" s="839" t="s">
        <v>4493</v>
      </c>
      <c r="AQ260" s="844" t="s">
        <v>4205</v>
      </c>
      <c r="AR260" s="2087"/>
    </row>
    <row r="261" spans="2:44" ht="126" customHeight="1" x14ac:dyDescent="0.25">
      <c r="B261" s="2066"/>
      <c r="C261" s="1688" t="s">
        <v>1438</v>
      </c>
      <c r="D261" s="1685" t="s">
        <v>1439</v>
      </c>
      <c r="E261" s="1685" t="s">
        <v>1428</v>
      </c>
      <c r="F261" s="251" t="s">
        <v>1440</v>
      </c>
      <c r="G261" s="256" t="s">
        <v>1406</v>
      </c>
      <c r="H261" s="332">
        <v>0.25</v>
      </c>
      <c r="I261" s="258">
        <v>44564</v>
      </c>
      <c r="J261" s="258">
        <v>44591</v>
      </c>
      <c r="K261" s="259">
        <v>1</v>
      </c>
      <c r="L261" s="46">
        <v>1</v>
      </c>
      <c r="M261" s="259">
        <v>1</v>
      </c>
      <c r="N261" s="259">
        <v>1</v>
      </c>
      <c r="O261" s="1788">
        <v>44160000</v>
      </c>
      <c r="P261" s="1789">
        <v>39545976</v>
      </c>
      <c r="Q261" s="18"/>
      <c r="R261" s="1800">
        <v>0.5</v>
      </c>
      <c r="S261" s="1806" t="s">
        <v>1407</v>
      </c>
      <c r="T261" s="58">
        <v>1</v>
      </c>
      <c r="U261" s="335" t="s">
        <v>1408</v>
      </c>
      <c r="V261" s="336" t="s">
        <v>729</v>
      </c>
      <c r="W261" s="235" t="str">
        <f t="shared" si="14"/>
        <v>Terminado</v>
      </c>
      <c r="X261" s="235" t="str">
        <f t="shared" si="15"/>
        <v>Terminado</v>
      </c>
      <c r="Y261" s="1687" t="s">
        <v>1441</v>
      </c>
      <c r="Z261" s="1804">
        <f>SUMPRODUCT(T261:T264,H261:H264)</f>
        <v>0.625</v>
      </c>
      <c r="AA261" s="1805">
        <f>SUMPRODUCT(H261:H264,L261:L264)</f>
        <v>0.625</v>
      </c>
      <c r="AB261" s="1782" t="str">
        <f>IF(AA261&lt;1%,"Sin iniciar",IF(AA261=100%,"Terminado","En gestión"))</f>
        <v>En gestión</v>
      </c>
      <c r="AC261" s="1783" t="str">
        <f>IF(Z261&lt;1%,"Sin iniciar",IF(Z261=100%,"Terminado","En gestión"))</f>
        <v>En gestión</v>
      </c>
      <c r="AD261" s="270"/>
      <c r="AE261" s="1778">
        <v>39545976</v>
      </c>
      <c r="AF261" s="1720"/>
      <c r="AG261" s="1720">
        <v>19772988</v>
      </c>
      <c r="AH261" s="1778">
        <v>44160000</v>
      </c>
      <c r="AI261" s="1719">
        <v>42752000</v>
      </c>
      <c r="AJ261" s="1719">
        <v>11520000</v>
      </c>
      <c r="AK261" s="1798" t="s">
        <v>1410</v>
      </c>
      <c r="AL261" s="1798" t="s">
        <v>1442</v>
      </c>
      <c r="AM261" s="1798" t="s">
        <v>1443</v>
      </c>
      <c r="AN261" s="1798" t="s">
        <v>1444</v>
      </c>
      <c r="AP261" s="839" t="s">
        <v>4493</v>
      </c>
      <c r="AQ261" s="844" t="s">
        <v>4450</v>
      </c>
      <c r="AR261" s="2085" t="s">
        <v>4450</v>
      </c>
    </row>
    <row r="262" spans="2:44" ht="126" customHeight="1" x14ac:dyDescent="0.25">
      <c r="B262" s="2066"/>
      <c r="C262" s="1689"/>
      <c r="D262" s="1686"/>
      <c r="E262" s="1686"/>
      <c r="F262" s="251" t="s">
        <v>1445</v>
      </c>
      <c r="G262" s="256" t="s">
        <v>1415</v>
      </c>
      <c r="H262" s="332">
        <v>0.25</v>
      </c>
      <c r="I262" s="258">
        <v>44564</v>
      </c>
      <c r="J262" s="258">
        <v>44925</v>
      </c>
      <c r="K262" s="259">
        <v>0.25</v>
      </c>
      <c r="L262" s="46">
        <v>0.5</v>
      </c>
      <c r="M262" s="259">
        <v>0.75</v>
      </c>
      <c r="N262" s="259">
        <v>1</v>
      </c>
      <c r="O262" s="1788"/>
      <c r="P262" s="1789"/>
      <c r="Q262" s="18"/>
      <c r="R262" s="1801"/>
      <c r="S262" s="1802"/>
      <c r="T262" s="58">
        <v>0.5</v>
      </c>
      <c r="U262" s="334" t="s">
        <v>1446</v>
      </c>
      <c r="V262" s="336" t="s">
        <v>1447</v>
      </c>
      <c r="W262" s="235" t="str">
        <f t="shared" si="14"/>
        <v>En gestión</v>
      </c>
      <c r="X262" s="235" t="str">
        <f t="shared" si="15"/>
        <v>En gestión</v>
      </c>
      <c r="Y262" s="1803"/>
      <c r="Z262" s="1780"/>
      <c r="AA262" s="1781"/>
      <c r="AB262" s="1782"/>
      <c r="AC262" s="1783"/>
      <c r="AD262" s="270"/>
      <c r="AE262" s="1778"/>
      <c r="AF262" s="1720"/>
      <c r="AG262" s="1720"/>
      <c r="AH262" s="1778"/>
      <c r="AI262" s="1719"/>
      <c r="AJ262" s="1719"/>
      <c r="AK262" s="1798"/>
      <c r="AL262" s="1798"/>
      <c r="AM262" s="1798"/>
      <c r="AN262" s="1798"/>
      <c r="AP262" s="839" t="s">
        <v>4493</v>
      </c>
      <c r="AQ262" s="844" t="s">
        <v>4205</v>
      </c>
      <c r="AR262" s="2086"/>
    </row>
    <row r="263" spans="2:44" ht="126" customHeight="1" x14ac:dyDescent="0.25">
      <c r="B263" s="2066"/>
      <c r="C263" s="1689"/>
      <c r="D263" s="1686"/>
      <c r="E263" s="1686"/>
      <c r="F263" s="251" t="s">
        <v>1448</v>
      </c>
      <c r="G263" s="256" t="s">
        <v>1419</v>
      </c>
      <c r="H263" s="332">
        <v>0.25</v>
      </c>
      <c r="I263" s="258">
        <v>44564</v>
      </c>
      <c r="J263" s="258">
        <v>44925</v>
      </c>
      <c r="K263" s="259">
        <v>0.25</v>
      </c>
      <c r="L263" s="46">
        <v>0.5</v>
      </c>
      <c r="M263" s="259">
        <v>0.75</v>
      </c>
      <c r="N263" s="259">
        <v>1</v>
      </c>
      <c r="O263" s="1788"/>
      <c r="P263" s="1789"/>
      <c r="Q263" s="18"/>
      <c r="R263" s="1801"/>
      <c r="S263" s="1802"/>
      <c r="T263" s="58">
        <v>0.5</v>
      </c>
      <c r="U263" s="334" t="s">
        <v>1449</v>
      </c>
      <c r="V263" s="336" t="s">
        <v>1450</v>
      </c>
      <c r="W263" s="235" t="str">
        <f t="shared" si="14"/>
        <v>En gestión</v>
      </c>
      <c r="X263" s="235" t="str">
        <f t="shared" si="15"/>
        <v>En gestión</v>
      </c>
      <c r="Y263" s="1803"/>
      <c r="Z263" s="1780"/>
      <c r="AA263" s="1781"/>
      <c r="AB263" s="1782"/>
      <c r="AC263" s="1783"/>
      <c r="AD263" s="270"/>
      <c r="AE263" s="1778"/>
      <c r="AF263" s="1720"/>
      <c r="AG263" s="1720"/>
      <c r="AH263" s="1778"/>
      <c r="AI263" s="1719"/>
      <c r="AJ263" s="1719"/>
      <c r="AK263" s="1798"/>
      <c r="AL263" s="1798"/>
      <c r="AM263" s="1798"/>
      <c r="AN263" s="1798"/>
      <c r="AP263" s="839" t="s">
        <v>4493</v>
      </c>
      <c r="AQ263" s="844" t="s">
        <v>4205</v>
      </c>
      <c r="AR263" s="2086"/>
    </row>
    <row r="264" spans="2:44" ht="126" customHeight="1" x14ac:dyDescent="0.25">
      <c r="B264" s="2066"/>
      <c r="C264" s="1690"/>
      <c r="D264" s="1687"/>
      <c r="E264" s="1687"/>
      <c r="F264" s="251" t="s">
        <v>1451</v>
      </c>
      <c r="G264" s="256" t="s">
        <v>1423</v>
      </c>
      <c r="H264" s="332">
        <v>0.25</v>
      </c>
      <c r="I264" s="258">
        <v>44564</v>
      </c>
      <c r="J264" s="258">
        <v>44925</v>
      </c>
      <c r="K264" s="259">
        <v>0.25</v>
      </c>
      <c r="L264" s="46">
        <v>0.5</v>
      </c>
      <c r="M264" s="259">
        <v>0.75</v>
      </c>
      <c r="N264" s="259">
        <v>1</v>
      </c>
      <c r="O264" s="1788"/>
      <c r="P264" s="1789"/>
      <c r="Q264" s="18"/>
      <c r="R264" s="1801"/>
      <c r="S264" s="1802"/>
      <c r="T264" s="58">
        <v>0.5</v>
      </c>
      <c r="U264" s="334" t="s">
        <v>1452</v>
      </c>
      <c r="V264" s="307" t="s">
        <v>1453</v>
      </c>
      <c r="W264" s="235" t="str">
        <f t="shared" si="14"/>
        <v>En gestión</v>
      </c>
      <c r="X264" s="235" t="str">
        <f t="shared" si="15"/>
        <v>En gestión</v>
      </c>
      <c r="Y264" s="1803"/>
      <c r="Z264" s="1780"/>
      <c r="AA264" s="1781"/>
      <c r="AB264" s="1782"/>
      <c r="AC264" s="1783"/>
      <c r="AD264" s="270"/>
      <c r="AE264" s="1778"/>
      <c r="AF264" s="1720"/>
      <c r="AG264" s="1720"/>
      <c r="AH264" s="1778"/>
      <c r="AI264" s="1719"/>
      <c r="AJ264" s="1719"/>
      <c r="AK264" s="1798"/>
      <c r="AL264" s="1798"/>
      <c r="AM264" s="1798"/>
      <c r="AN264" s="1798"/>
      <c r="AP264" s="839" t="s">
        <v>4493</v>
      </c>
      <c r="AQ264" s="844" t="s">
        <v>4205</v>
      </c>
      <c r="AR264" s="2087"/>
    </row>
    <row r="265" spans="2:44" ht="126" customHeight="1" x14ac:dyDescent="0.25">
      <c r="B265" s="2066"/>
      <c r="C265" s="1688" t="s">
        <v>1454</v>
      </c>
      <c r="D265" s="1685" t="s">
        <v>1455</v>
      </c>
      <c r="E265" s="1685" t="s">
        <v>1428</v>
      </c>
      <c r="F265" s="251" t="s">
        <v>1456</v>
      </c>
      <c r="G265" s="256" t="s">
        <v>1406</v>
      </c>
      <c r="H265" s="332">
        <v>0.25</v>
      </c>
      <c r="I265" s="258">
        <v>44564</v>
      </c>
      <c r="J265" s="258">
        <v>44591</v>
      </c>
      <c r="K265" s="259">
        <v>1</v>
      </c>
      <c r="L265" s="46">
        <v>1</v>
      </c>
      <c r="M265" s="259">
        <v>1</v>
      </c>
      <c r="N265" s="259">
        <v>1</v>
      </c>
      <c r="O265" s="1788">
        <v>38065000</v>
      </c>
      <c r="P265" s="1789">
        <v>41956188</v>
      </c>
      <c r="Q265" s="18"/>
      <c r="R265" s="1800">
        <v>0.5</v>
      </c>
      <c r="S265" s="1806" t="s">
        <v>1407</v>
      </c>
      <c r="T265" s="58">
        <v>1</v>
      </c>
      <c r="U265" s="335" t="s">
        <v>1408</v>
      </c>
      <c r="V265" s="336" t="s">
        <v>729</v>
      </c>
      <c r="W265" s="235" t="str">
        <f t="shared" si="14"/>
        <v>Terminado</v>
      </c>
      <c r="X265" s="235" t="str">
        <f t="shared" si="15"/>
        <v>Terminado</v>
      </c>
      <c r="Y265" s="1687" t="s">
        <v>1441</v>
      </c>
      <c r="Z265" s="1804">
        <f>SUMPRODUCT(T265:T268,H265:H268)</f>
        <v>0.625</v>
      </c>
      <c r="AA265" s="1805">
        <f>SUMPRODUCT(H265:H268,L265:L268)</f>
        <v>0.625</v>
      </c>
      <c r="AB265" s="1782" t="str">
        <f>IF(AA265&lt;1%,"Sin iniciar",IF(AA265=100%,"Terminado","En gestión"))</f>
        <v>En gestión</v>
      </c>
      <c r="AC265" s="1783" t="str">
        <f>IF(Z265&lt;1%,"Sin iniciar",IF(Z265=100%,"Terminado","En gestión"))</f>
        <v>En gestión</v>
      </c>
      <c r="AD265" s="270"/>
      <c r="AE265" s="1778">
        <v>41956188</v>
      </c>
      <c r="AF265" s="1720"/>
      <c r="AG265" s="1720">
        <v>20978094</v>
      </c>
      <c r="AH265" s="1778">
        <v>38065000</v>
      </c>
      <c r="AI265" s="1719">
        <v>36851333</v>
      </c>
      <c r="AJ265" s="1719">
        <v>9930000</v>
      </c>
      <c r="AK265" s="1798" t="s">
        <v>1410</v>
      </c>
      <c r="AL265" s="1798" t="s">
        <v>1442</v>
      </c>
      <c r="AM265" s="1798" t="s">
        <v>1443</v>
      </c>
      <c r="AN265" s="1798" t="s">
        <v>1457</v>
      </c>
      <c r="AP265" s="839" t="s">
        <v>4493</v>
      </c>
      <c r="AQ265" s="844" t="s">
        <v>4451</v>
      </c>
      <c r="AR265" s="2085" t="s">
        <v>4451</v>
      </c>
    </row>
    <row r="266" spans="2:44" ht="126" customHeight="1" x14ac:dyDescent="0.25">
      <c r="B266" s="2066"/>
      <c r="C266" s="1689"/>
      <c r="D266" s="1686"/>
      <c r="E266" s="1686"/>
      <c r="F266" s="251" t="s">
        <v>1458</v>
      </c>
      <c r="G266" s="256" t="s">
        <v>1415</v>
      </c>
      <c r="H266" s="332">
        <v>0.25</v>
      </c>
      <c r="I266" s="258">
        <v>44564</v>
      </c>
      <c r="J266" s="258">
        <v>44925</v>
      </c>
      <c r="K266" s="259">
        <v>0.25</v>
      </c>
      <c r="L266" s="46">
        <v>0.5</v>
      </c>
      <c r="M266" s="259">
        <v>0.75</v>
      </c>
      <c r="N266" s="259">
        <v>1</v>
      </c>
      <c r="O266" s="1788"/>
      <c r="P266" s="1789"/>
      <c r="Q266" s="18"/>
      <c r="R266" s="1801"/>
      <c r="S266" s="1802"/>
      <c r="T266" s="58">
        <v>0.5</v>
      </c>
      <c r="U266" s="334" t="s">
        <v>1459</v>
      </c>
      <c r="V266" s="336" t="s">
        <v>1460</v>
      </c>
      <c r="W266" s="235" t="str">
        <f t="shared" si="14"/>
        <v>En gestión</v>
      </c>
      <c r="X266" s="235" t="str">
        <f t="shared" si="15"/>
        <v>En gestión</v>
      </c>
      <c r="Y266" s="1803"/>
      <c r="Z266" s="1780"/>
      <c r="AA266" s="1781"/>
      <c r="AB266" s="1782"/>
      <c r="AC266" s="1783"/>
      <c r="AD266" s="270"/>
      <c r="AE266" s="1778"/>
      <c r="AF266" s="1720"/>
      <c r="AG266" s="1720"/>
      <c r="AH266" s="1778"/>
      <c r="AI266" s="1719"/>
      <c r="AJ266" s="1719"/>
      <c r="AK266" s="1798"/>
      <c r="AL266" s="1798"/>
      <c r="AM266" s="1798"/>
      <c r="AN266" s="1798"/>
      <c r="AP266" s="839" t="s">
        <v>4493</v>
      </c>
      <c r="AQ266" s="844" t="s">
        <v>4205</v>
      </c>
      <c r="AR266" s="2086"/>
    </row>
    <row r="267" spans="2:44" ht="126" customHeight="1" x14ac:dyDescent="0.25">
      <c r="B267" s="2066"/>
      <c r="C267" s="1689"/>
      <c r="D267" s="1686"/>
      <c r="E267" s="1686"/>
      <c r="F267" s="251" t="s">
        <v>1461</v>
      </c>
      <c r="G267" s="256" t="s">
        <v>1419</v>
      </c>
      <c r="H267" s="332">
        <v>0.25</v>
      </c>
      <c r="I267" s="258">
        <v>44564</v>
      </c>
      <c r="J267" s="258">
        <v>44925</v>
      </c>
      <c r="K267" s="259">
        <v>0.25</v>
      </c>
      <c r="L267" s="46">
        <v>0.5</v>
      </c>
      <c r="M267" s="259">
        <v>0.75</v>
      </c>
      <c r="N267" s="259">
        <v>1</v>
      </c>
      <c r="O267" s="1788"/>
      <c r="P267" s="1789"/>
      <c r="Q267" s="18"/>
      <c r="R267" s="1801"/>
      <c r="S267" s="1802"/>
      <c r="T267" s="58">
        <v>0.5</v>
      </c>
      <c r="U267" s="334" t="s">
        <v>1462</v>
      </c>
      <c r="V267" s="307" t="s">
        <v>1463</v>
      </c>
      <c r="W267" s="235" t="str">
        <f t="shared" si="14"/>
        <v>En gestión</v>
      </c>
      <c r="X267" s="235" t="str">
        <f t="shared" si="15"/>
        <v>En gestión</v>
      </c>
      <c r="Y267" s="1803"/>
      <c r="Z267" s="1780"/>
      <c r="AA267" s="1781"/>
      <c r="AB267" s="1782"/>
      <c r="AC267" s="1783"/>
      <c r="AD267" s="270"/>
      <c r="AE267" s="1778"/>
      <c r="AF267" s="1720"/>
      <c r="AG267" s="1720"/>
      <c r="AH267" s="1778"/>
      <c r="AI267" s="1719"/>
      <c r="AJ267" s="1719"/>
      <c r="AK267" s="1798"/>
      <c r="AL267" s="1798"/>
      <c r="AM267" s="1798"/>
      <c r="AN267" s="1798"/>
      <c r="AP267" s="839" t="s">
        <v>4493</v>
      </c>
      <c r="AQ267" s="844" t="s">
        <v>4205</v>
      </c>
      <c r="AR267" s="2086"/>
    </row>
    <row r="268" spans="2:44" ht="126" customHeight="1" x14ac:dyDescent="0.25">
      <c r="B268" s="2066"/>
      <c r="C268" s="1690"/>
      <c r="D268" s="1687"/>
      <c r="E268" s="1687"/>
      <c r="F268" s="251" t="s">
        <v>1464</v>
      </c>
      <c r="G268" s="256" t="s">
        <v>1423</v>
      </c>
      <c r="H268" s="332">
        <v>0.25</v>
      </c>
      <c r="I268" s="258">
        <v>44564</v>
      </c>
      <c r="J268" s="258">
        <v>44925</v>
      </c>
      <c r="K268" s="259">
        <v>0.25</v>
      </c>
      <c r="L268" s="46">
        <v>0.5</v>
      </c>
      <c r="M268" s="259">
        <v>0.75</v>
      </c>
      <c r="N268" s="259">
        <v>1</v>
      </c>
      <c r="O268" s="1788"/>
      <c r="P268" s="1789"/>
      <c r="Q268" s="18"/>
      <c r="R268" s="1801"/>
      <c r="S268" s="1802"/>
      <c r="T268" s="58">
        <v>0.5</v>
      </c>
      <c r="U268" s="334" t="s">
        <v>1465</v>
      </c>
      <c r="V268" s="336" t="s">
        <v>1466</v>
      </c>
      <c r="W268" s="235" t="str">
        <f t="shared" si="14"/>
        <v>En gestión</v>
      </c>
      <c r="X268" s="235" t="str">
        <f t="shared" si="15"/>
        <v>En gestión</v>
      </c>
      <c r="Y268" s="1803"/>
      <c r="Z268" s="1780"/>
      <c r="AA268" s="1781"/>
      <c r="AB268" s="1782"/>
      <c r="AC268" s="1783"/>
      <c r="AD268" s="270"/>
      <c r="AE268" s="1778"/>
      <c r="AF268" s="1720"/>
      <c r="AG268" s="1720"/>
      <c r="AH268" s="1778"/>
      <c r="AI268" s="1719"/>
      <c r="AJ268" s="1719"/>
      <c r="AK268" s="1798"/>
      <c r="AL268" s="1798"/>
      <c r="AM268" s="1798"/>
      <c r="AN268" s="1798"/>
      <c r="AP268" s="839" t="s">
        <v>4493</v>
      </c>
      <c r="AQ268" s="844" t="s">
        <v>4205</v>
      </c>
      <c r="AR268" s="2087"/>
    </row>
    <row r="269" spans="2:44" ht="126" customHeight="1" x14ac:dyDescent="0.25">
      <c r="B269" s="2066"/>
      <c r="C269" s="1688" t="s">
        <v>1467</v>
      </c>
      <c r="D269" s="1685" t="s">
        <v>1468</v>
      </c>
      <c r="E269" s="1685" t="s">
        <v>1428</v>
      </c>
      <c r="F269" s="251" t="s">
        <v>1469</v>
      </c>
      <c r="G269" s="256" t="s">
        <v>1406</v>
      </c>
      <c r="H269" s="332">
        <v>0.25</v>
      </c>
      <c r="I269" s="258">
        <v>44713</v>
      </c>
      <c r="J269" s="258">
        <v>44742</v>
      </c>
      <c r="K269" s="259">
        <v>0</v>
      </c>
      <c r="L269" s="46">
        <v>1</v>
      </c>
      <c r="M269" s="259">
        <v>1</v>
      </c>
      <c r="N269" s="259">
        <v>1</v>
      </c>
      <c r="O269" s="1788">
        <v>970579589</v>
      </c>
      <c r="P269" s="1789">
        <v>83861198.049999997</v>
      </c>
      <c r="Q269" s="18"/>
      <c r="R269" s="1800">
        <v>0</v>
      </c>
      <c r="S269" s="1802" t="s">
        <v>1470</v>
      </c>
      <c r="T269" s="58">
        <v>1</v>
      </c>
      <c r="U269" s="334" t="s">
        <v>1471</v>
      </c>
      <c r="V269" s="336" t="s">
        <v>1472</v>
      </c>
      <c r="W269" s="235" t="str">
        <f t="shared" si="14"/>
        <v>Terminado</v>
      </c>
      <c r="X269" s="235" t="str">
        <f t="shared" si="15"/>
        <v>Terminado</v>
      </c>
      <c r="Y269" s="835" t="s">
        <v>1473</v>
      </c>
      <c r="Z269" s="1804">
        <f>SUMPRODUCT(T269:T272,H269:H272)</f>
        <v>0.25</v>
      </c>
      <c r="AA269" s="1805">
        <f>SUMPRODUCT(H269:H272,L269:L272)</f>
        <v>0.25</v>
      </c>
      <c r="AB269" s="1782" t="str">
        <f>IF(AA269&lt;1%,"Sin iniciar",IF(AA269=100%,"Terminado","En gestión"))</f>
        <v>En gestión</v>
      </c>
      <c r="AC269" s="1783" t="str">
        <f>IF(Z269&lt;1%,"Sin iniciar",IF(Z269=100%,"Terminado","En gestión"))</f>
        <v>En gestión</v>
      </c>
      <c r="AD269" s="270"/>
      <c r="AE269" s="1778">
        <v>83861198.049999997</v>
      </c>
      <c r="AF269" s="1720"/>
      <c r="AG269" s="1720">
        <v>11980171</v>
      </c>
      <c r="AH269" s="1778">
        <v>970579589</v>
      </c>
      <c r="AI269" s="1719">
        <v>964842255</v>
      </c>
      <c r="AJ269" s="1719">
        <v>53094467.490000002</v>
      </c>
      <c r="AK269" s="1798" t="s">
        <v>1410</v>
      </c>
      <c r="AL269" s="1798" t="s">
        <v>1474</v>
      </c>
      <c r="AM269" s="1798" t="s">
        <v>1475</v>
      </c>
      <c r="AN269" s="1798" t="s">
        <v>1476</v>
      </c>
      <c r="AP269" s="839" t="s">
        <v>4493</v>
      </c>
      <c r="AQ269" s="844" t="s">
        <v>4452</v>
      </c>
      <c r="AR269" s="2085" t="s">
        <v>4452</v>
      </c>
    </row>
    <row r="270" spans="2:44" ht="126" customHeight="1" x14ac:dyDescent="0.25">
      <c r="B270" s="2066"/>
      <c r="C270" s="1689"/>
      <c r="D270" s="1686"/>
      <c r="E270" s="1686"/>
      <c r="F270" s="251" t="s">
        <v>1477</v>
      </c>
      <c r="G270" s="256" t="s">
        <v>1415</v>
      </c>
      <c r="H270" s="332">
        <v>0.25</v>
      </c>
      <c r="I270" s="258">
        <v>44774</v>
      </c>
      <c r="J270" s="258">
        <v>44925</v>
      </c>
      <c r="K270" s="259">
        <v>0</v>
      </c>
      <c r="L270" s="46">
        <v>0</v>
      </c>
      <c r="M270" s="259">
        <v>0.5</v>
      </c>
      <c r="N270" s="259">
        <v>1</v>
      </c>
      <c r="O270" s="1788"/>
      <c r="P270" s="1789"/>
      <c r="Q270" s="18"/>
      <c r="R270" s="1801"/>
      <c r="S270" s="1802"/>
      <c r="T270" s="53">
        <v>0</v>
      </c>
      <c r="U270" s="337" t="s">
        <v>4166</v>
      </c>
      <c r="V270" s="336" t="s">
        <v>729</v>
      </c>
      <c r="W270" s="235" t="str">
        <f t="shared" si="14"/>
        <v>Sin iniciar</v>
      </c>
      <c r="X270" s="235" t="str">
        <f t="shared" si="15"/>
        <v>Sin iniciar</v>
      </c>
      <c r="Y270" s="1685" t="s">
        <v>4157</v>
      </c>
      <c r="Z270" s="1780"/>
      <c r="AA270" s="1781"/>
      <c r="AB270" s="1782"/>
      <c r="AC270" s="1783"/>
      <c r="AD270" s="270"/>
      <c r="AE270" s="1778"/>
      <c r="AF270" s="1720"/>
      <c r="AG270" s="1720"/>
      <c r="AH270" s="1778"/>
      <c r="AI270" s="1719"/>
      <c r="AJ270" s="1719"/>
      <c r="AK270" s="1798"/>
      <c r="AL270" s="1798"/>
      <c r="AM270" s="1798"/>
      <c r="AN270" s="1798"/>
      <c r="AP270" s="839" t="s">
        <v>4493</v>
      </c>
      <c r="AQ270" s="844" t="s">
        <v>4205</v>
      </c>
      <c r="AR270" s="2086"/>
    </row>
    <row r="271" spans="2:44" ht="126" customHeight="1" x14ac:dyDescent="0.25">
      <c r="B271" s="2066"/>
      <c r="C271" s="1689"/>
      <c r="D271" s="1686"/>
      <c r="E271" s="1686"/>
      <c r="F271" s="251" t="s">
        <v>1478</v>
      </c>
      <c r="G271" s="256" t="s">
        <v>1419</v>
      </c>
      <c r="H271" s="332">
        <v>0.25</v>
      </c>
      <c r="I271" s="258">
        <v>44774</v>
      </c>
      <c r="J271" s="258">
        <v>44925</v>
      </c>
      <c r="K271" s="259">
        <v>0</v>
      </c>
      <c r="L271" s="46">
        <v>0</v>
      </c>
      <c r="M271" s="259">
        <v>0.5</v>
      </c>
      <c r="N271" s="259">
        <v>1</v>
      </c>
      <c r="O271" s="1788"/>
      <c r="P271" s="1789"/>
      <c r="Q271" s="18"/>
      <c r="R271" s="1801"/>
      <c r="S271" s="1802"/>
      <c r="T271" s="53">
        <v>0</v>
      </c>
      <c r="U271" s="337" t="s">
        <v>4166</v>
      </c>
      <c r="V271" s="336" t="s">
        <v>729</v>
      </c>
      <c r="W271" s="235" t="str">
        <f t="shared" si="14"/>
        <v>Sin iniciar</v>
      </c>
      <c r="X271" s="235" t="str">
        <f t="shared" si="15"/>
        <v>Sin iniciar</v>
      </c>
      <c r="Y271" s="1686"/>
      <c r="Z271" s="1780"/>
      <c r="AA271" s="1781"/>
      <c r="AB271" s="1782"/>
      <c r="AC271" s="1783"/>
      <c r="AD271" s="270"/>
      <c r="AE271" s="1778"/>
      <c r="AF271" s="1720"/>
      <c r="AG271" s="1720"/>
      <c r="AH271" s="1778"/>
      <c r="AI271" s="1719"/>
      <c r="AJ271" s="1719"/>
      <c r="AK271" s="1798"/>
      <c r="AL271" s="1798"/>
      <c r="AM271" s="1798"/>
      <c r="AN271" s="1798"/>
      <c r="AP271" s="839" t="s">
        <v>4493</v>
      </c>
      <c r="AQ271" s="844" t="s">
        <v>4205</v>
      </c>
      <c r="AR271" s="2086"/>
    </row>
    <row r="272" spans="2:44" ht="126" customHeight="1" x14ac:dyDescent="0.25">
      <c r="B272" s="2066"/>
      <c r="C272" s="1690"/>
      <c r="D272" s="1687"/>
      <c r="E272" s="1687"/>
      <c r="F272" s="251" t="s">
        <v>1479</v>
      </c>
      <c r="G272" s="256" t="s">
        <v>1423</v>
      </c>
      <c r="H272" s="332">
        <v>0.25</v>
      </c>
      <c r="I272" s="258">
        <v>44774</v>
      </c>
      <c r="J272" s="258">
        <v>44925</v>
      </c>
      <c r="K272" s="259">
        <v>0</v>
      </c>
      <c r="L272" s="46">
        <v>0</v>
      </c>
      <c r="M272" s="259">
        <v>0.5</v>
      </c>
      <c r="N272" s="259">
        <v>1</v>
      </c>
      <c r="O272" s="1788"/>
      <c r="P272" s="1789"/>
      <c r="Q272" s="18"/>
      <c r="R272" s="1801"/>
      <c r="S272" s="1802"/>
      <c r="T272" s="53">
        <v>0</v>
      </c>
      <c r="U272" s="337" t="s">
        <v>4166</v>
      </c>
      <c r="V272" s="336" t="s">
        <v>729</v>
      </c>
      <c r="W272" s="235" t="str">
        <f t="shared" si="14"/>
        <v>Sin iniciar</v>
      </c>
      <c r="X272" s="235" t="str">
        <f t="shared" si="15"/>
        <v>Sin iniciar</v>
      </c>
      <c r="Y272" s="1687"/>
      <c r="Z272" s="1780"/>
      <c r="AA272" s="1781"/>
      <c r="AB272" s="1782"/>
      <c r="AC272" s="1783"/>
      <c r="AD272" s="270"/>
      <c r="AE272" s="1778"/>
      <c r="AF272" s="1720"/>
      <c r="AG272" s="1720"/>
      <c r="AH272" s="1778"/>
      <c r="AI272" s="1719"/>
      <c r="AJ272" s="1719"/>
      <c r="AK272" s="1798"/>
      <c r="AL272" s="1798"/>
      <c r="AM272" s="1798"/>
      <c r="AN272" s="1798"/>
      <c r="AP272" s="839" t="s">
        <v>4493</v>
      </c>
      <c r="AQ272" s="844" t="s">
        <v>4205</v>
      </c>
      <c r="AR272" s="2087"/>
    </row>
    <row r="273" spans="2:44" ht="126" customHeight="1" x14ac:dyDescent="0.25">
      <c r="B273" s="2066"/>
      <c r="C273" s="1688" t="s">
        <v>1480</v>
      </c>
      <c r="D273" s="1685" t="s">
        <v>1481</v>
      </c>
      <c r="E273" s="1685" t="s">
        <v>1428</v>
      </c>
      <c r="F273" s="251" t="s">
        <v>1482</v>
      </c>
      <c r="G273" s="256" t="s">
        <v>1406</v>
      </c>
      <c r="H273" s="332">
        <v>0.25</v>
      </c>
      <c r="I273" s="258">
        <v>44564</v>
      </c>
      <c r="J273" s="258">
        <v>44591</v>
      </c>
      <c r="K273" s="259">
        <v>1</v>
      </c>
      <c r="L273" s="46">
        <v>1</v>
      </c>
      <c r="M273" s="259">
        <v>1</v>
      </c>
      <c r="N273" s="259">
        <v>1</v>
      </c>
      <c r="O273" s="1788">
        <v>2023105492</v>
      </c>
      <c r="P273" s="1789">
        <v>76056852</v>
      </c>
      <c r="Q273" s="18"/>
      <c r="R273" s="1800">
        <v>0.5</v>
      </c>
      <c r="S273" s="1806" t="s">
        <v>1407</v>
      </c>
      <c r="T273" s="58">
        <v>1</v>
      </c>
      <c r="U273" s="335" t="s">
        <v>1408</v>
      </c>
      <c r="V273" s="336" t="s">
        <v>729</v>
      </c>
      <c r="W273" s="235" t="str">
        <f t="shared" si="14"/>
        <v>Terminado</v>
      </c>
      <c r="X273" s="235" t="str">
        <f t="shared" si="15"/>
        <v>Terminado</v>
      </c>
      <c r="Y273" s="1687" t="s">
        <v>1483</v>
      </c>
      <c r="Z273" s="1804">
        <f>SUMPRODUCT(T273:T276,H273:H276)</f>
        <v>0.625</v>
      </c>
      <c r="AA273" s="1805">
        <f>SUMPRODUCT(H273:H276,L273:L276)</f>
        <v>0.625</v>
      </c>
      <c r="AB273" s="1782" t="str">
        <f>IF(AA273&lt;1%,"Sin iniciar",IF(AA273=100%,"Terminado","En gestión"))</f>
        <v>En gestión</v>
      </c>
      <c r="AC273" s="1783" t="str">
        <f>IF(Z273&lt;1%,"Sin iniciar",IF(Z273=100%,"Terminado","En gestión"))</f>
        <v>En gestión</v>
      </c>
      <c r="AD273" s="270"/>
      <c r="AE273" s="1778">
        <v>76056852</v>
      </c>
      <c r="AF273" s="1720"/>
      <c r="AG273" s="1720">
        <v>38028426</v>
      </c>
      <c r="AH273" s="1778">
        <v>2023105492</v>
      </c>
      <c r="AI273" s="1719">
        <v>2008003161</v>
      </c>
      <c r="AJ273" s="1719">
        <v>689703514.87</v>
      </c>
      <c r="AK273" s="1798" t="s">
        <v>1410</v>
      </c>
      <c r="AL273" s="1798" t="s">
        <v>1474</v>
      </c>
      <c r="AM273" s="1798" t="s">
        <v>1475</v>
      </c>
      <c r="AN273" s="1798" t="s">
        <v>1484</v>
      </c>
      <c r="AP273" s="839" t="s">
        <v>4493</v>
      </c>
      <c r="AQ273" s="844" t="s">
        <v>4453</v>
      </c>
      <c r="AR273" s="2085" t="s">
        <v>4453</v>
      </c>
    </row>
    <row r="274" spans="2:44" ht="126" customHeight="1" x14ac:dyDescent="0.25">
      <c r="B274" s="2066"/>
      <c r="C274" s="1689"/>
      <c r="D274" s="1686"/>
      <c r="E274" s="1686"/>
      <c r="F274" s="251" t="s">
        <v>1485</v>
      </c>
      <c r="G274" s="256" t="s">
        <v>1415</v>
      </c>
      <c r="H274" s="332">
        <v>0.25</v>
      </c>
      <c r="I274" s="258">
        <v>44564</v>
      </c>
      <c r="J274" s="258">
        <v>44925</v>
      </c>
      <c r="K274" s="259">
        <v>0.25</v>
      </c>
      <c r="L274" s="46">
        <v>0.5</v>
      </c>
      <c r="M274" s="259">
        <v>0.75</v>
      </c>
      <c r="N274" s="259">
        <v>1</v>
      </c>
      <c r="O274" s="1788"/>
      <c r="P274" s="1789"/>
      <c r="Q274" s="18"/>
      <c r="R274" s="1801"/>
      <c r="S274" s="1802"/>
      <c r="T274" s="58">
        <v>0.5</v>
      </c>
      <c r="U274" s="334" t="s">
        <v>1486</v>
      </c>
      <c r="V274" s="307" t="s">
        <v>1487</v>
      </c>
      <c r="W274" s="235" t="str">
        <f t="shared" si="14"/>
        <v>En gestión</v>
      </c>
      <c r="X274" s="235" t="str">
        <f t="shared" si="15"/>
        <v>En gestión</v>
      </c>
      <c r="Y274" s="1803"/>
      <c r="Z274" s="1780"/>
      <c r="AA274" s="1781"/>
      <c r="AB274" s="1782"/>
      <c r="AC274" s="1783"/>
      <c r="AD274" s="270"/>
      <c r="AE274" s="1778"/>
      <c r="AF274" s="1720"/>
      <c r="AG274" s="1720"/>
      <c r="AH274" s="1778"/>
      <c r="AI274" s="1719"/>
      <c r="AJ274" s="1719"/>
      <c r="AK274" s="1798"/>
      <c r="AL274" s="1798"/>
      <c r="AM274" s="1798"/>
      <c r="AN274" s="1798"/>
      <c r="AP274" s="839" t="s">
        <v>4493</v>
      </c>
      <c r="AQ274" s="844" t="s">
        <v>4205</v>
      </c>
      <c r="AR274" s="2086"/>
    </row>
    <row r="275" spans="2:44" ht="126" customHeight="1" x14ac:dyDescent="0.25">
      <c r="B275" s="2066"/>
      <c r="C275" s="1689"/>
      <c r="D275" s="1686"/>
      <c r="E275" s="1686"/>
      <c r="F275" s="251" t="s">
        <v>1488</v>
      </c>
      <c r="G275" s="256" t="s">
        <v>1419</v>
      </c>
      <c r="H275" s="332">
        <v>0.25</v>
      </c>
      <c r="I275" s="258">
        <v>44564</v>
      </c>
      <c r="J275" s="258">
        <v>44925</v>
      </c>
      <c r="K275" s="259">
        <v>0.25</v>
      </c>
      <c r="L275" s="46">
        <v>0.5</v>
      </c>
      <c r="M275" s="259">
        <v>0.75</v>
      </c>
      <c r="N275" s="259">
        <v>1</v>
      </c>
      <c r="O275" s="1788"/>
      <c r="P275" s="1789"/>
      <c r="Q275" s="18"/>
      <c r="R275" s="1801"/>
      <c r="S275" s="1802"/>
      <c r="T275" s="58">
        <v>0.5</v>
      </c>
      <c r="U275" s="334" t="s">
        <v>1489</v>
      </c>
      <c r="V275" s="307" t="s">
        <v>1490</v>
      </c>
      <c r="W275" s="235" t="str">
        <f t="shared" si="14"/>
        <v>En gestión</v>
      </c>
      <c r="X275" s="235" t="str">
        <f t="shared" si="15"/>
        <v>En gestión</v>
      </c>
      <c r="Y275" s="1803"/>
      <c r="Z275" s="1780"/>
      <c r="AA275" s="1781"/>
      <c r="AB275" s="1782"/>
      <c r="AC275" s="1783"/>
      <c r="AD275" s="270"/>
      <c r="AE275" s="1778"/>
      <c r="AF275" s="1720"/>
      <c r="AG275" s="1720"/>
      <c r="AH275" s="1778"/>
      <c r="AI275" s="1719"/>
      <c r="AJ275" s="1719"/>
      <c r="AK275" s="1798"/>
      <c r="AL275" s="1798"/>
      <c r="AM275" s="1798"/>
      <c r="AN275" s="1798"/>
      <c r="AP275" s="839" t="s">
        <v>4493</v>
      </c>
      <c r="AQ275" s="844" t="s">
        <v>4205</v>
      </c>
      <c r="AR275" s="2086"/>
    </row>
    <row r="276" spans="2:44" ht="126" customHeight="1" x14ac:dyDescent="0.25">
      <c r="B276" s="2066"/>
      <c r="C276" s="1690"/>
      <c r="D276" s="1687"/>
      <c r="E276" s="1687"/>
      <c r="F276" s="251" t="s">
        <v>1491</v>
      </c>
      <c r="G276" s="256" t="s">
        <v>1423</v>
      </c>
      <c r="H276" s="332">
        <v>0.25</v>
      </c>
      <c r="I276" s="258">
        <v>44564</v>
      </c>
      <c r="J276" s="258">
        <v>44925</v>
      </c>
      <c r="K276" s="259">
        <v>0.25</v>
      </c>
      <c r="L276" s="46">
        <v>0.5</v>
      </c>
      <c r="M276" s="259">
        <v>0.75</v>
      </c>
      <c r="N276" s="259">
        <v>1</v>
      </c>
      <c r="O276" s="1788"/>
      <c r="P276" s="1789"/>
      <c r="Q276" s="18"/>
      <c r="R276" s="1801"/>
      <c r="S276" s="1802"/>
      <c r="T276" s="58">
        <v>0.5</v>
      </c>
      <c r="U276" s="334" t="s">
        <v>1492</v>
      </c>
      <c r="V276" s="307" t="s">
        <v>1493</v>
      </c>
      <c r="W276" s="235" t="str">
        <f t="shared" si="14"/>
        <v>En gestión</v>
      </c>
      <c r="X276" s="235" t="str">
        <f t="shared" si="15"/>
        <v>En gestión</v>
      </c>
      <c r="Y276" s="1803"/>
      <c r="Z276" s="1780"/>
      <c r="AA276" s="1781"/>
      <c r="AB276" s="1782"/>
      <c r="AC276" s="1783"/>
      <c r="AD276" s="270"/>
      <c r="AE276" s="1778"/>
      <c r="AF276" s="1720"/>
      <c r="AG276" s="1720"/>
      <c r="AH276" s="1778"/>
      <c r="AI276" s="1719"/>
      <c r="AJ276" s="1719"/>
      <c r="AK276" s="1798"/>
      <c r="AL276" s="1798"/>
      <c r="AM276" s="1798"/>
      <c r="AN276" s="1798"/>
      <c r="AP276" s="839" t="s">
        <v>4493</v>
      </c>
      <c r="AQ276" s="844" t="s">
        <v>4205</v>
      </c>
      <c r="AR276" s="2087"/>
    </row>
    <row r="277" spans="2:44" ht="126" customHeight="1" x14ac:dyDescent="0.25">
      <c r="B277" s="2066"/>
      <c r="C277" s="1688" t="s">
        <v>1494</v>
      </c>
      <c r="D277" s="1685" t="s">
        <v>1495</v>
      </c>
      <c r="E277" s="1685" t="s">
        <v>1428</v>
      </c>
      <c r="F277" s="251" t="s">
        <v>1496</v>
      </c>
      <c r="G277" s="256" t="s">
        <v>1406</v>
      </c>
      <c r="H277" s="332">
        <v>0.25</v>
      </c>
      <c r="I277" s="258">
        <v>44564</v>
      </c>
      <c r="J277" s="258">
        <v>44591</v>
      </c>
      <c r="K277" s="259">
        <v>1</v>
      </c>
      <c r="L277" s="46">
        <v>1</v>
      </c>
      <c r="M277" s="259">
        <v>1</v>
      </c>
      <c r="N277" s="259">
        <v>1</v>
      </c>
      <c r="O277" s="1788">
        <v>0</v>
      </c>
      <c r="P277" s="1789">
        <v>17718475.200000003</v>
      </c>
      <c r="Q277" s="18"/>
      <c r="R277" s="1800">
        <v>0.5</v>
      </c>
      <c r="S277" s="1806" t="s">
        <v>1407</v>
      </c>
      <c r="T277" s="58">
        <v>1</v>
      </c>
      <c r="U277" s="335" t="s">
        <v>1408</v>
      </c>
      <c r="V277" s="336" t="s">
        <v>729</v>
      </c>
      <c r="W277" s="235" t="str">
        <f t="shared" si="14"/>
        <v>Terminado</v>
      </c>
      <c r="X277" s="235" t="str">
        <f t="shared" si="15"/>
        <v>Terminado</v>
      </c>
      <c r="Y277" s="1687" t="s">
        <v>1441</v>
      </c>
      <c r="Z277" s="1804">
        <f>SUMPRODUCT(T277:T280,H277:H280)</f>
        <v>0.625</v>
      </c>
      <c r="AA277" s="1805">
        <f>SUMPRODUCT(H277:H280,L277:L280)</f>
        <v>0.625</v>
      </c>
      <c r="AB277" s="1782" t="str">
        <f>IF(AA277&lt;1%,"Sin iniciar",IF(AA277=100%,"Terminado","En gestión"))</f>
        <v>En gestión</v>
      </c>
      <c r="AC277" s="1783" t="str">
        <f>IF(Z277&lt;1%,"Sin iniciar",IF(Z277=100%,"Terminado","En gestión"))</f>
        <v>En gestión</v>
      </c>
      <c r="AD277" s="270"/>
      <c r="AE277" s="1778">
        <v>17718475.200000003</v>
      </c>
      <c r="AF277" s="1720"/>
      <c r="AG277" s="1720">
        <v>8859238</v>
      </c>
      <c r="AH277" s="1778"/>
      <c r="AI277" s="1719"/>
      <c r="AJ277" s="1719">
        <v>-812376.36</v>
      </c>
      <c r="AK277" s="1798"/>
      <c r="AL277" s="1798"/>
      <c r="AM277" s="1798"/>
      <c r="AN277" s="1798"/>
      <c r="AP277" s="839" t="s">
        <v>4493</v>
      </c>
      <c r="AQ277" s="844" t="s">
        <v>4454</v>
      </c>
      <c r="AR277" s="2085" t="s">
        <v>4455</v>
      </c>
    </row>
    <row r="278" spans="2:44" ht="126" customHeight="1" x14ac:dyDescent="0.25">
      <c r="B278" s="2066"/>
      <c r="C278" s="1689"/>
      <c r="D278" s="1686"/>
      <c r="E278" s="1686"/>
      <c r="F278" s="251" t="s">
        <v>1497</v>
      </c>
      <c r="G278" s="256" t="s">
        <v>1415</v>
      </c>
      <c r="H278" s="332">
        <v>0.25</v>
      </c>
      <c r="I278" s="258">
        <v>44564</v>
      </c>
      <c r="J278" s="258">
        <v>44925</v>
      </c>
      <c r="K278" s="259">
        <v>0.25</v>
      </c>
      <c r="L278" s="46">
        <v>0.5</v>
      </c>
      <c r="M278" s="259">
        <v>0.75</v>
      </c>
      <c r="N278" s="259">
        <v>1</v>
      </c>
      <c r="O278" s="1788"/>
      <c r="P278" s="1789"/>
      <c r="Q278" s="18"/>
      <c r="R278" s="1801"/>
      <c r="S278" s="1802"/>
      <c r="T278" s="58">
        <v>0.5</v>
      </c>
      <c r="U278" s="334" t="s">
        <v>1498</v>
      </c>
      <c r="V278" s="336" t="s">
        <v>1499</v>
      </c>
      <c r="W278" s="235" t="str">
        <f t="shared" si="14"/>
        <v>En gestión</v>
      </c>
      <c r="X278" s="235" t="str">
        <f t="shared" si="15"/>
        <v>En gestión</v>
      </c>
      <c r="Y278" s="1803"/>
      <c r="Z278" s="1780"/>
      <c r="AA278" s="1781"/>
      <c r="AB278" s="1782"/>
      <c r="AC278" s="1783"/>
      <c r="AD278" s="270"/>
      <c r="AE278" s="1778"/>
      <c r="AF278" s="1720"/>
      <c r="AG278" s="1720"/>
      <c r="AH278" s="1778"/>
      <c r="AI278" s="1719"/>
      <c r="AJ278" s="1719"/>
      <c r="AK278" s="1798"/>
      <c r="AL278" s="1798"/>
      <c r="AM278" s="1798"/>
      <c r="AN278" s="1798"/>
      <c r="AP278" s="839" t="s">
        <v>4493</v>
      </c>
      <c r="AQ278" s="844" t="s">
        <v>4205</v>
      </c>
      <c r="AR278" s="2086"/>
    </row>
    <row r="279" spans="2:44" ht="126" customHeight="1" x14ac:dyDescent="0.25">
      <c r="B279" s="2066"/>
      <c r="C279" s="1689"/>
      <c r="D279" s="1686"/>
      <c r="E279" s="1686"/>
      <c r="F279" s="251" t="s">
        <v>1500</v>
      </c>
      <c r="G279" s="256" t="s">
        <v>1419</v>
      </c>
      <c r="H279" s="332">
        <v>0.25</v>
      </c>
      <c r="I279" s="258">
        <v>44564</v>
      </c>
      <c r="J279" s="258">
        <v>44925</v>
      </c>
      <c r="K279" s="259">
        <v>0.25</v>
      </c>
      <c r="L279" s="46">
        <v>0.5</v>
      </c>
      <c r="M279" s="259">
        <v>0.75</v>
      </c>
      <c r="N279" s="259">
        <v>1</v>
      </c>
      <c r="O279" s="1788"/>
      <c r="P279" s="1789"/>
      <c r="Q279" s="18"/>
      <c r="R279" s="1801"/>
      <c r="S279" s="1802"/>
      <c r="T279" s="58">
        <v>0.5</v>
      </c>
      <c r="U279" s="334" t="s">
        <v>1501</v>
      </c>
      <c r="V279" s="336" t="s">
        <v>1502</v>
      </c>
      <c r="W279" s="235" t="str">
        <f t="shared" si="14"/>
        <v>En gestión</v>
      </c>
      <c r="X279" s="235" t="str">
        <f t="shared" si="15"/>
        <v>En gestión</v>
      </c>
      <c r="Y279" s="1803"/>
      <c r="Z279" s="1780"/>
      <c r="AA279" s="1781"/>
      <c r="AB279" s="1782"/>
      <c r="AC279" s="1783"/>
      <c r="AD279" s="270"/>
      <c r="AE279" s="1778"/>
      <c r="AF279" s="1720"/>
      <c r="AG279" s="1720"/>
      <c r="AH279" s="1778"/>
      <c r="AI279" s="1719"/>
      <c r="AJ279" s="1719"/>
      <c r="AK279" s="1798"/>
      <c r="AL279" s="1798"/>
      <c r="AM279" s="1798"/>
      <c r="AN279" s="1798"/>
      <c r="AP279" s="839" t="s">
        <v>4493</v>
      </c>
      <c r="AQ279" s="844" t="s">
        <v>4205</v>
      </c>
      <c r="AR279" s="2086"/>
    </row>
    <row r="280" spans="2:44" ht="126" customHeight="1" x14ac:dyDescent="0.25">
      <c r="B280" s="2066"/>
      <c r="C280" s="1690"/>
      <c r="D280" s="1687"/>
      <c r="E280" s="1687"/>
      <c r="F280" s="251" t="s">
        <v>1503</v>
      </c>
      <c r="G280" s="256" t="s">
        <v>1423</v>
      </c>
      <c r="H280" s="332">
        <v>0.25</v>
      </c>
      <c r="I280" s="258">
        <v>44564</v>
      </c>
      <c r="J280" s="258">
        <v>44925</v>
      </c>
      <c r="K280" s="259">
        <v>0.25</v>
      </c>
      <c r="L280" s="46">
        <v>0.5</v>
      </c>
      <c r="M280" s="259">
        <v>0.75</v>
      </c>
      <c r="N280" s="259">
        <v>1</v>
      </c>
      <c r="O280" s="1788"/>
      <c r="P280" s="1789"/>
      <c r="Q280" s="18"/>
      <c r="R280" s="1801"/>
      <c r="S280" s="1802"/>
      <c r="T280" s="58">
        <v>0.5</v>
      </c>
      <c r="U280" s="334" t="s">
        <v>1504</v>
      </c>
      <c r="V280" s="307" t="s">
        <v>1505</v>
      </c>
      <c r="W280" s="235" t="str">
        <f t="shared" si="14"/>
        <v>En gestión</v>
      </c>
      <c r="X280" s="235" t="str">
        <f t="shared" si="15"/>
        <v>En gestión</v>
      </c>
      <c r="Y280" s="1803"/>
      <c r="Z280" s="1780"/>
      <c r="AA280" s="1781"/>
      <c r="AB280" s="1782"/>
      <c r="AC280" s="1783"/>
      <c r="AD280" s="270"/>
      <c r="AE280" s="1778"/>
      <c r="AF280" s="1720"/>
      <c r="AG280" s="1720"/>
      <c r="AH280" s="1778"/>
      <c r="AI280" s="1719"/>
      <c r="AJ280" s="1719"/>
      <c r="AK280" s="1798"/>
      <c r="AL280" s="1798"/>
      <c r="AM280" s="1798"/>
      <c r="AN280" s="1798"/>
      <c r="AP280" s="839" t="s">
        <v>4493</v>
      </c>
      <c r="AQ280" s="844" t="s">
        <v>4205</v>
      </c>
      <c r="AR280" s="2087"/>
    </row>
    <row r="281" spans="2:44" ht="126" customHeight="1" x14ac:dyDescent="0.25">
      <c r="B281" s="2066"/>
      <c r="C281" s="1688" t="s">
        <v>1506</v>
      </c>
      <c r="D281" s="1685" t="s">
        <v>1507</v>
      </c>
      <c r="E281" s="1685" t="s">
        <v>1428</v>
      </c>
      <c r="F281" s="251" t="s">
        <v>1508</v>
      </c>
      <c r="G281" s="256" t="s">
        <v>1406</v>
      </c>
      <c r="H281" s="332">
        <v>0.25</v>
      </c>
      <c r="I281" s="258">
        <v>44562</v>
      </c>
      <c r="J281" s="258">
        <v>44591</v>
      </c>
      <c r="K281" s="259">
        <v>1</v>
      </c>
      <c r="L281" s="46">
        <v>1</v>
      </c>
      <c r="M281" s="259">
        <v>1</v>
      </c>
      <c r="N281" s="259">
        <v>1</v>
      </c>
      <c r="O281" s="1788">
        <v>1504759335</v>
      </c>
      <c r="P281" s="1789">
        <v>13845542.040000003</v>
      </c>
      <c r="Q281" s="18"/>
      <c r="R281" s="1800">
        <v>0.5</v>
      </c>
      <c r="S281" s="1806" t="s">
        <v>1407</v>
      </c>
      <c r="T281" s="58">
        <v>1</v>
      </c>
      <c r="U281" s="335" t="s">
        <v>1408</v>
      </c>
      <c r="V281" s="336" t="s">
        <v>729</v>
      </c>
      <c r="W281" s="235" t="str">
        <f t="shared" si="14"/>
        <v>Terminado</v>
      </c>
      <c r="X281" s="235" t="str">
        <f t="shared" si="15"/>
        <v>Terminado</v>
      </c>
      <c r="Y281" s="1687" t="s">
        <v>1509</v>
      </c>
      <c r="Z281" s="1804">
        <f>SUMPRODUCT(T281:T284,H281:H284)</f>
        <v>0.625</v>
      </c>
      <c r="AA281" s="1805">
        <f>SUMPRODUCT(H281:H284,L281:L284)</f>
        <v>0.625</v>
      </c>
      <c r="AB281" s="1782" t="str">
        <f>IF(AA281&lt;1%,"Sin iniciar",IF(AA281=100%,"Terminado","En gestión"))</f>
        <v>En gestión</v>
      </c>
      <c r="AC281" s="1783" t="str">
        <f>IF(Z281&lt;1%,"Sin iniciar",IF(Z281=100%,"Terminado","En gestión"))</f>
        <v>En gestión</v>
      </c>
      <c r="AD281" s="270"/>
      <c r="AE281" s="1778">
        <v>13845542.040000003</v>
      </c>
      <c r="AF281" s="1720"/>
      <c r="AG281" s="1720">
        <v>6922771</v>
      </c>
      <c r="AH281" s="1778">
        <v>1504759335</v>
      </c>
      <c r="AI281" s="1719">
        <v>1374704733.5999999</v>
      </c>
      <c r="AJ281" s="1719">
        <v>45876279</v>
      </c>
      <c r="AK281" s="1798" t="s">
        <v>1410</v>
      </c>
      <c r="AL281" s="1798" t="s">
        <v>1442</v>
      </c>
      <c r="AM281" s="1798" t="s">
        <v>1443</v>
      </c>
      <c r="AN281" s="1798" t="s">
        <v>1510</v>
      </c>
      <c r="AP281" s="839" t="s">
        <v>4493</v>
      </c>
      <c r="AQ281" s="844" t="s">
        <v>4456</v>
      </c>
      <c r="AR281" s="2085" t="s">
        <v>4456</v>
      </c>
    </row>
    <row r="282" spans="2:44" ht="126" customHeight="1" x14ac:dyDescent="0.25">
      <c r="B282" s="2066"/>
      <c r="C282" s="1689"/>
      <c r="D282" s="1686"/>
      <c r="E282" s="1686"/>
      <c r="F282" s="251" t="s">
        <v>1511</v>
      </c>
      <c r="G282" s="256" t="s">
        <v>1415</v>
      </c>
      <c r="H282" s="332">
        <v>0.25</v>
      </c>
      <c r="I282" s="258">
        <v>44562</v>
      </c>
      <c r="J282" s="258">
        <v>44925</v>
      </c>
      <c r="K282" s="259">
        <v>0.25</v>
      </c>
      <c r="L282" s="46">
        <v>0.5</v>
      </c>
      <c r="M282" s="259">
        <v>0.75</v>
      </c>
      <c r="N282" s="259">
        <v>1</v>
      </c>
      <c r="O282" s="1788"/>
      <c r="P282" s="1789"/>
      <c r="Q282" s="18"/>
      <c r="R282" s="1801"/>
      <c r="S282" s="1802"/>
      <c r="T282" s="58">
        <v>0.5</v>
      </c>
      <c r="U282" s="334" t="s">
        <v>1512</v>
      </c>
      <c r="V282" s="307" t="s">
        <v>1513</v>
      </c>
      <c r="W282" s="235" t="str">
        <f t="shared" si="14"/>
        <v>En gestión</v>
      </c>
      <c r="X282" s="235" t="str">
        <f t="shared" si="15"/>
        <v>En gestión</v>
      </c>
      <c r="Y282" s="1803"/>
      <c r="Z282" s="1780"/>
      <c r="AA282" s="1781"/>
      <c r="AB282" s="1782"/>
      <c r="AC282" s="1783"/>
      <c r="AD282" s="270"/>
      <c r="AE282" s="1778"/>
      <c r="AF282" s="1720"/>
      <c r="AG282" s="1720"/>
      <c r="AH282" s="1778"/>
      <c r="AI282" s="1719"/>
      <c r="AJ282" s="1719"/>
      <c r="AK282" s="1798"/>
      <c r="AL282" s="1798"/>
      <c r="AM282" s="1798"/>
      <c r="AN282" s="1798"/>
      <c r="AP282" s="839" t="s">
        <v>4493</v>
      </c>
      <c r="AQ282" s="844" t="s">
        <v>4205</v>
      </c>
      <c r="AR282" s="2086"/>
    </row>
    <row r="283" spans="2:44" ht="126" customHeight="1" x14ac:dyDescent="0.25">
      <c r="B283" s="2066"/>
      <c r="C283" s="1689"/>
      <c r="D283" s="1686"/>
      <c r="E283" s="1686"/>
      <c r="F283" s="251" t="s">
        <v>1514</v>
      </c>
      <c r="G283" s="256" t="s">
        <v>1419</v>
      </c>
      <c r="H283" s="332">
        <v>0.25</v>
      </c>
      <c r="I283" s="258">
        <v>44562</v>
      </c>
      <c r="J283" s="258">
        <v>44925</v>
      </c>
      <c r="K283" s="259">
        <v>0.25</v>
      </c>
      <c r="L283" s="46">
        <v>0.5</v>
      </c>
      <c r="M283" s="259">
        <v>0.75</v>
      </c>
      <c r="N283" s="259">
        <v>1</v>
      </c>
      <c r="O283" s="1788"/>
      <c r="P283" s="1789"/>
      <c r="Q283" s="18"/>
      <c r="R283" s="1801"/>
      <c r="S283" s="1802"/>
      <c r="T283" s="58">
        <v>0.5</v>
      </c>
      <c r="U283" s="334" t="s">
        <v>1515</v>
      </c>
      <c r="V283" s="307" t="s">
        <v>1516</v>
      </c>
      <c r="W283" s="235" t="str">
        <f t="shared" si="14"/>
        <v>En gestión</v>
      </c>
      <c r="X283" s="235" t="str">
        <f t="shared" si="15"/>
        <v>En gestión</v>
      </c>
      <c r="Y283" s="1803"/>
      <c r="Z283" s="1780"/>
      <c r="AA283" s="1781"/>
      <c r="AB283" s="1782"/>
      <c r="AC283" s="1783"/>
      <c r="AD283" s="270"/>
      <c r="AE283" s="1778"/>
      <c r="AF283" s="1720"/>
      <c r="AG283" s="1720"/>
      <c r="AH283" s="1778"/>
      <c r="AI283" s="1719"/>
      <c r="AJ283" s="1719"/>
      <c r="AK283" s="1798"/>
      <c r="AL283" s="1798"/>
      <c r="AM283" s="1798"/>
      <c r="AN283" s="1798"/>
      <c r="AP283" s="839" t="s">
        <v>4493</v>
      </c>
      <c r="AQ283" s="844" t="s">
        <v>4205</v>
      </c>
      <c r="AR283" s="2086"/>
    </row>
    <row r="284" spans="2:44" ht="126" customHeight="1" x14ac:dyDescent="0.25">
      <c r="B284" s="2066"/>
      <c r="C284" s="1690"/>
      <c r="D284" s="1687"/>
      <c r="E284" s="1687"/>
      <c r="F284" s="251" t="s">
        <v>1517</v>
      </c>
      <c r="G284" s="256" t="s">
        <v>1423</v>
      </c>
      <c r="H284" s="332">
        <v>0.25</v>
      </c>
      <c r="I284" s="258">
        <v>44562</v>
      </c>
      <c r="J284" s="258">
        <v>44925</v>
      </c>
      <c r="K284" s="259">
        <v>0.25</v>
      </c>
      <c r="L284" s="46">
        <v>0.5</v>
      </c>
      <c r="M284" s="259">
        <v>0.75</v>
      </c>
      <c r="N284" s="259">
        <v>1</v>
      </c>
      <c r="O284" s="1788"/>
      <c r="P284" s="1789"/>
      <c r="Q284" s="18"/>
      <c r="R284" s="1801"/>
      <c r="S284" s="1802"/>
      <c r="T284" s="58">
        <v>0.5</v>
      </c>
      <c r="U284" s="334" t="s">
        <v>1518</v>
      </c>
      <c r="V284" s="307" t="s">
        <v>1519</v>
      </c>
      <c r="W284" s="235" t="str">
        <f t="shared" si="14"/>
        <v>En gestión</v>
      </c>
      <c r="X284" s="235" t="str">
        <f t="shared" si="15"/>
        <v>En gestión</v>
      </c>
      <c r="Y284" s="1803"/>
      <c r="Z284" s="1780"/>
      <c r="AA284" s="1781"/>
      <c r="AB284" s="1782"/>
      <c r="AC284" s="1783"/>
      <c r="AD284" s="270"/>
      <c r="AE284" s="1778"/>
      <c r="AF284" s="1720"/>
      <c r="AG284" s="1720"/>
      <c r="AH284" s="1778"/>
      <c r="AI284" s="1719"/>
      <c r="AJ284" s="1719"/>
      <c r="AK284" s="1798"/>
      <c r="AL284" s="1798"/>
      <c r="AM284" s="1798"/>
      <c r="AN284" s="1798"/>
      <c r="AP284" s="839" t="s">
        <v>4493</v>
      </c>
      <c r="AQ284" s="844" t="s">
        <v>4205</v>
      </c>
      <c r="AR284" s="2087"/>
    </row>
    <row r="285" spans="2:44" ht="126" customHeight="1" x14ac:dyDescent="0.25">
      <c r="B285" s="2066"/>
      <c r="C285" s="1688" t="s">
        <v>1520</v>
      </c>
      <c r="D285" s="1685" t="s">
        <v>1521</v>
      </c>
      <c r="E285" s="1685" t="s">
        <v>1428</v>
      </c>
      <c r="F285" s="251" t="s">
        <v>1522</v>
      </c>
      <c r="G285" s="256" t="s">
        <v>1406</v>
      </c>
      <c r="H285" s="332">
        <v>0.25</v>
      </c>
      <c r="I285" s="258">
        <v>44727</v>
      </c>
      <c r="J285" s="258">
        <v>44742</v>
      </c>
      <c r="K285" s="259">
        <v>0</v>
      </c>
      <c r="L285" s="46">
        <v>0.2</v>
      </c>
      <c r="M285" s="259">
        <v>1</v>
      </c>
      <c r="N285" s="259">
        <v>1</v>
      </c>
      <c r="O285" s="1788">
        <v>58371755</v>
      </c>
      <c r="P285" s="1789">
        <v>8076566.1900000013</v>
      </c>
      <c r="Q285" s="18"/>
      <c r="R285" s="1800">
        <v>0</v>
      </c>
      <c r="S285" s="1802" t="s">
        <v>1523</v>
      </c>
      <c r="T285" s="58">
        <v>0.2</v>
      </c>
      <c r="U285" s="337" t="s">
        <v>1524</v>
      </c>
      <c r="V285" s="336" t="s">
        <v>1525</v>
      </c>
      <c r="W285" s="235" t="str">
        <f t="shared" si="14"/>
        <v>En gestión</v>
      </c>
      <c r="X285" s="235" t="str">
        <f t="shared" si="15"/>
        <v>En gestión</v>
      </c>
      <c r="Y285" s="835" t="s">
        <v>1526</v>
      </c>
      <c r="Z285" s="1804">
        <f>SUMPRODUCT(T285:T288,H285:H288)</f>
        <v>0.05</v>
      </c>
      <c r="AA285" s="1805">
        <f>SUMPRODUCT(H285:H288,L285:L288)</f>
        <v>0.05</v>
      </c>
      <c r="AB285" s="1782" t="str">
        <f>IF(AA285&lt;1%,"Sin iniciar",IF(AA285=100%,"Terminado","En gestión"))</f>
        <v>En gestión</v>
      </c>
      <c r="AC285" s="1783" t="str">
        <f>IF(Z285&lt;1%,"Sin iniciar",IF(Z285=100%,"Terminado","En gestión"))</f>
        <v>En gestión</v>
      </c>
      <c r="AD285" s="270"/>
      <c r="AE285" s="1778">
        <v>8076566.1900000013</v>
      </c>
      <c r="AF285" s="1720"/>
      <c r="AG285" s="1720">
        <v>1153795</v>
      </c>
      <c r="AH285" s="1778">
        <v>58371755</v>
      </c>
      <c r="AI285" s="1719">
        <v>372771755</v>
      </c>
      <c r="AJ285" s="1719">
        <v>0</v>
      </c>
      <c r="AK285" s="1798" t="s">
        <v>1410</v>
      </c>
      <c r="AL285" s="1798" t="s">
        <v>1442</v>
      </c>
      <c r="AM285" s="1798" t="s">
        <v>1443</v>
      </c>
      <c r="AN285" s="1798" t="s">
        <v>1527</v>
      </c>
      <c r="AP285" s="842" t="s">
        <v>4208</v>
      </c>
      <c r="AQ285" s="844" t="s">
        <v>4205</v>
      </c>
      <c r="AR285" s="2085" t="s">
        <v>4207</v>
      </c>
    </row>
    <row r="286" spans="2:44" ht="126" customHeight="1" x14ac:dyDescent="0.25">
      <c r="B286" s="2066"/>
      <c r="C286" s="1689"/>
      <c r="D286" s="1686"/>
      <c r="E286" s="1686"/>
      <c r="F286" s="251" t="s">
        <v>1528</v>
      </c>
      <c r="G286" s="256" t="s">
        <v>1415</v>
      </c>
      <c r="H286" s="332">
        <v>0.25</v>
      </c>
      <c r="I286" s="258">
        <v>44774</v>
      </c>
      <c r="J286" s="258">
        <v>44925</v>
      </c>
      <c r="K286" s="259">
        <v>0</v>
      </c>
      <c r="L286" s="46">
        <v>0</v>
      </c>
      <c r="M286" s="259">
        <v>0.2</v>
      </c>
      <c r="N286" s="259">
        <v>1</v>
      </c>
      <c r="O286" s="1788"/>
      <c r="P286" s="1789"/>
      <c r="Q286" s="18"/>
      <c r="R286" s="1801"/>
      <c r="S286" s="1802"/>
      <c r="T286" s="53">
        <v>0</v>
      </c>
      <c r="U286" s="337" t="s">
        <v>4166</v>
      </c>
      <c r="V286" s="336" t="s">
        <v>729</v>
      </c>
      <c r="W286" s="235" t="str">
        <f t="shared" si="14"/>
        <v>Sin iniciar</v>
      </c>
      <c r="X286" s="235" t="str">
        <f t="shared" si="15"/>
        <v>Sin iniciar</v>
      </c>
      <c r="Y286" s="1685" t="s">
        <v>4157</v>
      </c>
      <c r="Z286" s="1780"/>
      <c r="AA286" s="1781"/>
      <c r="AB286" s="1782"/>
      <c r="AC286" s="1783"/>
      <c r="AD286" s="270"/>
      <c r="AE286" s="1778"/>
      <c r="AF286" s="1720"/>
      <c r="AG286" s="1720"/>
      <c r="AH286" s="1778"/>
      <c r="AI286" s="1719"/>
      <c r="AJ286" s="1719"/>
      <c r="AK286" s="1798"/>
      <c r="AL286" s="1798"/>
      <c r="AM286" s="1798"/>
      <c r="AN286" s="1798"/>
      <c r="AP286" s="842" t="s">
        <v>4208</v>
      </c>
      <c r="AQ286" s="844" t="s">
        <v>4205</v>
      </c>
      <c r="AR286" s="2086"/>
    </row>
    <row r="287" spans="2:44" ht="126" customHeight="1" x14ac:dyDescent="0.25">
      <c r="B287" s="2066"/>
      <c r="C287" s="1689"/>
      <c r="D287" s="1686"/>
      <c r="E287" s="1686"/>
      <c r="F287" s="251" t="s">
        <v>1529</v>
      </c>
      <c r="G287" s="256" t="s">
        <v>1419</v>
      </c>
      <c r="H287" s="332">
        <v>0.25</v>
      </c>
      <c r="I287" s="258">
        <v>44774</v>
      </c>
      <c r="J287" s="258">
        <v>44925</v>
      </c>
      <c r="K287" s="259">
        <v>0</v>
      </c>
      <c r="L287" s="46">
        <v>0</v>
      </c>
      <c r="M287" s="259">
        <v>0.2</v>
      </c>
      <c r="N287" s="259">
        <v>1</v>
      </c>
      <c r="O287" s="1788"/>
      <c r="P287" s="1789"/>
      <c r="Q287" s="18"/>
      <c r="R287" s="1801"/>
      <c r="S287" s="1802"/>
      <c r="T287" s="53">
        <v>0</v>
      </c>
      <c r="U287" s="337" t="s">
        <v>4166</v>
      </c>
      <c r="V287" s="336" t="s">
        <v>729</v>
      </c>
      <c r="W287" s="235" t="str">
        <f t="shared" si="14"/>
        <v>Sin iniciar</v>
      </c>
      <c r="X287" s="235" t="str">
        <f t="shared" si="15"/>
        <v>Sin iniciar</v>
      </c>
      <c r="Y287" s="1686"/>
      <c r="Z287" s="1780"/>
      <c r="AA287" s="1781"/>
      <c r="AB287" s="1782"/>
      <c r="AC287" s="1783"/>
      <c r="AD287" s="270"/>
      <c r="AE287" s="1778"/>
      <c r="AF287" s="1720"/>
      <c r="AG287" s="1720"/>
      <c r="AH287" s="1778"/>
      <c r="AI287" s="1719"/>
      <c r="AJ287" s="1719"/>
      <c r="AK287" s="1798"/>
      <c r="AL287" s="1798"/>
      <c r="AM287" s="1798"/>
      <c r="AN287" s="1798"/>
      <c r="AP287" s="842" t="s">
        <v>4208</v>
      </c>
      <c r="AQ287" s="844" t="s">
        <v>4205</v>
      </c>
      <c r="AR287" s="2086"/>
    </row>
    <row r="288" spans="2:44" ht="126" customHeight="1" x14ac:dyDescent="0.25">
      <c r="B288" s="2066"/>
      <c r="C288" s="1690"/>
      <c r="D288" s="1687"/>
      <c r="E288" s="1687"/>
      <c r="F288" s="251" t="s">
        <v>1530</v>
      </c>
      <c r="G288" s="256" t="s">
        <v>1423</v>
      </c>
      <c r="H288" s="332">
        <v>0.25</v>
      </c>
      <c r="I288" s="258">
        <v>44774</v>
      </c>
      <c r="J288" s="258">
        <v>44925</v>
      </c>
      <c r="K288" s="259">
        <v>0</v>
      </c>
      <c r="L288" s="46">
        <v>0</v>
      </c>
      <c r="M288" s="259">
        <v>0.2</v>
      </c>
      <c r="N288" s="259">
        <v>1</v>
      </c>
      <c r="O288" s="1788"/>
      <c r="P288" s="1789"/>
      <c r="Q288" s="18"/>
      <c r="R288" s="1801"/>
      <c r="S288" s="1802"/>
      <c r="T288" s="53">
        <v>0</v>
      </c>
      <c r="U288" s="337" t="s">
        <v>4166</v>
      </c>
      <c r="V288" s="336" t="s">
        <v>729</v>
      </c>
      <c r="W288" s="235" t="str">
        <f t="shared" si="14"/>
        <v>Sin iniciar</v>
      </c>
      <c r="X288" s="235" t="str">
        <f t="shared" si="15"/>
        <v>Sin iniciar</v>
      </c>
      <c r="Y288" s="1687"/>
      <c r="Z288" s="1780"/>
      <c r="AA288" s="1781"/>
      <c r="AB288" s="1782"/>
      <c r="AC288" s="1783"/>
      <c r="AD288" s="270"/>
      <c r="AE288" s="1778"/>
      <c r="AF288" s="1720"/>
      <c r="AG288" s="1720"/>
      <c r="AH288" s="1778"/>
      <c r="AI288" s="1719"/>
      <c r="AJ288" s="1719"/>
      <c r="AK288" s="1798"/>
      <c r="AL288" s="1798"/>
      <c r="AM288" s="1798"/>
      <c r="AN288" s="1798"/>
      <c r="AP288" s="842" t="s">
        <v>4208</v>
      </c>
      <c r="AQ288" s="844" t="s">
        <v>4205</v>
      </c>
      <c r="AR288" s="2087"/>
    </row>
    <row r="289" spans="2:44" ht="126" customHeight="1" x14ac:dyDescent="0.25">
      <c r="B289" s="2066"/>
      <c r="C289" s="1688" t="s">
        <v>1531</v>
      </c>
      <c r="D289" s="1685" t="s">
        <v>1532</v>
      </c>
      <c r="E289" s="1685" t="s">
        <v>1428</v>
      </c>
      <c r="F289" s="251" t="s">
        <v>1533</v>
      </c>
      <c r="G289" s="256" t="s">
        <v>1406</v>
      </c>
      <c r="H289" s="332">
        <v>0.25</v>
      </c>
      <c r="I289" s="258">
        <v>44621</v>
      </c>
      <c r="J289" s="258">
        <v>44650</v>
      </c>
      <c r="K289" s="259">
        <v>1</v>
      </c>
      <c r="L289" s="46">
        <v>1</v>
      </c>
      <c r="M289" s="259">
        <v>1</v>
      </c>
      <c r="N289" s="259">
        <v>1</v>
      </c>
      <c r="O289" s="1788">
        <v>890195282</v>
      </c>
      <c r="P289" s="1789">
        <v>71761802</v>
      </c>
      <c r="Q289" s="18"/>
      <c r="R289" s="1800">
        <v>0</v>
      </c>
      <c r="S289" s="1806" t="s">
        <v>4157</v>
      </c>
      <c r="T289" s="53">
        <v>1</v>
      </c>
      <c r="U289" s="335" t="s">
        <v>1408</v>
      </c>
      <c r="V289" s="336" t="s">
        <v>729</v>
      </c>
      <c r="W289" s="235" t="str">
        <f t="shared" si="14"/>
        <v>Terminado</v>
      </c>
      <c r="X289" s="235" t="str">
        <f t="shared" si="15"/>
        <v>Terminado</v>
      </c>
      <c r="Y289" s="821" t="s">
        <v>4200</v>
      </c>
      <c r="Z289" s="1804">
        <f>SUMPRODUCT(T289:T292,H289:H292)</f>
        <v>0.25</v>
      </c>
      <c r="AA289" s="1805">
        <f>SUMPRODUCT(H289:H292,L289:L292)</f>
        <v>0.25</v>
      </c>
      <c r="AB289" s="1782" t="str">
        <f>IF(AA289&lt;1%,"Sin iniciar",IF(AA289=100%,"Terminado","En gestión"))</f>
        <v>En gestión</v>
      </c>
      <c r="AC289" s="1783" t="str">
        <f>IF(Z289&lt;1%,"Sin iniciar",IF(Z289=100%,"Terminado","En gestión"))</f>
        <v>En gestión</v>
      </c>
      <c r="AD289" s="270"/>
      <c r="AE289" s="1798"/>
      <c r="AF289" s="1799"/>
      <c r="AG289" s="1799"/>
      <c r="AH289" s="1778">
        <v>890195282</v>
      </c>
      <c r="AI289" s="1719">
        <v>940930589.65999997</v>
      </c>
      <c r="AJ289" s="1719">
        <v>89960008.349999994</v>
      </c>
      <c r="AK289" s="1798"/>
      <c r="AL289" s="1798"/>
      <c r="AM289" s="1798"/>
      <c r="AN289" s="1798"/>
      <c r="AP289" s="839" t="s">
        <v>4493</v>
      </c>
      <c r="AQ289" s="844" t="s">
        <v>4457</v>
      </c>
      <c r="AR289" s="2085" t="s">
        <v>4458</v>
      </c>
    </row>
    <row r="290" spans="2:44" ht="126" customHeight="1" x14ac:dyDescent="0.25">
      <c r="B290" s="2066"/>
      <c r="C290" s="1689"/>
      <c r="D290" s="1686"/>
      <c r="E290" s="1686"/>
      <c r="F290" s="251" t="s">
        <v>1534</v>
      </c>
      <c r="G290" s="256" t="s">
        <v>1415</v>
      </c>
      <c r="H290" s="332">
        <v>0.25</v>
      </c>
      <c r="I290" s="258">
        <v>44774</v>
      </c>
      <c r="J290" s="258">
        <v>44834</v>
      </c>
      <c r="K290" s="259">
        <v>0</v>
      </c>
      <c r="L290" s="46">
        <v>0</v>
      </c>
      <c r="M290" s="259">
        <v>0.2</v>
      </c>
      <c r="N290" s="259">
        <v>1</v>
      </c>
      <c r="O290" s="1788"/>
      <c r="P290" s="1789"/>
      <c r="Q290" s="18"/>
      <c r="R290" s="1801"/>
      <c r="S290" s="1802"/>
      <c r="T290" s="53">
        <v>0</v>
      </c>
      <c r="U290" s="337" t="s">
        <v>4166</v>
      </c>
      <c r="V290" s="336" t="s">
        <v>729</v>
      </c>
      <c r="W290" s="235" t="str">
        <f t="shared" si="14"/>
        <v>Sin iniciar</v>
      </c>
      <c r="X290" s="235" t="str">
        <f t="shared" si="15"/>
        <v>Sin iniciar</v>
      </c>
      <c r="Y290" s="1685" t="s">
        <v>4157</v>
      </c>
      <c r="Z290" s="1780"/>
      <c r="AA290" s="1781"/>
      <c r="AB290" s="1782"/>
      <c r="AC290" s="1783"/>
      <c r="AD290" s="270"/>
      <c r="AE290" s="1798"/>
      <c r="AF290" s="1799"/>
      <c r="AG290" s="1799"/>
      <c r="AH290" s="1778"/>
      <c r="AI290" s="1719"/>
      <c r="AJ290" s="1719"/>
      <c r="AK290" s="1798"/>
      <c r="AL290" s="1798"/>
      <c r="AM290" s="1798"/>
      <c r="AN290" s="1798"/>
      <c r="AP290" s="839" t="s">
        <v>4493</v>
      </c>
      <c r="AQ290" s="844" t="s">
        <v>4205</v>
      </c>
      <c r="AR290" s="2086"/>
    </row>
    <row r="291" spans="2:44" ht="126" customHeight="1" x14ac:dyDescent="0.25">
      <c r="B291" s="2066"/>
      <c r="C291" s="1689"/>
      <c r="D291" s="1686"/>
      <c r="E291" s="1686"/>
      <c r="F291" s="251" t="s">
        <v>1535</v>
      </c>
      <c r="G291" s="256" t="s">
        <v>1419</v>
      </c>
      <c r="H291" s="332">
        <v>0.25</v>
      </c>
      <c r="I291" s="258">
        <v>44774</v>
      </c>
      <c r="J291" s="258">
        <v>44834</v>
      </c>
      <c r="K291" s="259">
        <v>0</v>
      </c>
      <c r="L291" s="46">
        <v>0</v>
      </c>
      <c r="M291" s="259">
        <v>0.2</v>
      </c>
      <c r="N291" s="259">
        <v>1</v>
      </c>
      <c r="O291" s="1788"/>
      <c r="P291" s="1789"/>
      <c r="Q291" s="18"/>
      <c r="R291" s="1801"/>
      <c r="S291" s="1802"/>
      <c r="T291" s="53">
        <v>0</v>
      </c>
      <c r="U291" s="337" t="s">
        <v>4166</v>
      </c>
      <c r="V291" s="336" t="s">
        <v>729</v>
      </c>
      <c r="W291" s="235" t="str">
        <f t="shared" si="14"/>
        <v>Sin iniciar</v>
      </c>
      <c r="X291" s="235" t="str">
        <f t="shared" si="15"/>
        <v>Sin iniciar</v>
      </c>
      <c r="Y291" s="1686"/>
      <c r="Z291" s="1780"/>
      <c r="AA291" s="1781"/>
      <c r="AB291" s="1782"/>
      <c r="AC291" s="1783"/>
      <c r="AD291" s="270"/>
      <c r="AE291" s="1798"/>
      <c r="AF291" s="1799"/>
      <c r="AG291" s="1799"/>
      <c r="AH291" s="1778"/>
      <c r="AI291" s="1719"/>
      <c r="AJ291" s="1719"/>
      <c r="AK291" s="1798"/>
      <c r="AL291" s="1798"/>
      <c r="AM291" s="1798"/>
      <c r="AN291" s="1798"/>
      <c r="AP291" s="839" t="s">
        <v>4493</v>
      </c>
      <c r="AQ291" s="844" t="s">
        <v>4205</v>
      </c>
      <c r="AR291" s="2086"/>
    </row>
    <row r="292" spans="2:44" ht="126" customHeight="1" x14ac:dyDescent="0.25">
      <c r="B292" s="2066"/>
      <c r="C292" s="1690"/>
      <c r="D292" s="1687"/>
      <c r="E292" s="1687"/>
      <c r="F292" s="251" t="s">
        <v>1536</v>
      </c>
      <c r="G292" s="256" t="s">
        <v>1423</v>
      </c>
      <c r="H292" s="332">
        <v>0.25</v>
      </c>
      <c r="I292" s="258">
        <v>44774</v>
      </c>
      <c r="J292" s="258">
        <v>44834</v>
      </c>
      <c r="K292" s="259">
        <v>0</v>
      </c>
      <c r="L292" s="46">
        <v>0</v>
      </c>
      <c r="M292" s="259">
        <v>0.2</v>
      </c>
      <c r="N292" s="259">
        <v>1</v>
      </c>
      <c r="O292" s="1788"/>
      <c r="P292" s="1789"/>
      <c r="Q292" s="18"/>
      <c r="R292" s="1801"/>
      <c r="S292" s="1802"/>
      <c r="T292" s="53">
        <v>0</v>
      </c>
      <c r="U292" s="337" t="s">
        <v>4166</v>
      </c>
      <c r="V292" s="336" t="s">
        <v>729</v>
      </c>
      <c r="W292" s="235" t="str">
        <f t="shared" si="14"/>
        <v>Sin iniciar</v>
      </c>
      <c r="X292" s="235" t="str">
        <f t="shared" si="15"/>
        <v>Sin iniciar</v>
      </c>
      <c r="Y292" s="1686"/>
      <c r="Z292" s="1780"/>
      <c r="AA292" s="1781"/>
      <c r="AB292" s="1782"/>
      <c r="AC292" s="1783"/>
      <c r="AD292" s="270"/>
      <c r="AE292" s="1798"/>
      <c r="AF292" s="1799"/>
      <c r="AG292" s="1799"/>
      <c r="AH292" s="1778"/>
      <c r="AI292" s="1719"/>
      <c r="AJ292" s="1719"/>
      <c r="AK292" s="1798"/>
      <c r="AL292" s="1798"/>
      <c r="AM292" s="1798"/>
      <c r="AN292" s="1798"/>
      <c r="AP292" s="839" t="s">
        <v>4493</v>
      </c>
      <c r="AQ292" s="844" t="s">
        <v>4205</v>
      </c>
      <c r="AR292" s="2087"/>
    </row>
    <row r="293" spans="2:44" ht="126" customHeight="1" x14ac:dyDescent="0.25">
      <c r="B293" s="2066"/>
      <c r="C293" s="1688" t="s">
        <v>1537</v>
      </c>
      <c r="D293" s="1685" t="s">
        <v>1538</v>
      </c>
      <c r="E293" s="1685" t="s">
        <v>1428</v>
      </c>
      <c r="F293" s="251" t="s">
        <v>1539</v>
      </c>
      <c r="G293" s="256" t="s">
        <v>1406</v>
      </c>
      <c r="H293" s="332">
        <v>0.25</v>
      </c>
      <c r="I293" s="258">
        <v>44562</v>
      </c>
      <c r="J293" s="258">
        <v>44591</v>
      </c>
      <c r="K293" s="259">
        <v>1</v>
      </c>
      <c r="L293" s="46">
        <v>1</v>
      </c>
      <c r="M293" s="259">
        <v>1</v>
      </c>
      <c r="N293" s="259">
        <v>1</v>
      </c>
      <c r="O293" s="1788">
        <v>969165267</v>
      </c>
      <c r="P293" s="1789">
        <v>45239754</v>
      </c>
      <c r="Q293" s="18"/>
      <c r="R293" s="1800">
        <v>0.5</v>
      </c>
      <c r="S293" s="1806" t="s">
        <v>1407</v>
      </c>
      <c r="T293" s="58">
        <v>1</v>
      </c>
      <c r="U293" s="335" t="s">
        <v>1408</v>
      </c>
      <c r="V293" s="336" t="s">
        <v>729</v>
      </c>
      <c r="W293" s="235" t="str">
        <f t="shared" si="14"/>
        <v>Terminado</v>
      </c>
      <c r="X293" s="235" t="str">
        <f t="shared" si="15"/>
        <v>Terminado</v>
      </c>
      <c r="Y293" s="1687" t="s">
        <v>1540</v>
      </c>
      <c r="Z293" s="1804">
        <f>SUMPRODUCT(T293:T296,H293:H296)</f>
        <v>0.625</v>
      </c>
      <c r="AA293" s="1805">
        <f>SUMPRODUCT(H293:H296,L293:L296)</f>
        <v>0.625</v>
      </c>
      <c r="AB293" s="1782" t="str">
        <f>IF(AA293&lt;1%,"Sin iniciar",IF(AA293=100%,"Terminado","En gestión"))</f>
        <v>En gestión</v>
      </c>
      <c r="AC293" s="1783" t="str">
        <f>IF(Z293&lt;1%,"Sin iniciar",IF(Z293=100%,"Terminado","En gestión"))</f>
        <v>En gestión</v>
      </c>
      <c r="AD293" s="270"/>
      <c r="AE293" s="1778">
        <v>45239754</v>
      </c>
      <c r="AF293" s="1720"/>
      <c r="AG293" s="1720">
        <v>22619877</v>
      </c>
      <c r="AH293" s="1778">
        <v>969165267</v>
      </c>
      <c r="AI293" s="1719">
        <v>986806030.90999997</v>
      </c>
      <c r="AJ293" s="1719">
        <v>284582022.17000002</v>
      </c>
      <c r="AK293" s="1798" t="s">
        <v>1410</v>
      </c>
      <c r="AL293" s="1798" t="s">
        <v>1541</v>
      </c>
      <c r="AM293" s="1798" t="s">
        <v>1542</v>
      </c>
      <c r="AN293" s="1798" t="s">
        <v>1543</v>
      </c>
      <c r="AP293" s="839" t="s">
        <v>4493</v>
      </c>
      <c r="AQ293" s="844" t="s">
        <v>4459</v>
      </c>
      <c r="AR293" s="2085" t="s">
        <v>4459</v>
      </c>
    </row>
    <row r="294" spans="2:44" ht="126" customHeight="1" x14ac:dyDescent="0.25">
      <c r="B294" s="2066"/>
      <c r="C294" s="1689"/>
      <c r="D294" s="1686"/>
      <c r="E294" s="1686"/>
      <c r="F294" s="251" t="s">
        <v>1544</v>
      </c>
      <c r="G294" s="256" t="s">
        <v>1415</v>
      </c>
      <c r="H294" s="332">
        <v>0.25</v>
      </c>
      <c r="I294" s="258">
        <v>44562</v>
      </c>
      <c r="J294" s="258">
        <v>44925</v>
      </c>
      <c r="K294" s="259">
        <v>0.25</v>
      </c>
      <c r="L294" s="46">
        <v>0.5</v>
      </c>
      <c r="M294" s="259">
        <v>0.75</v>
      </c>
      <c r="N294" s="259">
        <v>1</v>
      </c>
      <c r="O294" s="1788"/>
      <c r="P294" s="1789"/>
      <c r="Q294" s="18"/>
      <c r="R294" s="1801"/>
      <c r="S294" s="1802"/>
      <c r="T294" s="58">
        <v>0.5</v>
      </c>
      <c r="U294" s="334" t="s">
        <v>1545</v>
      </c>
      <c r="V294" s="307" t="s">
        <v>1546</v>
      </c>
      <c r="W294" s="235" t="str">
        <f t="shared" si="14"/>
        <v>En gestión</v>
      </c>
      <c r="X294" s="235" t="str">
        <f t="shared" si="15"/>
        <v>En gestión</v>
      </c>
      <c r="Y294" s="1803"/>
      <c r="Z294" s="1780"/>
      <c r="AA294" s="1781"/>
      <c r="AB294" s="1782"/>
      <c r="AC294" s="1783"/>
      <c r="AD294" s="270"/>
      <c r="AE294" s="1778"/>
      <c r="AF294" s="1720"/>
      <c r="AG294" s="1720"/>
      <c r="AH294" s="1778"/>
      <c r="AI294" s="1719"/>
      <c r="AJ294" s="1719"/>
      <c r="AK294" s="1798"/>
      <c r="AL294" s="1798"/>
      <c r="AM294" s="1798"/>
      <c r="AN294" s="1798"/>
      <c r="AP294" s="839" t="s">
        <v>4493</v>
      </c>
      <c r="AQ294" s="844" t="s">
        <v>4205</v>
      </c>
      <c r="AR294" s="2086"/>
    </row>
    <row r="295" spans="2:44" ht="126" customHeight="1" x14ac:dyDescent="0.25">
      <c r="B295" s="2066"/>
      <c r="C295" s="1689"/>
      <c r="D295" s="1686"/>
      <c r="E295" s="1686"/>
      <c r="F295" s="251" t="s">
        <v>1547</v>
      </c>
      <c r="G295" s="256" t="s">
        <v>1419</v>
      </c>
      <c r="H295" s="332">
        <v>0.25</v>
      </c>
      <c r="I295" s="258">
        <v>44562</v>
      </c>
      <c r="J295" s="258">
        <v>44925</v>
      </c>
      <c r="K295" s="259">
        <v>0.25</v>
      </c>
      <c r="L295" s="46">
        <v>0.5</v>
      </c>
      <c r="M295" s="259">
        <v>0.75</v>
      </c>
      <c r="N295" s="259">
        <v>1</v>
      </c>
      <c r="O295" s="1788"/>
      <c r="P295" s="1789"/>
      <c r="Q295" s="18"/>
      <c r="R295" s="1801"/>
      <c r="S295" s="1802"/>
      <c r="T295" s="58">
        <v>0.5</v>
      </c>
      <c r="U295" s="334" t="s">
        <v>1548</v>
      </c>
      <c r="V295" s="307" t="s">
        <v>1549</v>
      </c>
      <c r="W295" s="235" t="str">
        <f t="shared" si="14"/>
        <v>En gestión</v>
      </c>
      <c r="X295" s="235" t="str">
        <f t="shared" si="15"/>
        <v>En gestión</v>
      </c>
      <c r="Y295" s="1803"/>
      <c r="Z295" s="1780"/>
      <c r="AA295" s="1781"/>
      <c r="AB295" s="1782"/>
      <c r="AC295" s="1783"/>
      <c r="AD295" s="270"/>
      <c r="AE295" s="1778"/>
      <c r="AF295" s="1720"/>
      <c r="AG295" s="1720"/>
      <c r="AH295" s="1778"/>
      <c r="AI295" s="1719"/>
      <c r="AJ295" s="1719"/>
      <c r="AK295" s="1798"/>
      <c r="AL295" s="1798"/>
      <c r="AM295" s="1798"/>
      <c r="AN295" s="1798"/>
      <c r="AP295" s="839" t="s">
        <v>4493</v>
      </c>
      <c r="AQ295" s="844" t="s">
        <v>4205</v>
      </c>
      <c r="AR295" s="2086"/>
    </row>
    <row r="296" spans="2:44" ht="126" customHeight="1" x14ac:dyDescent="0.25">
      <c r="B296" s="2066"/>
      <c r="C296" s="1690"/>
      <c r="D296" s="1687"/>
      <c r="E296" s="1687"/>
      <c r="F296" s="251" t="s">
        <v>1550</v>
      </c>
      <c r="G296" s="256" t="s">
        <v>1423</v>
      </c>
      <c r="H296" s="332">
        <v>0.25</v>
      </c>
      <c r="I296" s="258">
        <v>44562</v>
      </c>
      <c r="J296" s="258">
        <v>44925</v>
      </c>
      <c r="K296" s="259">
        <v>0.25</v>
      </c>
      <c r="L296" s="46">
        <v>0.5</v>
      </c>
      <c r="M296" s="259">
        <v>0.75</v>
      </c>
      <c r="N296" s="259">
        <v>1</v>
      </c>
      <c r="O296" s="1788"/>
      <c r="P296" s="1789"/>
      <c r="Q296" s="18"/>
      <c r="R296" s="1801"/>
      <c r="S296" s="1802"/>
      <c r="T296" s="58">
        <v>0.5</v>
      </c>
      <c r="U296" s="334" t="s">
        <v>1551</v>
      </c>
      <c r="V296" s="307" t="s">
        <v>1546</v>
      </c>
      <c r="W296" s="235" t="str">
        <f t="shared" si="14"/>
        <v>En gestión</v>
      </c>
      <c r="X296" s="235" t="str">
        <f t="shared" si="15"/>
        <v>En gestión</v>
      </c>
      <c r="Y296" s="1803"/>
      <c r="Z296" s="1780"/>
      <c r="AA296" s="1781"/>
      <c r="AB296" s="1782"/>
      <c r="AC296" s="1783"/>
      <c r="AD296" s="270"/>
      <c r="AE296" s="1778"/>
      <c r="AF296" s="1720"/>
      <c r="AG296" s="1720"/>
      <c r="AH296" s="1778"/>
      <c r="AI296" s="1719"/>
      <c r="AJ296" s="1719"/>
      <c r="AK296" s="1798"/>
      <c r="AL296" s="1798"/>
      <c r="AM296" s="1798"/>
      <c r="AN296" s="1798"/>
      <c r="AP296" s="839" t="s">
        <v>4493</v>
      </c>
      <c r="AQ296" s="844" t="s">
        <v>4205</v>
      </c>
      <c r="AR296" s="2087"/>
    </row>
    <row r="297" spans="2:44" ht="126" customHeight="1" x14ac:dyDescent="0.25">
      <c r="B297" s="2066"/>
      <c r="C297" s="1688" t="s">
        <v>1552</v>
      </c>
      <c r="D297" s="1685" t="s">
        <v>1553</v>
      </c>
      <c r="E297" s="1685" t="s">
        <v>1428</v>
      </c>
      <c r="F297" s="251" t="s">
        <v>1554</v>
      </c>
      <c r="G297" s="256" t="s">
        <v>1406</v>
      </c>
      <c r="H297" s="332">
        <v>0.25</v>
      </c>
      <c r="I297" s="258">
        <v>44562</v>
      </c>
      <c r="J297" s="258">
        <v>44591</v>
      </c>
      <c r="K297" s="259">
        <v>1</v>
      </c>
      <c r="L297" s="46">
        <v>1</v>
      </c>
      <c r="M297" s="259">
        <v>1</v>
      </c>
      <c r="N297" s="259">
        <v>1</v>
      </c>
      <c r="O297" s="1788">
        <v>1118851786</v>
      </c>
      <c r="P297" s="1789">
        <v>49263210</v>
      </c>
      <c r="Q297" s="18"/>
      <c r="R297" s="1800">
        <v>0.5</v>
      </c>
      <c r="S297" s="1806" t="s">
        <v>1407</v>
      </c>
      <c r="T297" s="58">
        <v>1</v>
      </c>
      <c r="U297" s="335" t="s">
        <v>1408</v>
      </c>
      <c r="V297" s="336" t="s">
        <v>729</v>
      </c>
      <c r="W297" s="235" t="str">
        <f t="shared" si="14"/>
        <v>Terminado</v>
      </c>
      <c r="X297" s="235" t="str">
        <f t="shared" si="15"/>
        <v>Terminado</v>
      </c>
      <c r="Y297" s="1687" t="s">
        <v>1555</v>
      </c>
      <c r="Z297" s="1804">
        <f>SUMPRODUCT(T297:T300,H297:H300)</f>
        <v>0.625</v>
      </c>
      <c r="AA297" s="1805">
        <f>SUMPRODUCT(H297:H300,L297:L300)</f>
        <v>0.625</v>
      </c>
      <c r="AB297" s="1782" t="str">
        <f>IF(AA297&lt;1%,"Sin iniciar",IF(AA297=100%,"Terminado","En gestión"))</f>
        <v>En gestión</v>
      </c>
      <c r="AC297" s="1783" t="str">
        <f>IF(Z297&lt;1%,"Sin iniciar",IF(Z297=100%,"Terminado","En gestión"))</f>
        <v>En gestión</v>
      </c>
      <c r="AD297" s="270"/>
      <c r="AE297" s="1778">
        <v>49263210</v>
      </c>
      <c r="AF297" s="1720"/>
      <c r="AG297" s="1720">
        <v>24631605</v>
      </c>
      <c r="AH297" s="1778">
        <v>1118851786</v>
      </c>
      <c r="AI297" s="1719">
        <v>710860175.98000002</v>
      </c>
      <c r="AJ297" s="1719">
        <v>186065340.81</v>
      </c>
      <c r="AK297" s="1798" t="s">
        <v>1410</v>
      </c>
      <c r="AL297" s="1798" t="s">
        <v>1541</v>
      </c>
      <c r="AM297" s="1798" t="s">
        <v>1542</v>
      </c>
      <c r="AN297" s="1798" t="s">
        <v>1556</v>
      </c>
      <c r="AP297" s="839" t="s">
        <v>4493</v>
      </c>
      <c r="AQ297" s="844" t="s">
        <v>4460</v>
      </c>
      <c r="AR297" s="2085" t="s">
        <v>4460</v>
      </c>
    </row>
    <row r="298" spans="2:44" ht="126" customHeight="1" x14ac:dyDescent="0.25">
      <c r="B298" s="2066"/>
      <c r="C298" s="1689"/>
      <c r="D298" s="1686"/>
      <c r="E298" s="1686"/>
      <c r="F298" s="251" t="s">
        <v>1557</v>
      </c>
      <c r="G298" s="256" t="s">
        <v>1415</v>
      </c>
      <c r="H298" s="332">
        <v>0.25</v>
      </c>
      <c r="I298" s="258">
        <v>44562</v>
      </c>
      <c r="J298" s="258">
        <v>44925</v>
      </c>
      <c r="K298" s="259">
        <v>0.25</v>
      </c>
      <c r="L298" s="46">
        <v>0.5</v>
      </c>
      <c r="M298" s="259">
        <v>0.75</v>
      </c>
      <c r="N298" s="259">
        <v>1</v>
      </c>
      <c r="O298" s="1788"/>
      <c r="P298" s="1789"/>
      <c r="Q298" s="18"/>
      <c r="R298" s="1801"/>
      <c r="S298" s="1802"/>
      <c r="T298" s="58">
        <v>0.5</v>
      </c>
      <c r="U298" s="334" t="s">
        <v>1558</v>
      </c>
      <c r="V298" s="307" t="s">
        <v>1559</v>
      </c>
      <c r="W298" s="235" t="str">
        <f t="shared" si="14"/>
        <v>En gestión</v>
      </c>
      <c r="X298" s="235" t="str">
        <f t="shared" si="15"/>
        <v>En gestión</v>
      </c>
      <c r="Y298" s="1803"/>
      <c r="Z298" s="1780"/>
      <c r="AA298" s="1781"/>
      <c r="AB298" s="1782"/>
      <c r="AC298" s="1783"/>
      <c r="AD298" s="270"/>
      <c r="AE298" s="1778"/>
      <c r="AF298" s="1720"/>
      <c r="AG298" s="1720"/>
      <c r="AH298" s="1778"/>
      <c r="AI298" s="1719"/>
      <c r="AJ298" s="1719"/>
      <c r="AK298" s="1798"/>
      <c r="AL298" s="1798"/>
      <c r="AM298" s="1798"/>
      <c r="AN298" s="1798"/>
      <c r="AP298" s="839" t="s">
        <v>4493</v>
      </c>
      <c r="AQ298" s="844" t="s">
        <v>4205</v>
      </c>
      <c r="AR298" s="2086"/>
    </row>
    <row r="299" spans="2:44" ht="126" customHeight="1" x14ac:dyDescent="0.25">
      <c r="B299" s="2066"/>
      <c r="C299" s="1689"/>
      <c r="D299" s="1686"/>
      <c r="E299" s="1686"/>
      <c r="F299" s="251" t="s">
        <v>1560</v>
      </c>
      <c r="G299" s="256" t="s">
        <v>1419</v>
      </c>
      <c r="H299" s="332">
        <v>0.25</v>
      </c>
      <c r="I299" s="258">
        <v>44562</v>
      </c>
      <c r="J299" s="258">
        <v>44925</v>
      </c>
      <c r="K299" s="259">
        <v>0.25</v>
      </c>
      <c r="L299" s="46">
        <v>0.5</v>
      </c>
      <c r="M299" s="259">
        <v>0.75</v>
      </c>
      <c r="N299" s="259">
        <v>1</v>
      </c>
      <c r="O299" s="1788"/>
      <c r="P299" s="1789"/>
      <c r="Q299" s="18"/>
      <c r="R299" s="1801"/>
      <c r="S299" s="1802"/>
      <c r="T299" s="58">
        <v>0.5</v>
      </c>
      <c r="U299" s="334" t="s">
        <v>1558</v>
      </c>
      <c r="V299" s="307" t="s">
        <v>1559</v>
      </c>
      <c r="W299" s="235" t="str">
        <f t="shared" si="14"/>
        <v>En gestión</v>
      </c>
      <c r="X299" s="235" t="str">
        <f t="shared" si="15"/>
        <v>En gestión</v>
      </c>
      <c r="Y299" s="1803"/>
      <c r="Z299" s="1780"/>
      <c r="AA299" s="1781"/>
      <c r="AB299" s="1782"/>
      <c r="AC299" s="1783"/>
      <c r="AD299" s="270"/>
      <c r="AE299" s="1778"/>
      <c r="AF299" s="1720"/>
      <c r="AG299" s="1720"/>
      <c r="AH299" s="1778"/>
      <c r="AI299" s="1719"/>
      <c r="AJ299" s="1719"/>
      <c r="AK299" s="1798"/>
      <c r="AL299" s="1798"/>
      <c r="AM299" s="1798"/>
      <c r="AN299" s="1798"/>
      <c r="AP299" s="839" t="s">
        <v>4493</v>
      </c>
      <c r="AQ299" s="844" t="s">
        <v>4205</v>
      </c>
      <c r="AR299" s="2086"/>
    </row>
    <row r="300" spans="2:44" ht="126" customHeight="1" x14ac:dyDescent="0.25">
      <c r="B300" s="2066"/>
      <c r="C300" s="1690"/>
      <c r="D300" s="1687"/>
      <c r="E300" s="1687"/>
      <c r="F300" s="251" t="s">
        <v>1561</v>
      </c>
      <c r="G300" s="256" t="s">
        <v>1423</v>
      </c>
      <c r="H300" s="332">
        <v>0.25</v>
      </c>
      <c r="I300" s="258">
        <v>44562</v>
      </c>
      <c r="J300" s="258">
        <v>44925</v>
      </c>
      <c r="K300" s="259">
        <v>0.25</v>
      </c>
      <c r="L300" s="46">
        <v>0.5</v>
      </c>
      <c r="M300" s="259">
        <v>0.75</v>
      </c>
      <c r="N300" s="259">
        <v>1</v>
      </c>
      <c r="O300" s="1788"/>
      <c r="P300" s="1789"/>
      <c r="Q300" s="18"/>
      <c r="R300" s="1801"/>
      <c r="S300" s="1802"/>
      <c r="T300" s="58">
        <v>0.5</v>
      </c>
      <c r="U300" s="334" t="s">
        <v>1558</v>
      </c>
      <c r="V300" s="307" t="s">
        <v>1559</v>
      </c>
      <c r="W300" s="235" t="str">
        <f t="shared" si="14"/>
        <v>En gestión</v>
      </c>
      <c r="X300" s="235" t="str">
        <f t="shared" si="15"/>
        <v>En gestión</v>
      </c>
      <c r="Y300" s="1803"/>
      <c r="Z300" s="1780"/>
      <c r="AA300" s="1781"/>
      <c r="AB300" s="1782"/>
      <c r="AC300" s="1783"/>
      <c r="AD300" s="270"/>
      <c r="AE300" s="1778"/>
      <c r="AF300" s="1720"/>
      <c r="AG300" s="1720"/>
      <c r="AH300" s="1778"/>
      <c r="AI300" s="1719"/>
      <c r="AJ300" s="1719"/>
      <c r="AK300" s="1798"/>
      <c r="AL300" s="1798"/>
      <c r="AM300" s="1798"/>
      <c r="AN300" s="1798"/>
      <c r="AP300" s="839" t="s">
        <v>4493</v>
      </c>
      <c r="AQ300" s="844" t="s">
        <v>4205</v>
      </c>
      <c r="AR300" s="2087"/>
    </row>
    <row r="301" spans="2:44" ht="126" customHeight="1" x14ac:dyDescent="0.25">
      <c r="B301" s="2066"/>
      <c r="C301" s="1688" t="s">
        <v>1562</v>
      </c>
      <c r="D301" s="1685" t="s">
        <v>1563</v>
      </c>
      <c r="E301" s="1685" t="s">
        <v>1428</v>
      </c>
      <c r="F301" s="251" t="s">
        <v>1564</v>
      </c>
      <c r="G301" s="256" t="s">
        <v>1406</v>
      </c>
      <c r="H301" s="332">
        <v>0.25</v>
      </c>
      <c r="I301" s="258">
        <v>44562</v>
      </c>
      <c r="J301" s="258">
        <v>44591</v>
      </c>
      <c r="K301" s="259">
        <v>1</v>
      </c>
      <c r="L301" s="46">
        <v>1</v>
      </c>
      <c r="M301" s="259">
        <v>1</v>
      </c>
      <c r="N301" s="259">
        <v>1</v>
      </c>
      <c r="O301" s="1788">
        <v>205100407</v>
      </c>
      <c r="P301" s="1789">
        <v>78652320</v>
      </c>
      <c r="Q301" s="18"/>
      <c r="R301" s="1800">
        <v>0.5</v>
      </c>
      <c r="S301" s="1806" t="s">
        <v>1407</v>
      </c>
      <c r="T301" s="58">
        <v>1</v>
      </c>
      <c r="U301" s="335" t="s">
        <v>1408</v>
      </c>
      <c r="V301" s="336" t="s">
        <v>729</v>
      </c>
      <c r="W301" s="235" t="str">
        <f t="shared" si="14"/>
        <v>Terminado</v>
      </c>
      <c r="X301" s="235" t="str">
        <f t="shared" si="15"/>
        <v>Terminado</v>
      </c>
      <c r="Y301" s="1687" t="s">
        <v>1565</v>
      </c>
      <c r="Z301" s="1804">
        <f>SUMPRODUCT(T301:T304,H301:H304)</f>
        <v>0.625</v>
      </c>
      <c r="AA301" s="1805">
        <f>SUMPRODUCT(H301:H304,L301:L304)</f>
        <v>0.625</v>
      </c>
      <c r="AB301" s="1782" t="str">
        <f>IF(AA301&lt;1%,"Sin iniciar",IF(AA301=100%,"Terminado","En gestión"))</f>
        <v>En gestión</v>
      </c>
      <c r="AC301" s="1783" t="str">
        <f>IF(Z301&lt;1%,"Sin iniciar",IF(Z301=100%,"Terminado","En gestión"))</f>
        <v>En gestión</v>
      </c>
      <c r="AD301" s="270"/>
      <c r="AE301" s="1778">
        <v>78652320</v>
      </c>
      <c r="AF301" s="1720"/>
      <c r="AG301" s="1720">
        <v>39326148</v>
      </c>
      <c r="AH301" s="1778">
        <v>205100407</v>
      </c>
      <c r="AI301" s="1719">
        <v>204966407</v>
      </c>
      <c r="AJ301" s="1719">
        <v>47048188</v>
      </c>
      <c r="AK301" s="1798" t="s">
        <v>1410</v>
      </c>
      <c r="AL301" s="1798" t="s">
        <v>1566</v>
      </c>
      <c r="AM301" s="1798" t="s">
        <v>1567</v>
      </c>
      <c r="AN301" s="1798" t="s">
        <v>1568</v>
      </c>
      <c r="AP301" s="839" t="s">
        <v>4493</v>
      </c>
      <c r="AQ301" s="844" t="s">
        <v>4461</v>
      </c>
      <c r="AR301" s="2085" t="s">
        <v>4461</v>
      </c>
    </row>
    <row r="302" spans="2:44" ht="126" customHeight="1" x14ac:dyDescent="0.25">
      <c r="B302" s="2066"/>
      <c r="C302" s="1689"/>
      <c r="D302" s="1686"/>
      <c r="E302" s="1686"/>
      <c r="F302" s="251" t="s">
        <v>1569</v>
      </c>
      <c r="G302" s="256" t="s">
        <v>1570</v>
      </c>
      <c r="H302" s="332">
        <v>0.25</v>
      </c>
      <c r="I302" s="258">
        <v>44562</v>
      </c>
      <c r="J302" s="258">
        <v>44925</v>
      </c>
      <c r="K302" s="259">
        <v>0.25</v>
      </c>
      <c r="L302" s="46">
        <v>0.5</v>
      </c>
      <c r="M302" s="259">
        <v>0.75</v>
      </c>
      <c r="N302" s="259">
        <v>1</v>
      </c>
      <c r="O302" s="1788"/>
      <c r="P302" s="1789"/>
      <c r="Q302" s="18"/>
      <c r="R302" s="1801"/>
      <c r="S302" s="1802"/>
      <c r="T302" s="58">
        <v>0.5</v>
      </c>
      <c r="U302" s="334" t="s">
        <v>1558</v>
      </c>
      <c r="V302" s="307" t="s">
        <v>1571</v>
      </c>
      <c r="W302" s="235" t="str">
        <f t="shared" si="14"/>
        <v>En gestión</v>
      </c>
      <c r="X302" s="235" t="str">
        <f t="shared" si="15"/>
        <v>En gestión</v>
      </c>
      <c r="Y302" s="1803"/>
      <c r="Z302" s="1780"/>
      <c r="AA302" s="1781"/>
      <c r="AB302" s="1782"/>
      <c r="AC302" s="1783"/>
      <c r="AD302" s="270"/>
      <c r="AE302" s="1778"/>
      <c r="AF302" s="1720"/>
      <c r="AG302" s="1720"/>
      <c r="AH302" s="1778"/>
      <c r="AI302" s="1719"/>
      <c r="AJ302" s="1719"/>
      <c r="AK302" s="1798"/>
      <c r="AL302" s="1798"/>
      <c r="AM302" s="1798"/>
      <c r="AN302" s="1798"/>
      <c r="AP302" s="839" t="s">
        <v>4493</v>
      </c>
      <c r="AQ302" s="844" t="s">
        <v>4205</v>
      </c>
      <c r="AR302" s="2086"/>
    </row>
    <row r="303" spans="2:44" ht="126" customHeight="1" x14ac:dyDescent="0.25">
      <c r="B303" s="2066"/>
      <c r="C303" s="1689"/>
      <c r="D303" s="1686"/>
      <c r="E303" s="1686"/>
      <c r="F303" s="251" t="s">
        <v>1572</v>
      </c>
      <c r="G303" s="256" t="s">
        <v>1419</v>
      </c>
      <c r="H303" s="332">
        <v>0.25</v>
      </c>
      <c r="I303" s="258">
        <v>44562</v>
      </c>
      <c r="J303" s="258">
        <v>44925</v>
      </c>
      <c r="K303" s="259">
        <v>0.25</v>
      </c>
      <c r="L303" s="46">
        <v>0.5</v>
      </c>
      <c r="M303" s="259">
        <v>0.75</v>
      </c>
      <c r="N303" s="259">
        <v>1</v>
      </c>
      <c r="O303" s="1788"/>
      <c r="P303" s="1789"/>
      <c r="Q303" s="18"/>
      <c r="R303" s="1801"/>
      <c r="S303" s="1802"/>
      <c r="T303" s="58">
        <v>0.5</v>
      </c>
      <c r="U303" s="334" t="s">
        <v>1558</v>
      </c>
      <c r="V303" s="307" t="s">
        <v>1571</v>
      </c>
      <c r="W303" s="235" t="str">
        <f t="shared" si="14"/>
        <v>En gestión</v>
      </c>
      <c r="X303" s="235" t="str">
        <f t="shared" si="15"/>
        <v>En gestión</v>
      </c>
      <c r="Y303" s="1803"/>
      <c r="Z303" s="1780"/>
      <c r="AA303" s="1781"/>
      <c r="AB303" s="1782"/>
      <c r="AC303" s="1783"/>
      <c r="AD303" s="270"/>
      <c r="AE303" s="1778"/>
      <c r="AF303" s="1720"/>
      <c r="AG303" s="1720"/>
      <c r="AH303" s="1778"/>
      <c r="AI303" s="1719"/>
      <c r="AJ303" s="1719"/>
      <c r="AK303" s="1798"/>
      <c r="AL303" s="1798"/>
      <c r="AM303" s="1798"/>
      <c r="AN303" s="1798"/>
      <c r="AP303" s="839" t="s">
        <v>4493</v>
      </c>
      <c r="AQ303" s="844" t="s">
        <v>4205</v>
      </c>
      <c r="AR303" s="2086"/>
    </row>
    <row r="304" spans="2:44" ht="126" customHeight="1" x14ac:dyDescent="0.25">
      <c r="B304" s="2066"/>
      <c r="C304" s="1690"/>
      <c r="D304" s="1687"/>
      <c r="E304" s="1687"/>
      <c r="F304" s="251" t="s">
        <v>1573</v>
      </c>
      <c r="G304" s="256" t="s">
        <v>1423</v>
      </c>
      <c r="H304" s="332">
        <v>0.25</v>
      </c>
      <c r="I304" s="258">
        <v>44562</v>
      </c>
      <c r="J304" s="258">
        <v>44925</v>
      </c>
      <c r="K304" s="259">
        <v>0.25</v>
      </c>
      <c r="L304" s="46">
        <v>0.5</v>
      </c>
      <c r="M304" s="259">
        <v>0.75</v>
      </c>
      <c r="N304" s="259">
        <v>1</v>
      </c>
      <c r="O304" s="1788"/>
      <c r="P304" s="1789"/>
      <c r="Q304" s="18"/>
      <c r="R304" s="1801"/>
      <c r="S304" s="1802"/>
      <c r="T304" s="58">
        <v>0.5</v>
      </c>
      <c r="U304" s="334" t="s">
        <v>1558</v>
      </c>
      <c r="V304" s="307" t="s">
        <v>1571</v>
      </c>
      <c r="W304" s="235" t="str">
        <f t="shared" si="14"/>
        <v>En gestión</v>
      </c>
      <c r="X304" s="235" t="str">
        <f t="shared" si="15"/>
        <v>En gestión</v>
      </c>
      <c r="Y304" s="1803"/>
      <c r="Z304" s="1780"/>
      <c r="AA304" s="1781"/>
      <c r="AB304" s="1782"/>
      <c r="AC304" s="1783"/>
      <c r="AD304" s="270"/>
      <c r="AE304" s="1778"/>
      <c r="AF304" s="1720"/>
      <c r="AG304" s="1720"/>
      <c r="AH304" s="1778"/>
      <c r="AI304" s="1719"/>
      <c r="AJ304" s="1719"/>
      <c r="AK304" s="1798"/>
      <c r="AL304" s="1798"/>
      <c r="AM304" s="1798"/>
      <c r="AN304" s="1798"/>
      <c r="AP304" s="839" t="s">
        <v>4493</v>
      </c>
      <c r="AQ304" s="844" t="s">
        <v>4205</v>
      </c>
      <c r="AR304" s="2087"/>
    </row>
    <row r="305" spans="2:44" ht="126" customHeight="1" x14ac:dyDescent="0.25">
      <c r="B305" s="2066"/>
      <c r="C305" s="1688" t="s">
        <v>1574</v>
      </c>
      <c r="D305" s="1685" t="s">
        <v>1575</v>
      </c>
      <c r="E305" s="1685" t="s">
        <v>1428</v>
      </c>
      <c r="F305" s="251" t="s">
        <v>1576</v>
      </c>
      <c r="G305" s="256" t="s">
        <v>1406</v>
      </c>
      <c r="H305" s="332">
        <v>0.25</v>
      </c>
      <c r="I305" s="258">
        <v>44757</v>
      </c>
      <c r="J305" s="258">
        <v>44788</v>
      </c>
      <c r="K305" s="259">
        <v>0</v>
      </c>
      <c r="L305" s="46">
        <v>0</v>
      </c>
      <c r="M305" s="259">
        <v>1</v>
      </c>
      <c r="N305" s="259">
        <v>1</v>
      </c>
      <c r="O305" s="1788">
        <v>202854085</v>
      </c>
      <c r="P305" s="1789">
        <v>19328000</v>
      </c>
      <c r="Q305" s="18"/>
      <c r="R305" s="1800">
        <v>0</v>
      </c>
      <c r="S305" s="1802" t="s">
        <v>4157</v>
      </c>
      <c r="T305" s="53">
        <v>0</v>
      </c>
      <c r="U305" s="337" t="s">
        <v>4166</v>
      </c>
      <c r="V305" s="336" t="s">
        <v>729</v>
      </c>
      <c r="W305" s="235" t="str">
        <f t="shared" si="14"/>
        <v>Sin iniciar</v>
      </c>
      <c r="X305" s="235" t="str">
        <f t="shared" si="15"/>
        <v>Sin iniciar</v>
      </c>
      <c r="Y305" s="1803" t="s">
        <v>4157</v>
      </c>
      <c r="Z305" s="1804">
        <f>SUMPRODUCT(T305:T308,H305:H308)</f>
        <v>0</v>
      </c>
      <c r="AA305" s="1805">
        <f>SUMPRODUCT(H305:H308,L305:L308)</f>
        <v>0</v>
      </c>
      <c r="AB305" s="1782" t="str">
        <f>IF(AA305&lt;1%,"Sin iniciar",IF(AA305=100%,"Terminado","En gestión"))</f>
        <v>Sin iniciar</v>
      </c>
      <c r="AC305" s="1783" t="str">
        <f>IF(Z305&lt;1%,"Sin iniciar",IF(Z305=100%,"Terminado","En gestión"))</f>
        <v>Sin iniciar</v>
      </c>
      <c r="AD305" s="270"/>
      <c r="AE305" s="1798"/>
      <c r="AF305" s="1799"/>
      <c r="AG305" s="1799"/>
      <c r="AH305" s="1778">
        <v>202854085</v>
      </c>
      <c r="AI305" s="1719">
        <v>162380933.5</v>
      </c>
      <c r="AJ305" s="1719">
        <v>827065.26</v>
      </c>
      <c r="AK305" s="1798"/>
      <c r="AL305" s="1798"/>
      <c r="AM305" s="1798"/>
      <c r="AN305" s="1798"/>
      <c r="AP305" s="842" t="s">
        <v>4208</v>
      </c>
      <c r="AQ305" s="844" t="s">
        <v>4205</v>
      </c>
      <c r="AR305" s="2085" t="s">
        <v>4207</v>
      </c>
    </row>
    <row r="306" spans="2:44" ht="126" customHeight="1" x14ac:dyDescent="0.25">
      <c r="B306" s="2066"/>
      <c r="C306" s="1689"/>
      <c r="D306" s="1686"/>
      <c r="E306" s="1686"/>
      <c r="F306" s="251" t="s">
        <v>1577</v>
      </c>
      <c r="G306" s="256" t="s">
        <v>1415</v>
      </c>
      <c r="H306" s="332">
        <v>0.25</v>
      </c>
      <c r="I306" s="258">
        <v>44757</v>
      </c>
      <c r="J306" s="258">
        <v>44849</v>
      </c>
      <c r="K306" s="259">
        <v>0</v>
      </c>
      <c r="L306" s="46">
        <v>0</v>
      </c>
      <c r="M306" s="259">
        <v>0.5</v>
      </c>
      <c r="N306" s="259">
        <v>1</v>
      </c>
      <c r="O306" s="1788"/>
      <c r="P306" s="1789"/>
      <c r="Q306" s="18"/>
      <c r="R306" s="1801"/>
      <c r="S306" s="1802"/>
      <c r="T306" s="53">
        <v>0</v>
      </c>
      <c r="U306" s="337" t="s">
        <v>4166</v>
      </c>
      <c r="V306" s="336" t="s">
        <v>729</v>
      </c>
      <c r="W306" s="235" t="str">
        <f t="shared" si="14"/>
        <v>Sin iniciar</v>
      </c>
      <c r="X306" s="235" t="str">
        <f t="shared" si="15"/>
        <v>Sin iniciar</v>
      </c>
      <c r="Y306" s="1803"/>
      <c r="Z306" s="1780"/>
      <c r="AA306" s="1781"/>
      <c r="AB306" s="1782"/>
      <c r="AC306" s="1783"/>
      <c r="AD306" s="270"/>
      <c r="AE306" s="1798"/>
      <c r="AF306" s="1799"/>
      <c r="AG306" s="1799"/>
      <c r="AH306" s="1778"/>
      <c r="AI306" s="1719"/>
      <c r="AJ306" s="1719"/>
      <c r="AK306" s="1798"/>
      <c r="AL306" s="1798"/>
      <c r="AM306" s="1798"/>
      <c r="AN306" s="1798"/>
      <c r="AP306" s="842" t="s">
        <v>4208</v>
      </c>
      <c r="AQ306" s="844" t="s">
        <v>4205</v>
      </c>
      <c r="AR306" s="2086"/>
    </row>
    <row r="307" spans="2:44" ht="126" customHeight="1" x14ac:dyDescent="0.25">
      <c r="B307" s="2066"/>
      <c r="C307" s="1689"/>
      <c r="D307" s="1686"/>
      <c r="E307" s="1686"/>
      <c r="F307" s="251" t="s">
        <v>1578</v>
      </c>
      <c r="G307" s="256" t="s">
        <v>1419</v>
      </c>
      <c r="H307" s="332">
        <v>0.25</v>
      </c>
      <c r="I307" s="258">
        <v>44757</v>
      </c>
      <c r="J307" s="258">
        <v>44849</v>
      </c>
      <c r="K307" s="259">
        <v>0</v>
      </c>
      <c r="L307" s="46">
        <v>0</v>
      </c>
      <c r="M307" s="259">
        <v>0.5</v>
      </c>
      <c r="N307" s="259">
        <v>1</v>
      </c>
      <c r="O307" s="1788"/>
      <c r="P307" s="1789"/>
      <c r="Q307" s="18"/>
      <c r="R307" s="1801"/>
      <c r="S307" s="1802"/>
      <c r="T307" s="53">
        <v>0</v>
      </c>
      <c r="U307" s="337" t="s">
        <v>4166</v>
      </c>
      <c r="V307" s="336" t="s">
        <v>729</v>
      </c>
      <c r="W307" s="235" t="str">
        <f t="shared" si="14"/>
        <v>Sin iniciar</v>
      </c>
      <c r="X307" s="235" t="str">
        <f t="shared" si="15"/>
        <v>Sin iniciar</v>
      </c>
      <c r="Y307" s="1803"/>
      <c r="Z307" s="1780"/>
      <c r="AA307" s="1781"/>
      <c r="AB307" s="1782"/>
      <c r="AC307" s="1783"/>
      <c r="AD307" s="270"/>
      <c r="AE307" s="1798"/>
      <c r="AF307" s="1799"/>
      <c r="AG307" s="1799"/>
      <c r="AH307" s="1778"/>
      <c r="AI307" s="1719"/>
      <c r="AJ307" s="1719"/>
      <c r="AK307" s="1798"/>
      <c r="AL307" s="1798"/>
      <c r="AM307" s="1798"/>
      <c r="AN307" s="1798"/>
      <c r="AP307" s="842" t="s">
        <v>4208</v>
      </c>
      <c r="AQ307" s="844" t="s">
        <v>4205</v>
      </c>
      <c r="AR307" s="2086"/>
    </row>
    <row r="308" spans="2:44" ht="126" customHeight="1" x14ac:dyDescent="0.25">
      <c r="B308" s="2066"/>
      <c r="C308" s="1690"/>
      <c r="D308" s="1687"/>
      <c r="E308" s="1687"/>
      <c r="F308" s="251" t="s">
        <v>1579</v>
      </c>
      <c r="G308" s="256" t="s">
        <v>1423</v>
      </c>
      <c r="H308" s="332">
        <v>0.25</v>
      </c>
      <c r="I308" s="258">
        <v>44757</v>
      </c>
      <c r="J308" s="258">
        <v>44849</v>
      </c>
      <c r="K308" s="259">
        <v>0</v>
      </c>
      <c r="L308" s="46">
        <v>0</v>
      </c>
      <c r="M308" s="259">
        <v>0.5</v>
      </c>
      <c r="N308" s="259">
        <v>1</v>
      </c>
      <c r="O308" s="1788"/>
      <c r="P308" s="1789"/>
      <c r="Q308" s="18"/>
      <c r="R308" s="1801"/>
      <c r="S308" s="1802"/>
      <c r="T308" s="53">
        <v>0</v>
      </c>
      <c r="U308" s="337" t="s">
        <v>4166</v>
      </c>
      <c r="V308" s="336" t="s">
        <v>729</v>
      </c>
      <c r="W308" s="235" t="str">
        <f t="shared" si="14"/>
        <v>Sin iniciar</v>
      </c>
      <c r="X308" s="235" t="str">
        <f t="shared" si="15"/>
        <v>Sin iniciar</v>
      </c>
      <c r="Y308" s="1803"/>
      <c r="Z308" s="1780"/>
      <c r="AA308" s="1781"/>
      <c r="AB308" s="1782"/>
      <c r="AC308" s="1783"/>
      <c r="AD308" s="270"/>
      <c r="AE308" s="1798"/>
      <c r="AF308" s="1799"/>
      <c r="AG308" s="1799"/>
      <c r="AH308" s="1778"/>
      <c r="AI308" s="1719"/>
      <c r="AJ308" s="1719"/>
      <c r="AK308" s="1798"/>
      <c r="AL308" s="1798"/>
      <c r="AM308" s="1798"/>
      <c r="AN308" s="1798"/>
      <c r="AP308" s="842" t="s">
        <v>4208</v>
      </c>
      <c r="AQ308" s="844" t="s">
        <v>4205</v>
      </c>
      <c r="AR308" s="2087"/>
    </row>
    <row r="309" spans="2:44" ht="126" customHeight="1" x14ac:dyDescent="0.25">
      <c r="B309" s="2066"/>
      <c r="C309" s="1688" t="s">
        <v>1580</v>
      </c>
      <c r="D309" s="1685" t="s">
        <v>1581</v>
      </c>
      <c r="E309" s="1685" t="s">
        <v>1428</v>
      </c>
      <c r="F309" s="251" t="s">
        <v>1582</v>
      </c>
      <c r="G309" s="256" t="s">
        <v>1406</v>
      </c>
      <c r="H309" s="332">
        <v>0.25</v>
      </c>
      <c r="I309" s="258">
        <v>44757</v>
      </c>
      <c r="J309" s="258">
        <v>44788</v>
      </c>
      <c r="K309" s="259">
        <v>0</v>
      </c>
      <c r="L309" s="46">
        <v>0</v>
      </c>
      <c r="M309" s="259">
        <v>1</v>
      </c>
      <c r="N309" s="259">
        <v>1</v>
      </c>
      <c r="O309" s="1788">
        <v>74709310</v>
      </c>
      <c r="P309" s="1789">
        <v>19328000</v>
      </c>
      <c r="Q309" s="18"/>
      <c r="R309" s="1800">
        <v>1</v>
      </c>
      <c r="S309" s="1802" t="s">
        <v>4157</v>
      </c>
      <c r="T309" s="53">
        <v>0</v>
      </c>
      <c r="U309" s="337" t="s">
        <v>4166</v>
      </c>
      <c r="V309" s="336" t="s">
        <v>729</v>
      </c>
      <c r="W309" s="235" t="str">
        <f t="shared" si="14"/>
        <v>Sin iniciar</v>
      </c>
      <c r="X309" s="235" t="str">
        <f t="shared" si="15"/>
        <v>Sin iniciar</v>
      </c>
      <c r="Y309" s="1803" t="s">
        <v>4157</v>
      </c>
      <c r="Z309" s="1804">
        <f>SUMPRODUCT(T309:T312,H309:H312)</f>
        <v>0</v>
      </c>
      <c r="AA309" s="1805">
        <f>SUMPRODUCT(H309:H312,L309:L312)</f>
        <v>0</v>
      </c>
      <c r="AB309" s="1782" t="str">
        <f>IF(AA309&lt;1%,"Sin iniciar",IF(AA309=100%,"Terminado","En gestión"))</f>
        <v>Sin iniciar</v>
      </c>
      <c r="AC309" s="1783" t="str">
        <f>IF(Z309&lt;1%,"Sin iniciar",IF(Z309=100%,"Terminado","En gestión"))</f>
        <v>Sin iniciar</v>
      </c>
      <c r="AD309" s="270"/>
      <c r="AE309" s="1798"/>
      <c r="AF309" s="1799"/>
      <c r="AG309" s="1799"/>
      <c r="AH309" s="1778">
        <v>74709310</v>
      </c>
      <c r="AI309" s="1719">
        <v>132582462</v>
      </c>
      <c r="AJ309" s="1719">
        <v>2067663.16</v>
      </c>
      <c r="AK309" s="1798"/>
      <c r="AL309" s="1798"/>
      <c r="AM309" s="1798"/>
      <c r="AN309" s="1798"/>
      <c r="AP309" s="842" t="s">
        <v>4208</v>
      </c>
      <c r="AQ309" s="844" t="s">
        <v>4205</v>
      </c>
      <c r="AR309" s="2085" t="s">
        <v>4207</v>
      </c>
    </row>
    <row r="310" spans="2:44" ht="126" customHeight="1" x14ac:dyDescent="0.25">
      <c r="B310" s="2066"/>
      <c r="C310" s="1689"/>
      <c r="D310" s="1686"/>
      <c r="E310" s="1686"/>
      <c r="F310" s="251" t="s">
        <v>1583</v>
      </c>
      <c r="G310" s="256" t="s">
        <v>1415</v>
      </c>
      <c r="H310" s="332">
        <v>0.25</v>
      </c>
      <c r="I310" s="258">
        <v>44757</v>
      </c>
      <c r="J310" s="258">
        <v>44849</v>
      </c>
      <c r="K310" s="259">
        <v>0</v>
      </c>
      <c r="L310" s="46">
        <v>0</v>
      </c>
      <c r="M310" s="259">
        <v>0.5</v>
      </c>
      <c r="N310" s="259">
        <v>1</v>
      </c>
      <c r="O310" s="1788"/>
      <c r="P310" s="1789"/>
      <c r="Q310" s="18"/>
      <c r="R310" s="1801"/>
      <c r="S310" s="1802"/>
      <c r="T310" s="53">
        <v>0</v>
      </c>
      <c r="U310" s="337" t="s">
        <v>4166</v>
      </c>
      <c r="V310" s="336" t="s">
        <v>729</v>
      </c>
      <c r="W310" s="235" t="str">
        <f t="shared" si="14"/>
        <v>Sin iniciar</v>
      </c>
      <c r="X310" s="235" t="str">
        <f t="shared" si="15"/>
        <v>Sin iniciar</v>
      </c>
      <c r="Y310" s="1803"/>
      <c r="Z310" s="1780"/>
      <c r="AA310" s="1781"/>
      <c r="AB310" s="1782"/>
      <c r="AC310" s="1783"/>
      <c r="AD310" s="270"/>
      <c r="AE310" s="1798"/>
      <c r="AF310" s="1799"/>
      <c r="AG310" s="1799"/>
      <c r="AH310" s="1778"/>
      <c r="AI310" s="1719"/>
      <c r="AJ310" s="1719"/>
      <c r="AK310" s="1798"/>
      <c r="AL310" s="1798"/>
      <c r="AM310" s="1798"/>
      <c r="AN310" s="1798"/>
      <c r="AP310" s="842" t="s">
        <v>4208</v>
      </c>
      <c r="AQ310" s="844" t="s">
        <v>4205</v>
      </c>
      <c r="AR310" s="2086"/>
    </row>
    <row r="311" spans="2:44" ht="126" customHeight="1" x14ac:dyDescent="0.25">
      <c r="B311" s="2066"/>
      <c r="C311" s="1689"/>
      <c r="D311" s="1686"/>
      <c r="E311" s="1686"/>
      <c r="F311" s="251" t="s">
        <v>1584</v>
      </c>
      <c r="G311" s="256" t="s">
        <v>1419</v>
      </c>
      <c r="H311" s="332">
        <v>0.25</v>
      </c>
      <c r="I311" s="258">
        <v>44757</v>
      </c>
      <c r="J311" s="258">
        <v>44849</v>
      </c>
      <c r="K311" s="259">
        <v>0</v>
      </c>
      <c r="L311" s="46">
        <v>0</v>
      </c>
      <c r="M311" s="259">
        <v>0.5</v>
      </c>
      <c r="N311" s="259">
        <v>1</v>
      </c>
      <c r="O311" s="1788"/>
      <c r="P311" s="1789"/>
      <c r="Q311" s="18"/>
      <c r="R311" s="1801"/>
      <c r="S311" s="1802"/>
      <c r="T311" s="53">
        <v>0</v>
      </c>
      <c r="U311" s="337" t="s">
        <v>4166</v>
      </c>
      <c r="V311" s="336" t="s">
        <v>729</v>
      </c>
      <c r="W311" s="235" t="str">
        <f t="shared" si="14"/>
        <v>Sin iniciar</v>
      </c>
      <c r="X311" s="235" t="str">
        <f t="shared" si="15"/>
        <v>Sin iniciar</v>
      </c>
      <c r="Y311" s="1803"/>
      <c r="Z311" s="1780"/>
      <c r="AA311" s="1781"/>
      <c r="AB311" s="1782"/>
      <c r="AC311" s="1783"/>
      <c r="AD311" s="270"/>
      <c r="AE311" s="1798"/>
      <c r="AF311" s="1799"/>
      <c r="AG311" s="1799"/>
      <c r="AH311" s="1778"/>
      <c r="AI311" s="1719"/>
      <c r="AJ311" s="1719"/>
      <c r="AK311" s="1798"/>
      <c r="AL311" s="1798"/>
      <c r="AM311" s="1798"/>
      <c r="AN311" s="1798"/>
      <c r="AP311" s="842" t="s">
        <v>4208</v>
      </c>
      <c r="AQ311" s="844" t="s">
        <v>4205</v>
      </c>
      <c r="AR311" s="2086"/>
    </row>
    <row r="312" spans="2:44" ht="126" customHeight="1" x14ac:dyDescent="0.25">
      <c r="B312" s="2066"/>
      <c r="C312" s="1690"/>
      <c r="D312" s="1687"/>
      <c r="E312" s="1687"/>
      <c r="F312" s="251" t="s">
        <v>1585</v>
      </c>
      <c r="G312" s="256" t="s">
        <v>1423</v>
      </c>
      <c r="H312" s="332">
        <v>0.25</v>
      </c>
      <c r="I312" s="258">
        <v>44757</v>
      </c>
      <c r="J312" s="258">
        <v>44849</v>
      </c>
      <c r="K312" s="259">
        <v>0</v>
      </c>
      <c r="L312" s="46">
        <v>0</v>
      </c>
      <c r="M312" s="259">
        <v>0.5</v>
      </c>
      <c r="N312" s="259">
        <v>1</v>
      </c>
      <c r="O312" s="1788"/>
      <c r="P312" s="1789"/>
      <c r="Q312" s="18"/>
      <c r="R312" s="1801"/>
      <c r="S312" s="1802"/>
      <c r="T312" s="53">
        <v>0</v>
      </c>
      <c r="U312" s="337" t="s">
        <v>4166</v>
      </c>
      <c r="V312" s="336" t="s">
        <v>729</v>
      </c>
      <c r="W312" s="235" t="str">
        <f t="shared" si="14"/>
        <v>Sin iniciar</v>
      </c>
      <c r="X312" s="235" t="str">
        <f t="shared" si="15"/>
        <v>Sin iniciar</v>
      </c>
      <c r="Y312" s="1803"/>
      <c r="Z312" s="1780"/>
      <c r="AA312" s="1781"/>
      <c r="AB312" s="1782"/>
      <c r="AC312" s="1783"/>
      <c r="AD312" s="270"/>
      <c r="AE312" s="1798"/>
      <c r="AF312" s="1799"/>
      <c r="AG312" s="1799"/>
      <c r="AH312" s="1778"/>
      <c r="AI312" s="1719"/>
      <c r="AJ312" s="1719"/>
      <c r="AK312" s="1798"/>
      <c r="AL312" s="1798"/>
      <c r="AM312" s="1798"/>
      <c r="AN312" s="1798"/>
      <c r="AP312" s="842" t="s">
        <v>4208</v>
      </c>
      <c r="AQ312" s="844" t="s">
        <v>4205</v>
      </c>
      <c r="AR312" s="2087"/>
    </row>
    <row r="313" spans="2:44" ht="126" customHeight="1" x14ac:dyDescent="0.25">
      <c r="B313" s="2066"/>
      <c r="C313" s="1688" t="s">
        <v>1586</v>
      </c>
      <c r="D313" s="1685" t="s">
        <v>1587</v>
      </c>
      <c r="E313" s="1685" t="s">
        <v>1428</v>
      </c>
      <c r="F313" s="251" t="s">
        <v>1588</v>
      </c>
      <c r="G313" s="256" t="s">
        <v>1406</v>
      </c>
      <c r="H313" s="332">
        <v>0.25</v>
      </c>
      <c r="I313" s="258">
        <v>44562</v>
      </c>
      <c r="J313" s="258">
        <v>44591</v>
      </c>
      <c r="K313" s="259">
        <v>1</v>
      </c>
      <c r="L313" s="46">
        <v>1</v>
      </c>
      <c r="M313" s="259">
        <v>1</v>
      </c>
      <c r="N313" s="259">
        <v>1</v>
      </c>
      <c r="O313" s="1788">
        <v>1827792761</v>
      </c>
      <c r="P313" s="1789">
        <v>33824000</v>
      </c>
      <c r="Q313" s="18"/>
      <c r="R313" s="1800">
        <v>0.68</v>
      </c>
      <c r="S313" s="1806" t="s">
        <v>1407</v>
      </c>
      <c r="T313" s="58">
        <v>1</v>
      </c>
      <c r="U313" s="337" t="s">
        <v>1589</v>
      </c>
      <c r="V313" s="336" t="s">
        <v>729</v>
      </c>
      <c r="W313" s="235" t="str">
        <f t="shared" si="14"/>
        <v>Terminado</v>
      </c>
      <c r="X313" s="235" t="str">
        <f t="shared" si="15"/>
        <v>Terminado</v>
      </c>
      <c r="Y313" s="1687" t="s">
        <v>1590</v>
      </c>
      <c r="Z313" s="1804">
        <f>SUMPRODUCT(T313:T316,H313:H316)</f>
        <v>0.70000000000000007</v>
      </c>
      <c r="AA313" s="1805">
        <f>SUMPRODUCT(H313:H316,L313:L316)</f>
        <v>0.70000000000000007</v>
      </c>
      <c r="AB313" s="1782" t="str">
        <f>IF(AA313&lt;1%,"Sin iniciar",IF(AA313=100%,"Terminado","En gestión"))</f>
        <v>En gestión</v>
      </c>
      <c r="AC313" s="1783" t="str">
        <f>IF(Z313&lt;1%,"Sin iniciar",IF(Z313=100%,"Terminado","En gestión"))</f>
        <v>En gestión</v>
      </c>
      <c r="AD313" s="270"/>
      <c r="AE313" s="1778">
        <v>33824000</v>
      </c>
      <c r="AF313" s="1720"/>
      <c r="AG313" s="1720">
        <v>28992000</v>
      </c>
      <c r="AH313" s="1778">
        <v>1827792761</v>
      </c>
      <c r="AI313" s="1719">
        <v>1822963916</v>
      </c>
      <c r="AJ313" s="1719">
        <v>418674961</v>
      </c>
      <c r="AK313" s="1798" t="s">
        <v>1410</v>
      </c>
      <c r="AL313" s="1798" t="s">
        <v>1591</v>
      </c>
      <c r="AM313" s="1798" t="s">
        <v>1592</v>
      </c>
      <c r="AN313" s="1798" t="s">
        <v>1593</v>
      </c>
      <c r="AP313" s="839" t="s">
        <v>4493</v>
      </c>
      <c r="AQ313" s="844" t="s">
        <v>4462</v>
      </c>
      <c r="AR313" s="2085" t="s">
        <v>4462</v>
      </c>
    </row>
    <row r="314" spans="2:44" ht="126" customHeight="1" x14ac:dyDescent="0.25">
      <c r="B314" s="2066"/>
      <c r="C314" s="1689"/>
      <c r="D314" s="1686"/>
      <c r="E314" s="1686"/>
      <c r="F314" s="251" t="s">
        <v>1594</v>
      </c>
      <c r="G314" s="256" t="s">
        <v>1415</v>
      </c>
      <c r="H314" s="332">
        <v>0.25</v>
      </c>
      <c r="I314" s="258">
        <v>44562</v>
      </c>
      <c r="J314" s="258">
        <v>44773</v>
      </c>
      <c r="K314" s="259">
        <v>0.2</v>
      </c>
      <c r="L314" s="46">
        <v>0.6</v>
      </c>
      <c r="M314" s="259">
        <v>1</v>
      </c>
      <c r="N314" s="259">
        <v>1</v>
      </c>
      <c r="O314" s="1788"/>
      <c r="P314" s="1789"/>
      <c r="Q314" s="18"/>
      <c r="R314" s="1801"/>
      <c r="S314" s="1802"/>
      <c r="T314" s="58">
        <v>0.6</v>
      </c>
      <c r="U314" s="334" t="s">
        <v>1595</v>
      </c>
      <c r="V314" s="336" t="s">
        <v>1596</v>
      </c>
      <c r="W314" s="235" t="str">
        <f t="shared" si="14"/>
        <v>En gestión</v>
      </c>
      <c r="X314" s="235" t="str">
        <f t="shared" si="15"/>
        <v>En gestión</v>
      </c>
      <c r="Y314" s="1803"/>
      <c r="Z314" s="1780"/>
      <c r="AA314" s="1781"/>
      <c r="AB314" s="1782"/>
      <c r="AC314" s="1783"/>
      <c r="AD314" s="270"/>
      <c r="AE314" s="1778"/>
      <c r="AF314" s="1720"/>
      <c r="AG314" s="1720"/>
      <c r="AH314" s="1778"/>
      <c r="AI314" s="1719"/>
      <c r="AJ314" s="1719"/>
      <c r="AK314" s="1798"/>
      <c r="AL314" s="1798"/>
      <c r="AM314" s="1798"/>
      <c r="AN314" s="1798"/>
      <c r="AP314" s="839" t="s">
        <v>4493</v>
      </c>
      <c r="AQ314" s="844" t="s">
        <v>4205</v>
      </c>
      <c r="AR314" s="2086"/>
    </row>
    <row r="315" spans="2:44" ht="126" customHeight="1" x14ac:dyDescent="0.25">
      <c r="B315" s="2066"/>
      <c r="C315" s="1689"/>
      <c r="D315" s="1686"/>
      <c r="E315" s="1686"/>
      <c r="F315" s="251" t="s">
        <v>1597</v>
      </c>
      <c r="G315" s="256" t="s">
        <v>1419</v>
      </c>
      <c r="H315" s="332">
        <v>0.25</v>
      </c>
      <c r="I315" s="258">
        <v>44562</v>
      </c>
      <c r="J315" s="258">
        <v>44773</v>
      </c>
      <c r="K315" s="259">
        <v>0.2</v>
      </c>
      <c r="L315" s="46">
        <v>0.6</v>
      </c>
      <c r="M315" s="259">
        <v>1</v>
      </c>
      <c r="N315" s="259">
        <v>1</v>
      </c>
      <c r="O315" s="1788"/>
      <c r="P315" s="1789"/>
      <c r="Q315" s="18"/>
      <c r="R315" s="1801"/>
      <c r="S315" s="1802"/>
      <c r="T315" s="58">
        <v>0.6</v>
      </c>
      <c r="U315" s="337" t="s">
        <v>1598</v>
      </c>
      <c r="V315" s="307" t="s">
        <v>1599</v>
      </c>
      <c r="W315" s="235" t="str">
        <f t="shared" si="14"/>
        <v>En gestión</v>
      </c>
      <c r="X315" s="235" t="str">
        <f t="shared" si="15"/>
        <v>En gestión</v>
      </c>
      <c r="Y315" s="1803"/>
      <c r="Z315" s="1780"/>
      <c r="AA315" s="1781"/>
      <c r="AB315" s="1782"/>
      <c r="AC315" s="1783"/>
      <c r="AD315" s="270"/>
      <c r="AE315" s="1778"/>
      <c r="AF315" s="1720"/>
      <c r="AG315" s="1720"/>
      <c r="AH315" s="1778"/>
      <c r="AI315" s="1719"/>
      <c r="AJ315" s="1719"/>
      <c r="AK315" s="1798"/>
      <c r="AL315" s="1798"/>
      <c r="AM315" s="1798"/>
      <c r="AN315" s="1798"/>
      <c r="AP315" s="839" t="s">
        <v>4493</v>
      </c>
      <c r="AQ315" s="844" t="s">
        <v>4205</v>
      </c>
      <c r="AR315" s="2086"/>
    </row>
    <row r="316" spans="2:44" ht="126" customHeight="1" x14ac:dyDescent="0.25">
      <c r="B316" s="2066"/>
      <c r="C316" s="1690"/>
      <c r="D316" s="1687"/>
      <c r="E316" s="1687"/>
      <c r="F316" s="251" t="s">
        <v>1600</v>
      </c>
      <c r="G316" s="256" t="s">
        <v>1423</v>
      </c>
      <c r="H316" s="332">
        <v>0.25</v>
      </c>
      <c r="I316" s="258">
        <v>44562</v>
      </c>
      <c r="J316" s="258">
        <v>44773</v>
      </c>
      <c r="K316" s="259">
        <v>0.2</v>
      </c>
      <c r="L316" s="46">
        <v>0.6</v>
      </c>
      <c r="M316" s="259">
        <v>1</v>
      </c>
      <c r="N316" s="259">
        <v>1</v>
      </c>
      <c r="O316" s="1788"/>
      <c r="P316" s="1789"/>
      <c r="Q316" s="18"/>
      <c r="R316" s="1801"/>
      <c r="S316" s="1802"/>
      <c r="T316" s="58">
        <v>0.6</v>
      </c>
      <c r="U316" s="337" t="s">
        <v>1598</v>
      </c>
      <c r="V316" s="307" t="s">
        <v>1601</v>
      </c>
      <c r="W316" s="235" t="str">
        <f t="shared" si="14"/>
        <v>En gestión</v>
      </c>
      <c r="X316" s="235" t="str">
        <f t="shared" si="15"/>
        <v>En gestión</v>
      </c>
      <c r="Y316" s="1803"/>
      <c r="Z316" s="1780"/>
      <c r="AA316" s="1781"/>
      <c r="AB316" s="1782"/>
      <c r="AC316" s="1783"/>
      <c r="AD316" s="270"/>
      <c r="AE316" s="1778"/>
      <c r="AF316" s="1720"/>
      <c r="AG316" s="1720"/>
      <c r="AH316" s="1778"/>
      <c r="AI316" s="1719"/>
      <c r="AJ316" s="1719"/>
      <c r="AK316" s="1798"/>
      <c r="AL316" s="1798"/>
      <c r="AM316" s="1798"/>
      <c r="AN316" s="1798"/>
      <c r="AP316" s="839" t="s">
        <v>4493</v>
      </c>
      <c r="AQ316" s="844" t="s">
        <v>4205</v>
      </c>
      <c r="AR316" s="2087"/>
    </row>
    <row r="317" spans="2:44" ht="126" customHeight="1" x14ac:dyDescent="0.25">
      <c r="B317" s="2066"/>
      <c r="C317" s="1688" t="s">
        <v>1602</v>
      </c>
      <c r="D317" s="1685" t="s">
        <v>1603</v>
      </c>
      <c r="E317" s="1685" t="s">
        <v>1428</v>
      </c>
      <c r="F317" s="251" t="s">
        <v>1604</v>
      </c>
      <c r="G317" s="256" t="s">
        <v>1406</v>
      </c>
      <c r="H317" s="332">
        <v>0.25</v>
      </c>
      <c r="I317" s="258">
        <v>44788</v>
      </c>
      <c r="J317" s="258">
        <v>44819</v>
      </c>
      <c r="K317" s="259">
        <v>0</v>
      </c>
      <c r="L317" s="46">
        <v>0</v>
      </c>
      <c r="M317" s="259">
        <v>1</v>
      </c>
      <c r="N317" s="259">
        <v>1</v>
      </c>
      <c r="O317" s="1788">
        <v>5636198396</v>
      </c>
      <c r="P317" s="1789">
        <v>17481745</v>
      </c>
      <c r="Q317" s="18"/>
      <c r="R317" s="1800">
        <v>0</v>
      </c>
      <c r="S317" s="1802" t="s">
        <v>4157</v>
      </c>
      <c r="T317" s="53">
        <v>0</v>
      </c>
      <c r="U317" s="337" t="s">
        <v>4166</v>
      </c>
      <c r="V317" s="336" t="s">
        <v>729</v>
      </c>
      <c r="W317" s="235" t="str">
        <f t="shared" si="14"/>
        <v>Sin iniciar</v>
      </c>
      <c r="X317" s="235" t="str">
        <f t="shared" si="15"/>
        <v>Sin iniciar</v>
      </c>
      <c r="Y317" s="1803" t="s">
        <v>4157</v>
      </c>
      <c r="Z317" s="1804">
        <f>SUMPRODUCT(T317:T320,H317:H320)</f>
        <v>0</v>
      </c>
      <c r="AA317" s="1805">
        <f>SUMPRODUCT(H317:H320,L317:L320)</f>
        <v>0</v>
      </c>
      <c r="AB317" s="1782" t="str">
        <f>IF(AA317&lt;1%,"Sin iniciar",IF(AA317=100%,"Terminado","En gestión"))</f>
        <v>Sin iniciar</v>
      </c>
      <c r="AC317" s="1783" t="str">
        <f>IF(Z317&lt;1%,"Sin iniciar",IF(Z317=100%,"Terminado","En gestión"))</f>
        <v>Sin iniciar</v>
      </c>
      <c r="AD317" s="270"/>
      <c r="AE317" s="1798"/>
      <c r="AF317" s="1799"/>
      <c r="AG317" s="1799"/>
      <c r="AH317" s="1778">
        <v>5636198396</v>
      </c>
      <c r="AI317" s="1719">
        <v>5634878395.8599997</v>
      </c>
      <c r="AJ317" s="1719">
        <v>91195901.180000007</v>
      </c>
      <c r="AK317" s="1798"/>
      <c r="AL317" s="1798"/>
      <c r="AM317" s="1798"/>
      <c r="AN317" s="1798"/>
      <c r="AP317" s="842" t="s">
        <v>4208</v>
      </c>
      <c r="AQ317" s="844" t="s">
        <v>4205</v>
      </c>
      <c r="AR317" s="2085" t="s">
        <v>4207</v>
      </c>
    </row>
    <row r="318" spans="2:44" ht="126" customHeight="1" x14ac:dyDescent="0.25">
      <c r="B318" s="2066"/>
      <c r="C318" s="1689"/>
      <c r="D318" s="1686"/>
      <c r="E318" s="1686"/>
      <c r="F318" s="251" t="s">
        <v>1605</v>
      </c>
      <c r="G318" s="256" t="s">
        <v>1415</v>
      </c>
      <c r="H318" s="332">
        <v>0.25</v>
      </c>
      <c r="I318" s="258">
        <v>44788</v>
      </c>
      <c r="J318" s="258">
        <v>44926</v>
      </c>
      <c r="K318" s="259">
        <v>0</v>
      </c>
      <c r="L318" s="46">
        <v>0</v>
      </c>
      <c r="M318" s="259">
        <v>0.5</v>
      </c>
      <c r="N318" s="259">
        <v>1</v>
      </c>
      <c r="O318" s="1788"/>
      <c r="P318" s="1789"/>
      <c r="Q318" s="18"/>
      <c r="R318" s="1801"/>
      <c r="S318" s="1802"/>
      <c r="T318" s="53">
        <v>0</v>
      </c>
      <c r="U318" s="337" t="s">
        <v>4166</v>
      </c>
      <c r="V318" s="336" t="s">
        <v>729</v>
      </c>
      <c r="W318" s="235" t="str">
        <f t="shared" si="14"/>
        <v>Sin iniciar</v>
      </c>
      <c r="X318" s="235" t="str">
        <f t="shared" si="15"/>
        <v>Sin iniciar</v>
      </c>
      <c r="Y318" s="1803"/>
      <c r="Z318" s="1780"/>
      <c r="AA318" s="1781"/>
      <c r="AB318" s="1782"/>
      <c r="AC318" s="1783"/>
      <c r="AD318" s="270"/>
      <c r="AE318" s="1798"/>
      <c r="AF318" s="1799"/>
      <c r="AG318" s="1799"/>
      <c r="AH318" s="1778"/>
      <c r="AI318" s="1719"/>
      <c r="AJ318" s="1719"/>
      <c r="AK318" s="1798"/>
      <c r="AL318" s="1798"/>
      <c r="AM318" s="1798"/>
      <c r="AN318" s="1798"/>
      <c r="AP318" s="842" t="s">
        <v>4208</v>
      </c>
      <c r="AQ318" s="844" t="s">
        <v>4205</v>
      </c>
      <c r="AR318" s="2086"/>
    </row>
    <row r="319" spans="2:44" ht="126" customHeight="1" x14ac:dyDescent="0.25">
      <c r="B319" s="2066"/>
      <c r="C319" s="1689"/>
      <c r="D319" s="1686"/>
      <c r="E319" s="1686"/>
      <c r="F319" s="251" t="s">
        <v>1606</v>
      </c>
      <c r="G319" s="256" t="s">
        <v>1419</v>
      </c>
      <c r="H319" s="332">
        <v>0.25</v>
      </c>
      <c r="I319" s="258">
        <v>44788</v>
      </c>
      <c r="J319" s="258">
        <v>44926</v>
      </c>
      <c r="K319" s="259">
        <v>0</v>
      </c>
      <c r="L319" s="46">
        <v>0</v>
      </c>
      <c r="M319" s="259">
        <v>0.5</v>
      </c>
      <c r="N319" s="259">
        <v>1</v>
      </c>
      <c r="O319" s="1788"/>
      <c r="P319" s="1789"/>
      <c r="Q319" s="18"/>
      <c r="R319" s="1801"/>
      <c r="S319" s="1802"/>
      <c r="T319" s="53">
        <v>0</v>
      </c>
      <c r="U319" s="337" t="s">
        <v>4166</v>
      </c>
      <c r="V319" s="336" t="s">
        <v>729</v>
      </c>
      <c r="W319" s="235" t="str">
        <f t="shared" si="14"/>
        <v>Sin iniciar</v>
      </c>
      <c r="X319" s="235" t="str">
        <f t="shared" si="15"/>
        <v>Sin iniciar</v>
      </c>
      <c r="Y319" s="1803"/>
      <c r="Z319" s="1780"/>
      <c r="AA319" s="1781"/>
      <c r="AB319" s="1782"/>
      <c r="AC319" s="1783"/>
      <c r="AD319" s="270"/>
      <c r="AE319" s="1798"/>
      <c r="AF319" s="1799"/>
      <c r="AG319" s="1799"/>
      <c r="AH319" s="1778"/>
      <c r="AI319" s="1719"/>
      <c r="AJ319" s="1719"/>
      <c r="AK319" s="1798"/>
      <c r="AL319" s="1798"/>
      <c r="AM319" s="1798"/>
      <c r="AN319" s="1798"/>
      <c r="AP319" s="842" t="s">
        <v>4208</v>
      </c>
      <c r="AQ319" s="844" t="s">
        <v>4205</v>
      </c>
      <c r="AR319" s="2086"/>
    </row>
    <row r="320" spans="2:44" ht="126" customHeight="1" x14ac:dyDescent="0.25">
      <c r="B320" s="2066"/>
      <c r="C320" s="1690"/>
      <c r="D320" s="1687"/>
      <c r="E320" s="1687"/>
      <c r="F320" s="251" t="s">
        <v>1607</v>
      </c>
      <c r="G320" s="256" t="s">
        <v>1423</v>
      </c>
      <c r="H320" s="332">
        <v>0.25</v>
      </c>
      <c r="I320" s="258">
        <v>44788</v>
      </c>
      <c r="J320" s="258">
        <v>44926</v>
      </c>
      <c r="K320" s="259">
        <v>0</v>
      </c>
      <c r="L320" s="46">
        <v>0</v>
      </c>
      <c r="M320" s="259">
        <v>0.5</v>
      </c>
      <c r="N320" s="259">
        <v>1</v>
      </c>
      <c r="O320" s="1788"/>
      <c r="P320" s="1789"/>
      <c r="Q320" s="18"/>
      <c r="R320" s="1801"/>
      <c r="S320" s="1802"/>
      <c r="T320" s="53">
        <v>0</v>
      </c>
      <c r="U320" s="337" t="s">
        <v>4166</v>
      </c>
      <c r="V320" s="336" t="s">
        <v>729</v>
      </c>
      <c r="W320" s="235" t="str">
        <f t="shared" si="14"/>
        <v>Sin iniciar</v>
      </c>
      <c r="X320" s="235" t="str">
        <f t="shared" si="15"/>
        <v>Sin iniciar</v>
      </c>
      <c r="Y320" s="1803"/>
      <c r="Z320" s="1780"/>
      <c r="AA320" s="1781"/>
      <c r="AB320" s="1782"/>
      <c r="AC320" s="1783"/>
      <c r="AD320" s="270"/>
      <c r="AE320" s="1798"/>
      <c r="AF320" s="1799"/>
      <c r="AG320" s="1799"/>
      <c r="AH320" s="1778"/>
      <c r="AI320" s="1719"/>
      <c r="AJ320" s="1719"/>
      <c r="AK320" s="1798"/>
      <c r="AL320" s="1798"/>
      <c r="AM320" s="1798"/>
      <c r="AN320" s="1798"/>
      <c r="AP320" s="842" t="s">
        <v>4208</v>
      </c>
      <c r="AQ320" s="844" t="s">
        <v>4205</v>
      </c>
      <c r="AR320" s="2087"/>
    </row>
    <row r="321" spans="2:44" ht="126" customHeight="1" x14ac:dyDescent="0.25">
      <c r="B321" s="2066"/>
      <c r="C321" s="1688" t="s">
        <v>1608</v>
      </c>
      <c r="D321" s="1685" t="s">
        <v>1609</v>
      </c>
      <c r="E321" s="1685" t="s">
        <v>1428</v>
      </c>
      <c r="F321" s="251" t="s">
        <v>1610</v>
      </c>
      <c r="G321" s="256" t="s">
        <v>1406</v>
      </c>
      <c r="H321" s="332">
        <v>0.25</v>
      </c>
      <c r="I321" s="258">
        <v>44562</v>
      </c>
      <c r="J321" s="258">
        <v>44591</v>
      </c>
      <c r="K321" s="259">
        <v>1</v>
      </c>
      <c r="L321" s="46">
        <v>1</v>
      </c>
      <c r="M321" s="259">
        <v>1</v>
      </c>
      <c r="N321" s="259">
        <v>1</v>
      </c>
      <c r="O321" s="1788">
        <v>1552116345</v>
      </c>
      <c r="P321" s="1789">
        <v>24474443</v>
      </c>
      <c r="Q321" s="18"/>
      <c r="R321" s="1800">
        <v>0.68</v>
      </c>
      <c r="S321" s="1806" t="s">
        <v>1407</v>
      </c>
      <c r="T321" s="58">
        <v>1</v>
      </c>
      <c r="U321" s="337" t="s">
        <v>1589</v>
      </c>
      <c r="V321" s="336" t="s">
        <v>729</v>
      </c>
      <c r="W321" s="235" t="str">
        <f t="shared" si="14"/>
        <v>Terminado</v>
      </c>
      <c r="X321" s="235" t="str">
        <f t="shared" si="15"/>
        <v>Terminado</v>
      </c>
      <c r="Y321" s="1687" t="s">
        <v>1590</v>
      </c>
      <c r="Z321" s="1804">
        <f>SUMPRODUCT(T321:T324,H321:H324)</f>
        <v>0.85000000000000009</v>
      </c>
      <c r="AA321" s="1805">
        <f>SUMPRODUCT(H321:H324,L321:L324)</f>
        <v>0.85000000000000009</v>
      </c>
      <c r="AB321" s="1782" t="str">
        <f>IF(AA321&lt;1%,"Sin iniciar",IF(AA321=100%,"Terminado","En gestión"))</f>
        <v>En gestión</v>
      </c>
      <c r="AC321" s="1783" t="str">
        <f>IF(Z321&lt;1%,"Sin iniciar",IF(Z321=100%,"Terminado","En gestión"))</f>
        <v>En gestión</v>
      </c>
      <c r="AD321" s="270"/>
      <c r="AE321" s="1778">
        <v>24474443</v>
      </c>
      <c r="AF321" s="1720"/>
      <c r="AG321" s="1720">
        <v>20978094</v>
      </c>
      <c r="AH321" s="1778">
        <v>1552116345</v>
      </c>
      <c r="AI321" s="1719">
        <v>1537650149</v>
      </c>
      <c r="AJ321" s="1719">
        <v>382528859.31</v>
      </c>
      <c r="AK321" s="1798" t="s">
        <v>1410</v>
      </c>
      <c r="AL321" s="1798" t="s">
        <v>1591</v>
      </c>
      <c r="AM321" s="1798" t="s">
        <v>1592</v>
      </c>
      <c r="AN321" s="1798" t="s">
        <v>1611</v>
      </c>
      <c r="AP321" s="839" t="s">
        <v>4493</v>
      </c>
      <c r="AQ321" s="844" t="s">
        <v>4463</v>
      </c>
      <c r="AR321" s="2085" t="s">
        <v>4463</v>
      </c>
    </row>
    <row r="322" spans="2:44" ht="126" customHeight="1" x14ac:dyDescent="0.25">
      <c r="B322" s="2066"/>
      <c r="C322" s="1689"/>
      <c r="D322" s="1686"/>
      <c r="E322" s="1686"/>
      <c r="F322" s="251" t="s">
        <v>1612</v>
      </c>
      <c r="G322" s="256" t="s">
        <v>1415</v>
      </c>
      <c r="H322" s="332">
        <v>0.25</v>
      </c>
      <c r="I322" s="258">
        <v>44562</v>
      </c>
      <c r="J322" s="258">
        <v>44773</v>
      </c>
      <c r="K322" s="259">
        <v>0.4</v>
      </c>
      <c r="L322" s="46">
        <v>0.8</v>
      </c>
      <c r="M322" s="259">
        <v>1</v>
      </c>
      <c r="N322" s="259">
        <v>1</v>
      </c>
      <c r="O322" s="1788"/>
      <c r="P322" s="1789"/>
      <c r="Q322" s="18"/>
      <c r="R322" s="1801"/>
      <c r="S322" s="1802"/>
      <c r="T322" s="58">
        <v>0.8</v>
      </c>
      <c r="U322" s="334" t="s">
        <v>1595</v>
      </c>
      <c r="V322" s="336" t="s">
        <v>1613</v>
      </c>
      <c r="W322" s="235" t="str">
        <f t="shared" si="14"/>
        <v>En gestión</v>
      </c>
      <c r="X322" s="235" t="str">
        <f t="shared" si="15"/>
        <v>En gestión</v>
      </c>
      <c r="Y322" s="1803"/>
      <c r="Z322" s="1780"/>
      <c r="AA322" s="1781"/>
      <c r="AB322" s="1782"/>
      <c r="AC322" s="1783"/>
      <c r="AD322" s="270"/>
      <c r="AE322" s="1778"/>
      <c r="AF322" s="1720"/>
      <c r="AG322" s="1720"/>
      <c r="AH322" s="1778"/>
      <c r="AI322" s="1719"/>
      <c r="AJ322" s="1719"/>
      <c r="AK322" s="1798"/>
      <c r="AL322" s="1798"/>
      <c r="AM322" s="1798"/>
      <c r="AN322" s="1798"/>
      <c r="AP322" s="839" t="s">
        <v>4493</v>
      </c>
      <c r="AQ322" s="844" t="s">
        <v>4205</v>
      </c>
      <c r="AR322" s="2086"/>
    </row>
    <row r="323" spans="2:44" ht="126" customHeight="1" x14ac:dyDescent="0.25">
      <c r="B323" s="2066"/>
      <c r="C323" s="1689"/>
      <c r="D323" s="1686"/>
      <c r="E323" s="1686"/>
      <c r="F323" s="251" t="s">
        <v>1614</v>
      </c>
      <c r="G323" s="256" t="s">
        <v>1419</v>
      </c>
      <c r="H323" s="332">
        <v>0.25</v>
      </c>
      <c r="I323" s="258">
        <v>44562</v>
      </c>
      <c r="J323" s="258">
        <v>44773</v>
      </c>
      <c r="K323" s="259">
        <v>0.4</v>
      </c>
      <c r="L323" s="46">
        <v>0.8</v>
      </c>
      <c r="M323" s="259">
        <v>1</v>
      </c>
      <c r="N323" s="259">
        <v>1</v>
      </c>
      <c r="O323" s="1788"/>
      <c r="P323" s="1789"/>
      <c r="Q323" s="18"/>
      <c r="R323" s="1801"/>
      <c r="S323" s="1802"/>
      <c r="T323" s="58">
        <v>0.8</v>
      </c>
      <c r="U323" s="334" t="s">
        <v>1598</v>
      </c>
      <c r="V323" s="307" t="s">
        <v>1615</v>
      </c>
      <c r="W323" s="235" t="str">
        <f t="shared" si="14"/>
        <v>En gestión</v>
      </c>
      <c r="X323" s="235" t="str">
        <f t="shared" si="15"/>
        <v>En gestión</v>
      </c>
      <c r="Y323" s="1803"/>
      <c r="Z323" s="1780"/>
      <c r="AA323" s="1781"/>
      <c r="AB323" s="1782"/>
      <c r="AC323" s="1783"/>
      <c r="AD323" s="270"/>
      <c r="AE323" s="1778"/>
      <c r="AF323" s="1720"/>
      <c r="AG323" s="1720"/>
      <c r="AH323" s="1778"/>
      <c r="AI323" s="1719"/>
      <c r="AJ323" s="1719"/>
      <c r="AK323" s="1798"/>
      <c r="AL323" s="1798"/>
      <c r="AM323" s="1798"/>
      <c r="AN323" s="1798"/>
      <c r="AP323" s="839" t="s">
        <v>4493</v>
      </c>
      <c r="AQ323" s="844" t="s">
        <v>4205</v>
      </c>
      <c r="AR323" s="2086"/>
    </row>
    <row r="324" spans="2:44" ht="126" customHeight="1" x14ac:dyDescent="0.25">
      <c r="B324" s="2066"/>
      <c r="C324" s="1690"/>
      <c r="D324" s="1687"/>
      <c r="E324" s="1687"/>
      <c r="F324" s="251" t="s">
        <v>1616</v>
      </c>
      <c r="G324" s="256" t="s">
        <v>1423</v>
      </c>
      <c r="H324" s="332">
        <v>0.25</v>
      </c>
      <c r="I324" s="258">
        <v>44562</v>
      </c>
      <c r="J324" s="258">
        <v>44773</v>
      </c>
      <c r="K324" s="259">
        <v>0.4</v>
      </c>
      <c r="L324" s="46">
        <v>0.8</v>
      </c>
      <c r="M324" s="259">
        <v>1</v>
      </c>
      <c r="N324" s="259">
        <v>1</v>
      </c>
      <c r="O324" s="1788"/>
      <c r="P324" s="1789"/>
      <c r="Q324" s="18"/>
      <c r="R324" s="1801"/>
      <c r="S324" s="1802"/>
      <c r="T324" s="58">
        <v>0.8</v>
      </c>
      <c r="U324" s="334" t="s">
        <v>1598</v>
      </c>
      <c r="V324" s="336" t="s">
        <v>1617</v>
      </c>
      <c r="W324" s="235" t="str">
        <f t="shared" ref="W324:W387" si="16">IF(L324&lt;1%,"Sin iniciar",IF(L324=100%,"Terminado","En gestión"))</f>
        <v>En gestión</v>
      </c>
      <c r="X324" s="235" t="str">
        <f t="shared" ref="X324:X387" si="17">IF(T324&lt;1%,"Sin iniciar",IF(T324=100%,"Terminado","En gestión"))</f>
        <v>En gestión</v>
      </c>
      <c r="Y324" s="1803"/>
      <c r="Z324" s="1780"/>
      <c r="AA324" s="1781"/>
      <c r="AB324" s="1782"/>
      <c r="AC324" s="1783"/>
      <c r="AD324" s="270"/>
      <c r="AE324" s="1778"/>
      <c r="AF324" s="1720"/>
      <c r="AG324" s="1720"/>
      <c r="AH324" s="1778"/>
      <c r="AI324" s="1719"/>
      <c r="AJ324" s="1719"/>
      <c r="AK324" s="1798"/>
      <c r="AL324" s="1798"/>
      <c r="AM324" s="1798"/>
      <c r="AN324" s="1798"/>
      <c r="AP324" s="839" t="s">
        <v>4493</v>
      </c>
      <c r="AQ324" s="844" t="s">
        <v>4205</v>
      </c>
      <c r="AR324" s="2087"/>
    </row>
    <row r="325" spans="2:44" ht="126" customHeight="1" x14ac:dyDescent="0.25">
      <c r="B325" s="2066"/>
      <c r="C325" s="1688" t="s">
        <v>1618</v>
      </c>
      <c r="D325" s="1685" t="s">
        <v>1619</v>
      </c>
      <c r="E325" s="1685" t="s">
        <v>1428</v>
      </c>
      <c r="F325" s="251" t="s">
        <v>1620</v>
      </c>
      <c r="G325" s="256" t="s">
        <v>1406</v>
      </c>
      <c r="H325" s="332">
        <v>0.25</v>
      </c>
      <c r="I325" s="258">
        <v>44743</v>
      </c>
      <c r="J325" s="258">
        <v>44772</v>
      </c>
      <c r="K325" s="259">
        <v>0</v>
      </c>
      <c r="L325" s="46">
        <v>0</v>
      </c>
      <c r="M325" s="259">
        <v>1</v>
      </c>
      <c r="N325" s="259">
        <v>1</v>
      </c>
      <c r="O325" s="1788">
        <v>2026437819</v>
      </c>
      <c r="P325" s="1789">
        <v>0</v>
      </c>
      <c r="Q325" s="18"/>
      <c r="R325" s="1800">
        <v>0</v>
      </c>
      <c r="S325" s="1802" t="s">
        <v>4157</v>
      </c>
      <c r="T325" s="53">
        <v>0</v>
      </c>
      <c r="U325" s="337" t="s">
        <v>4166</v>
      </c>
      <c r="V325" s="336" t="s">
        <v>729</v>
      </c>
      <c r="W325" s="235" t="str">
        <f t="shared" si="16"/>
        <v>Sin iniciar</v>
      </c>
      <c r="X325" s="235" t="str">
        <f t="shared" si="17"/>
        <v>Sin iniciar</v>
      </c>
      <c r="Y325" s="1803" t="s">
        <v>4157</v>
      </c>
      <c r="Z325" s="1804">
        <f>SUMPRODUCT(T325:T328,H325:H328)</f>
        <v>0</v>
      </c>
      <c r="AA325" s="1805">
        <f>SUMPRODUCT(H325:H328,L325:L328)</f>
        <v>0</v>
      </c>
      <c r="AB325" s="1782" t="str">
        <f>IF(AA325&lt;1%,"Sin iniciar",IF(AA325=100%,"Terminado","En gestión"))</f>
        <v>Sin iniciar</v>
      </c>
      <c r="AC325" s="1783" t="str">
        <f>IF(Z325&lt;1%,"Sin iniciar",IF(Z325=100%,"Terminado","En gestión"))</f>
        <v>Sin iniciar</v>
      </c>
      <c r="AD325" s="270"/>
      <c r="AE325" s="1798"/>
      <c r="AF325" s="1799"/>
      <c r="AG325" s="1799"/>
      <c r="AH325" s="1778">
        <v>2026437819</v>
      </c>
      <c r="AI325" s="1719">
        <v>2045937819.5</v>
      </c>
      <c r="AJ325" s="1719">
        <v>12064000</v>
      </c>
      <c r="AK325" s="1798"/>
      <c r="AL325" s="1798"/>
      <c r="AM325" s="1798"/>
      <c r="AN325" s="1798"/>
      <c r="AP325" s="842" t="s">
        <v>4208</v>
      </c>
      <c r="AQ325" s="844" t="s">
        <v>4205</v>
      </c>
      <c r="AR325" s="2085" t="s">
        <v>4207</v>
      </c>
    </row>
    <row r="326" spans="2:44" ht="126" customHeight="1" x14ac:dyDescent="0.25">
      <c r="B326" s="2066"/>
      <c r="C326" s="1689"/>
      <c r="D326" s="1686"/>
      <c r="E326" s="1686"/>
      <c r="F326" s="251" t="s">
        <v>1621</v>
      </c>
      <c r="G326" s="256" t="s">
        <v>1415</v>
      </c>
      <c r="H326" s="332">
        <v>0.25</v>
      </c>
      <c r="I326" s="258">
        <v>44743</v>
      </c>
      <c r="J326" s="258">
        <v>44864</v>
      </c>
      <c r="K326" s="259">
        <v>0</v>
      </c>
      <c r="L326" s="46">
        <v>0</v>
      </c>
      <c r="M326" s="259">
        <v>0.5</v>
      </c>
      <c r="N326" s="259">
        <v>1</v>
      </c>
      <c r="O326" s="1788"/>
      <c r="P326" s="1789"/>
      <c r="Q326" s="18"/>
      <c r="R326" s="1801"/>
      <c r="S326" s="1802"/>
      <c r="T326" s="53">
        <v>0</v>
      </c>
      <c r="U326" s="337" t="s">
        <v>4166</v>
      </c>
      <c r="V326" s="336" t="s">
        <v>729</v>
      </c>
      <c r="W326" s="235" t="str">
        <f t="shared" si="16"/>
        <v>Sin iniciar</v>
      </c>
      <c r="X326" s="235" t="str">
        <f t="shared" si="17"/>
        <v>Sin iniciar</v>
      </c>
      <c r="Y326" s="1803"/>
      <c r="Z326" s="1780"/>
      <c r="AA326" s="1781"/>
      <c r="AB326" s="1782"/>
      <c r="AC326" s="1783"/>
      <c r="AD326" s="270"/>
      <c r="AE326" s="1798"/>
      <c r="AF326" s="1799"/>
      <c r="AG326" s="1799"/>
      <c r="AH326" s="1778"/>
      <c r="AI326" s="1719"/>
      <c r="AJ326" s="1719"/>
      <c r="AK326" s="1798"/>
      <c r="AL326" s="1798"/>
      <c r="AM326" s="1798"/>
      <c r="AN326" s="1798"/>
      <c r="AP326" s="842" t="s">
        <v>4208</v>
      </c>
      <c r="AQ326" s="844" t="s">
        <v>4205</v>
      </c>
      <c r="AR326" s="2086"/>
    </row>
    <row r="327" spans="2:44" ht="126" customHeight="1" x14ac:dyDescent="0.25">
      <c r="B327" s="2066"/>
      <c r="C327" s="1689"/>
      <c r="D327" s="1686"/>
      <c r="E327" s="1686"/>
      <c r="F327" s="251" t="s">
        <v>1622</v>
      </c>
      <c r="G327" s="256" t="s">
        <v>1419</v>
      </c>
      <c r="H327" s="332">
        <v>0.25</v>
      </c>
      <c r="I327" s="258">
        <v>44743</v>
      </c>
      <c r="J327" s="258">
        <v>44864</v>
      </c>
      <c r="K327" s="259">
        <v>0</v>
      </c>
      <c r="L327" s="46">
        <v>0</v>
      </c>
      <c r="M327" s="259">
        <v>0.5</v>
      </c>
      <c r="N327" s="259">
        <v>1</v>
      </c>
      <c r="O327" s="1788"/>
      <c r="P327" s="1789"/>
      <c r="Q327" s="18"/>
      <c r="R327" s="1801"/>
      <c r="S327" s="1802"/>
      <c r="T327" s="53">
        <v>0</v>
      </c>
      <c r="U327" s="337" t="s">
        <v>4166</v>
      </c>
      <c r="V327" s="336" t="s">
        <v>729</v>
      </c>
      <c r="W327" s="235" t="str">
        <f t="shared" si="16"/>
        <v>Sin iniciar</v>
      </c>
      <c r="X327" s="235" t="str">
        <f t="shared" si="17"/>
        <v>Sin iniciar</v>
      </c>
      <c r="Y327" s="1803"/>
      <c r="Z327" s="1780"/>
      <c r="AA327" s="1781"/>
      <c r="AB327" s="1782"/>
      <c r="AC327" s="1783"/>
      <c r="AD327" s="270"/>
      <c r="AE327" s="1798"/>
      <c r="AF327" s="1799"/>
      <c r="AG327" s="1799"/>
      <c r="AH327" s="1778"/>
      <c r="AI327" s="1719"/>
      <c r="AJ327" s="1719"/>
      <c r="AK327" s="1798"/>
      <c r="AL327" s="1798"/>
      <c r="AM327" s="1798"/>
      <c r="AN327" s="1798"/>
      <c r="AP327" s="842" t="s">
        <v>4208</v>
      </c>
      <c r="AQ327" s="844" t="s">
        <v>4205</v>
      </c>
      <c r="AR327" s="2086"/>
    </row>
    <row r="328" spans="2:44" ht="126" customHeight="1" x14ac:dyDescent="0.25">
      <c r="B328" s="2066"/>
      <c r="C328" s="1690"/>
      <c r="D328" s="1687"/>
      <c r="E328" s="1687"/>
      <c r="F328" s="251" t="s">
        <v>1623</v>
      </c>
      <c r="G328" s="256" t="s">
        <v>1423</v>
      </c>
      <c r="H328" s="332">
        <v>0.25</v>
      </c>
      <c r="I328" s="258">
        <v>44743</v>
      </c>
      <c r="J328" s="258">
        <v>44864</v>
      </c>
      <c r="K328" s="259">
        <v>0</v>
      </c>
      <c r="L328" s="46">
        <v>0</v>
      </c>
      <c r="M328" s="259">
        <v>0.5</v>
      </c>
      <c r="N328" s="259">
        <v>1</v>
      </c>
      <c r="O328" s="1788"/>
      <c r="P328" s="1789"/>
      <c r="Q328" s="18"/>
      <c r="R328" s="1801"/>
      <c r="S328" s="1802"/>
      <c r="T328" s="53">
        <v>0</v>
      </c>
      <c r="U328" s="337" t="s">
        <v>4166</v>
      </c>
      <c r="V328" s="336" t="s">
        <v>729</v>
      </c>
      <c r="W328" s="235" t="str">
        <f t="shared" si="16"/>
        <v>Sin iniciar</v>
      </c>
      <c r="X328" s="235" t="str">
        <f t="shared" si="17"/>
        <v>Sin iniciar</v>
      </c>
      <c r="Y328" s="1803"/>
      <c r="Z328" s="1780"/>
      <c r="AA328" s="1781"/>
      <c r="AB328" s="1782"/>
      <c r="AC328" s="1783"/>
      <c r="AD328" s="270"/>
      <c r="AE328" s="1798"/>
      <c r="AF328" s="1799"/>
      <c r="AG328" s="1799"/>
      <c r="AH328" s="1778"/>
      <c r="AI328" s="1719"/>
      <c r="AJ328" s="1719"/>
      <c r="AK328" s="1798"/>
      <c r="AL328" s="1798"/>
      <c r="AM328" s="1798"/>
      <c r="AN328" s="1798"/>
      <c r="AP328" s="842" t="s">
        <v>4208</v>
      </c>
      <c r="AQ328" s="844" t="s">
        <v>4205</v>
      </c>
      <c r="AR328" s="2087"/>
    </row>
    <row r="329" spans="2:44" ht="126" customHeight="1" x14ac:dyDescent="0.25">
      <c r="B329" s="2066"/>
      <c r="C329" s="1688" t="s">
        <v>1624</v>
      </c>
      <c r="D329" s="1685" t="s">
        <v>1625</v>
      </c>
      <c r="E329" s="1685" t="s">
        <v>1428</v>
      </c>
      <c r="F329" s="251" t="s">
        <v>1626</v>
      </c>
      <c r="G329" s="256" t="s">
        <v>1406</v>
      </c>
      <c r="H329" s="332">
        <v>0.25</v>
      </c>
      <c r="I329" s="258">
        <v>44743</v>
      </c>
      <c r="J329" s="258">
        <v>44772</v>
      </c>
      <c r="K329" s="259">
        <v>0</v>
      </c>
      <c r="L329" s="46">
        <v>0</v>
      </c>
      <c r="M329" s="259">
        <v>1</v>
      </c>
      <c r="N329" s="259">
        <v>1</v>
      </c>
      <c r="O329" s="1788">
        <v>170901752</v>
      </c>
      <c r="P329" s="1789">
        <v>0</v>
      </c>
      <c r="Q329" s="18"/>
      <c r="R329" s="1800">
        <v>0</v>
      </c>
      <c r="S329" s="1802" t="s">
        <v>4157</v>
      </c>
      <c r="T329" s="53">
        <v>0</v>
      </c>
      <c r="U329" s="337" t="s">
        <v>4166</v>
      </c>
      <c r="V329" s="336" t="s">
        <v>729</v>
      </c>
      <c r="W329" s="235" t="str">
        <f t="shared" si="16"/>
        <v>Sin iniciar</v>
      </c>
      <c r="X329" s="235" t="str">
        <f t="shared" si="17"/>
        <v>Sin iniciar</v>
      </c>
      <c r="Y329" s="1803" t="s">
        <v>4157</v>
      </c>
      <c r="Z329" s="1804">
        <f>SUMPRODUCT(T329:T332,H329:H332)</f>
        <v>0</v>
      </c>
      <c r="AA329" s="1805">
        <f>SUMPRODUCT(H329:H332,L329:L332)</f>
        <v>0</v>
      </c>
      <c r="AB329" s="1782" t="str">
        <f>IF(AA329&lt;1%,"Sin iniciar",IF(AA329=100%,"Terminado","En gestión"))</f>
        <v>Sin iniciar</v>
      </c>
      <c r="AC329" s="1783" t="str">
        <f>IF(Z329&lt;1%,"Sin iniciar",IF(Z329=100%,"Terminado","En gestión"))</f>
        <v>Sin iniciar</v>
      </c>
      <c r="AD329" s="270"/>
      <c r="AE329" s="1798"/>
      <c r="AF329" s="1799"/>
      <c r="AG329" s="1799"/>
      <c r="AH329" s="1778">
        <v>170901752</v>
      </c>
      <c r="AI329" s="1719">
        <v>170901752</v>
      </c>
      <c r="AJ329" s="1719">
        <v>1654130.53</v>
      </c>
      <c r="AK329" s="1798"/>
      <c r="AL329" s="1798"/>
      <c r="AM329" s="1798"/>
      <c r="AN329" s="1798"/>
      <c r="AP329" s="842" t="s">
        <v>4208</v>
      </c>
      <c r="AQ329" s="844" t="s">
        <v>4205</v>
      </c>
      <c r="AR329" s="2085" t="s">
        <v>4207</v>
      </c>
    </row>
    <row r="330" spans="2:44" ht="126" customHeight="1" x14ac:dyDescent="0.25">
      <c r="B330" s="2066"/>
      <c r="C330" s="1689"/>
      <c r="D330" s="1686"/>
      <c r="E330" s="1686"/>
      <c r="F330" s="251" t="s">
        <v>1627</v>
      </c>
      <c r="G330" s="256" t="s">
        <v>1415</v>
      </c>
      <c r="H330" s="332">
        <v>0.25</v>
      </c>
      <c r="I330" s="258">
        <v>44743</v>
      </c>
      <c r="J330" s="258">
        <v>44834</v>
      </c>
      <c r="K330" s="259">
        <v>0</v>
      </c>
      <c r="L330" s="46">
        <v>0</v>
      </c>
      <c r="M330" s="259">
        <v>0.5</v>
      </c>
      <c r="N330" s="259">
        <v>1</v>
      </c>
      <c r="O330" s="1788"/>
      <c r="P330" s="1789"/>
      <c r="Q330" s="18"/>
      <c r="R330" s="1801"/>
      <c r="S330" s="1802"/>
      <c r="T330" s="53">
        <v>0</v>
      </c>
      <c r="U330" s="337" t="s">
        <v>4166</v>
      </c>
      <c r="V330" s="336" t="s">
        <v>729</v>
      </c>
      <c r="W330" s="235" t="str">
        <f t="shared" si="16"/>
        <v>Sin iniciar</v>
      </c>
      <c r="X330" s="235" t="str">
        <f t="shared" si="17"/>
        <v>Sin iniciar</v>
      </c>
      <c r="Y330" s="1803"/>
      <c r="Z330" s="1780"/>
      <c r="AA330" s="1781"/>
      <c r="AB330" s="1782"/>
      <c r="AC330" s="1783"/>
      <c r="AD330" s="270"/>
      <c r="AE330" s="1798"/>
      <c r="AF330" s="1799"/>
      <c r="AG330" s="1799"/>
      <c r="AH330" s="1778"/>
      <c r="AI330" s="1719"/>
      <c r="AJ330" s="1719"/>
      <c r="AK330" s="1798"/>
      <c r="AL330" s="1798"/>
      <c r="AM330" s="1798"/>
      <c r="AN330" s="1798"/>
      <c r="AP330" s="842" t="s">
        <v>4208</v>
      </c>
      <c r="AQ330" s="844" t="s">
        <v>4205</v>
      </c>
      <c r="AR330" s="2086"/>
    </row>
    <row r="331" spans="2:44" ht="126" customHeight="1" x14ac:dyDescent="0.25">
      <c r="B331" s="2066"/>
      <c r="C331" s="1689"/>
      <c r="D331" s="1686"/>
      <c r="E331" s="1686"/>
      <c r="F331" s="251" t="s">
        <v>1628</v>
      </c>
      <c r="G331" s="256" t="s">
        <v>1419</v>
      </c>
      <c r="H331" s="332">
        <v>0.25</v>
      </c>
      <c r="I331" s="258">
        <v>44743</v>
      </c>
      <c r="J331" s="258">
        <v>44834</v>
      </c>
      <c r="K331" s="259">
        <v>0</v>
      </c>
      <c r="L331" s="46">
        <v>0</v>
      </c>
      <c r="M331" s="259">
        <v>0.5</v>
      </c>
      <c r="N331" s="259">
        <v>1</v>
      </c>
      <c r="O331" s="1788"/>
      <c r="P331" s="1789"/>
      <c r="Q331" s="18"/>
      <c r="R331" s="1801"/>
      <c r="S331" s="1802"/>
      <c r="T331" s="53">
        <v>0</v>
      </c>
      <c r="U331" s="337" t="s">
        <v>4166</v>
      </c>
      <c r="V331" s="336" t="s">
        <v>729</v>
      </c>
      <c r="W331" s="235" t="str">
        <f t="shared" si="16"/>
        <v>Sin iniciar</v>
      </c>
      <c r="X331" s="235" t="str">
        <f t="shared" si="17"/>
        <v>Sin iniciar</v>
      </c>
      <c r="Y331" s="1803"/>
      <c r="Z331" s="1780"/>
      <c r="AA331" s="1781"/>
      <c r="AB331" s="1782"/>
      <c r="AC331" s="1783"/>
      <c r="AD331" s="270"/>
      <c r="AE331" s="1798"/>
      <c r="AF331" s="1799"/>
      <c r="AG331" s="1799"/>
      <c r="AH331" s="1778"/>
      <c r="AI331" s="1719"/>
      <c r="AJ331" s="1719"/>
      <c r="AK331" s="1798"/>
      <c r="AL331" s="1798"/>
      <c r="AM331" s="1798"/>
      <c r="AN331" s="1798"/>
      <c r="AP331" s="842" t="s">
        <v>4208</v>
      </c>
      <c r="AQ331" s="844" t="s">
        <v>4205</v>
      </c>
      <c r="AR331" s="2086"/>
    </row>
    <row r="332" spans="2:44" ht="126" customHeight="1" x14ac:dyDescent="0.25">
      <c r="B332" s="2066"/>
      <c r="C332" s="1690"/>
      <c r="D332" s="1687"/>
      <c r="E332" s="1687"/>
      <c r="F332" s="251" t="s">
        <v>1629</v>
      </c>
      <c r="G332" s="256" t="s">
        <v>1423</v>
      </c>
      <c r="H332" s="332">
        <v>0.25</v>
      </c>
      <c r="I332" s="258">
        <v>44743</v>
      </c>
      <c r="J332" s="258">
        <v>44834</v>
      </c>
      <c r="K332" s="259">
        <v>0</v>
      </c>
      <c r="L332" s="46">
        <v>0</v>
      </c>
      <c r="M332" s="259">
        <v>0.5</v>
      </c>
      <c r="N332" s="259">
        <v>1</v>
      </c>
      <c r="O332" s="1788"/>
      <c r="P332" s="1789"/>
      <c r="Q332" s="18"/>
      <c r="R332" s="1801"/>
      <c r="S332" s="1802"/>
      <c r="T332" s="53">
        <v>0</v>
      </c>
      <c r="U332" s="337" t="s">
        <v>4166</v>
      </c>
      <c r="V332" s="336" t="s">
        <v>729</v>
      </c>
      <c r="W332" s="235" t="str">
        <f t="shared" si="16"/>
        <v>Sin iniciar</v>
      </c>
      <c r="X332" s="235" t="str">
        <f t="shared" si="17"/>
        <v>Sin iniciar</v>
      </c>
      <c r="Y332" s="1803"/>
      <c r="Z332" s="1780"/>
      <c r="AA332" s="1781"/>
      <c r="AB332" s="1782"/>
      <c r="AC332" s="1783"/>
      <c r="AD332" s="270"/>
      <c r="AE332" s="1798"/>
      <c r="AF332" s="1799"/>
      <c r="AG332" s="1799"/>
      <c r="AH332" s="1778"/>
      <c r="AI332" s="1719"/>
      <c r="AJ332" s="1719"/>
      <c r="AK332" s="1798"/>
      <c r="AL332" s="1798"/>
      <c r="AM332" s="1798"/>
      <c r="AN332" s="1798"/>
      <c r="AP332" s="842" t="s">
        <v>4208</v>
      </c>
      <c r="AQ332" s="844" t="s">
        <v>4205</v>
      </c>
      <c r="AR332" s="2087"/>
    </row>
    <row r="333" spans="2:44" ht="126" customHeight="1" x14ac:dyDescent="0.25">
      <c r="B333" s="2066"/>
      <c r="C333" s="1688" t="s">
        <v>1630</v>
      </c>
      <c r="D333" s="1685" t="s">
        <v>1631</v>
      </c>
      <c r="E333" s="1685" t="s">
        <v>1428</v>
      </c>
      <c r="F333" s="251" t="s">
        <v>1632</v>
      </c>
      <c r="G333" s="256" t="s">
        <v>1406</v>
      </c>
      <c r="H333" s="332">
        <v>0.25</v>
      </c>
      <c r="I333" s="258">
        <v>44563</v>
      </c>
      <c r="J333" s="258">
        <v>44592</v>
      </c>
      <c r="K333" s="259">
        <v>1</v>
      </c>
      <c r="L333" s="46">
        <v>1</v>
      </c>
      <c r="M333" s="259">
        <v>1</v>
      </c>
      <c r="N333" s="259">
        <v>1</v>
      </c>
      <c r="O333" s="1788">
        <v>5857609568</v>
      </c>
      <c r="P333" s="1789">
        <v>15360000</v>
      </c>
      <c r="Q333" s="18"/>
      <c r="R333" s="1800">
        <v>0.5</v>
      </c>
      <c r="S333" s="1806" t="s">
        <v>1407</v>
      </c>
      <c r="T333" s="58">
        <v>1</v>
      </c>
      <c r="U333" s="337" t="s">
        <v>1589</v>
      </c>
      <c r="V333" s="336" t="s">
        <v>729</v>
      </c>
      <c r="W333" s="235" t="str">
        <f t="shared" si="16"/>
        <v>Terminado</v>
      </c>
      <c r="X333" s="235" t="str">
        <f t="shared" si="17"/>
        <v>Terminado</v>
      </c>
      <c r="Y333" s="1687" t="s">
        <v>1633</v>
      </c>
      <c r="Z333" s="1804">
        <f>SUMPRODUCT(T333:T336,H333:H336)</f>
        <v>0.625</v>
      </c>
      <c r="AA333" s="1805">
        <f>SUMPRODUCT(H333:H336,L333:L336)</f>
        <v>0.625</v>
      </c>
      <c r="AB333" s="1782" t="str">
        <f>IF(AA333&lt;1%,"Sin iniciar",IF(AA333=100%,"Terminado","En gestión"))</f>
        <v>En gestión</v>
      </c>
      <c r="AC333" s="1783" t="str">
        <f>IF(Z333&lt;1%,"Sin iniciar",IF(Z333=100%,"Terminado","En gestión"))</f>
        <v>En gestión</v>
      </c>
      <c r="AD333" s="270"/>
      <c r="AE333" s="1778">
        <v>15360000</v>
      </c>
      <c r="AF333" s="1720"/>
      <c r="AG333" s="1720">
        <v>7680000</v>
      </c>
      <c r="AH333" s="1778">
        <v>5857609568</v>
      </c>
      <c r="AI333" s="1719">
        <v>5885363857</v>
      </c>
      <c r="AJ333" s="1719"/>
      <c r="AK333" s="1798" t="s">
        <v>1410</v>
      </c>
      <c r="AL333" s="1798" t="s">
        <v>1474</v>
      </c>
      <c r="AM333" s="1798" t="s">
        <v>1475</v>
      </c>
      <c r="AN333" s="1798" t="s">
        <v>1634</v>
      </c>
      <c r="AP333" s="839" t="s">
        <v>4493</v>
      </c>
      <c r="AQ333" s="844" t="s">
        <v>4464</v>
      </c>
      <c r="AR333" s="2085" t="s">
        <v>4464</v>
      </c>
    </row>
    <row r="334" spans="2:44" ht="126" customHeight="1" x14ac:dyDescent="0.25">
      <c r="B334" s="2066"/>
      <c r="C334" s="1689"/>
      <c r="D334" s="1686"/>
      <c r="E334" s="1686"/>
      <c r="F334" s="251" t="s">
        <v>1635</v>
      </c>
      <c r="G334" s="256" t="s">
        <v>1415</v>
      </c>
      <c r="H334" s="332">
        <v>0.25</v>
      </c>
      <c r="I334" s="258">
        <v>44563</v>
      </c>
      <c r="J334" s="258">
        <v>44925</v>
      </c>
      <c r="K334" s="259">
        <v>0.25</v>
      </c>
      <c r="L334" s="46">
        <v>0.5</v>
      </c>
      <c r="M334" s="259">
        <v>0.75</v>
      </c>
      <c r="N334" s="259">
        <v>1</v>
      </c>
      <c r="O334" s="1788"/>
      <c r="P334" s="1789"/>
      <c r="Q334" s="18"/>
      <c r="R334" s="1801"/>
      <c r="S334" s="1802"/>
      <c r="T334" s="58">
        <v>0.5</v>
      </c>
      <c r="U334" s="334" t="s">
        <v>1636</v>
      </c>
      <c r="V334" s="307" t="s">
        <v>1637</v>
      </c>
      <c r="W334" s="235" t="str">
        <f t="shared" si="16"/>
        <v>En gestión</v>
      </c>
      <c r="X334" s="235" t="str">
        <f t="shared" si="17"/>
        <v>En gestión</v>
      </c>
      <c r="Y334" s="1803"/>
      <c r="Z334" s="1780"/>
      <c r="AA334" s="1781"/>
      <c r="AB334" s="1782"/>
      <c r="AC334" s="1783"/>
      <c r="AD334" s="270"/>
      <c r="AE334" s="1778"/>
      <c r="AF334" s="1720"/>
      <c r="AG334" s="1720"/>
      <c r="AH334" s="1778"/>
      <c r="AI334" s="1719"/>
      <c r="AJ334" s="1719"/>
      <c r="AK334" s="1798"/>
      <c r="AL334" s="1798"/>
      <c r="AM334" s="1798"/>
      <c r="AN334" s="1798"/>
      <c r="AP334" s="839" t="s">
        <v>4493</v>
      </c>
      <c r="AQ334" s="844" t="s">
        <v>4205</v>
      </c>
      <c r="AR334" s="2086"/>
    </row>
    <row r="335" spans="2:44" ht="126" customHeight="1" x14ac:dyDescent="0.25">
      <c r="B335" s="2066"/>
      <c r="C335" s="1689"/>
      <c r="D335" s="1686"/>
      <c r="E335" s="1686"/>
      <c r="F335" s="251" t="s">
        <v>1638</v>
      </c>
      <c r="G335" s="256" t="s">
        <v>1419</v>
      </c>
      <c r="H335" s="332">
        <v>0.25</v>
      </c>
      <c r="I335" s="258">
        <v>44563</v>
      </c>
      <c r="J335" s="258">
        <v>44925</v>
      </c>
      <c r="K335" s="259">
        <v>0.25</v>
      </c>
      <c r="L335" s="46">
        <v>0.5</v>
      </c>
      <c r="M335" s="259">
        <v>0.75</v>
      </c>
      <c r="N335" s="259">
        <v>1</v>
      </c>
      <c r="O335" s="1788"/>
      <c r="P335" s="1789"/>
      <c r="Q335" s="18"/>
      <c r="R335" s="1801"/>
      <c r="S335" s="1802"/>
      <c r="T335" s="58">
        <v>0.5</v>
      </c>
      <c r="U335" s="334" t="s">
        <v>1636</v>
      </c>
      <c r="V335" s="307" t="s">
        <v>1639</v>
      </c>
      <c r="W335" s="235" t="str">
        <f t="shared" si="16"/>
        <v>En gestión</v>
      </c>
      <c r="X335" s="235" t="str">
        <f t="shared" si="17"/>
        <v>En gestión</v>
      </c>
      <c r="Y335" s="1803"/>
      <c r="Z335" s="1780"/>
      <c r="AA335" s="1781"/>
      <c r="AB335" s="1782"/>
      <c r="AC335" s="1783"/>
      <c r="AD335" s="270"/>
      <c r="AE335" s="1778"/>
      <c r="AF335" s="1720"/>
      <c r="AG335" s="1720"/>
      <c r="AH335" s="1778"/>
      <c r="AI335" s="1719"/>
      <c r="AJ335" s="1719"/>
      <c r="AK335" s="1798"/>
      <c r="AL335" s="1798" t="s">
        <v>1474</v>
      </c>
      <c r="AM335" s="1798" t="s">
        <v>1475</v>
      </c>
      <c r="AN335" s="1798" t="s">
        <v>1640</v>
      </c>
      <c r="AP335" s="839" t="s">
        <v>4493</v>
      </c>
      <c r="AQ335" s="844" t="s">
        <v>4205</v>
      </c>
      <c r="AR335" s="2086"/>
    </row>
    <row r="336" spans="2:44" ht="126" customHeight="1" x14ac:dyDescent="0.25">
      <c r="B336" s="2066"/>
      <c r="C336" s="1690"/>
      <c r="D336" s="1687"/>
      <c r="E336" s="1687"/>
      <c r="F336" s="251" t="s">
        <v>1641</v>
      </c>
      <c r="G336" s="256" t="s">
        <v>1423</v>
      </c>
      <c r="H336" s="332">
        <v>0.25</v>
      </c>
      <c r="I336" s="258">
        <v>44563</v>
      </c>
      <c r="J336" s="258">
        <v>44925</v>
      </c>
      <c r="K336" s="259">
        <v>0.25</v>
      </c>
      <c r="L336" s="46">
        <v>0.5</v>
      </c>
      <c r="M336" s="259">
        <v>0.75</v>
      </c>
      <c r="N336" s="259">
        <v>1</v>
      </c>
      <c r="O336" s="1788"/>
      <c r="P336" s="1789"/>
      <c r="Q336" s="18"/>
      <c r="R336" s="1801"/>
      <c r="S336" s="1802"/>
      <c r="T336" s="58">
        <v>0.5</v>
      </c>
      <c r="U336" s="334" t="s">
        <v>1642</v>
      </c>
      <c r="V336" s="307" t="s">
        <v>1643</v>
      </c>
      <c r="W336" s="235" t="str">
        <f t="shared" si="16"/>
        <v>En gestión</v>
      </c>
      <c r="X336" s="235" t="str">
        <f t="shared" si="17"/>
        <v>En gestión</v>
      </c>
      <c r="Y336" s="1803"/>
      <c r="Z336" s="1780"/>
      <c r="AA336" s="1781"/>
      <c r="AB336" s="1782"/>
      <c r="AC336" s="1783"/>
      <c r="AD336" s="270"/>
      <c r="AE336" s="1778"/>
      <c r="AF336" s="1720"/>
      <c r="AG336" s="1720"/>
      <c r="AH336" s="1778"/>
      <c r="AI336" s="1719"/>
      <c r="AJ336" s="1719"/>
      <c r="AK336" s="1798"/>
      <c r="AL336" s="1798"/>
      <c r="AM336" s="1798"/>
      <c r="AN336" s="1798"/>
      <c r="AP336" s="839" t="s">
        <v>4493</v>
      </c>
      <c r="AQ336" s="844" t="s">
        <v>4205</v>
      </c>
      <c r="AR336" s="2087"/>
    </row>
    <row r="337" spans="2:44" ht="126" customHeight="1" x14ac:dyDescent="0.25">
      <c r="B337" s="2066"/>
      <c r="C337" s="1688" t="s">
        <v>1644</v>
      </c>
      <c r="D337" s="1685" t="s">
        <v>1645</v>
      </c>
      <c r="E337" s="1685" t="s">
        <v>1428</v>
      </c>
      <c r="F337" s="251" t="s">
        <v>1646</v>
      </c>
      <c r="G337" s="256" t="s">
        <v>1406</v>
      </c>
      <c r="H337" s="332">
        <v>0.25</v>
      </c>
      <c r="I337" s="258">
        <v>44743</v>
      </c>
      <c r="J337" s="258">
        <v>44772</v>
      </c>
      <c r="K337" s="259">
        <v>0</v>
      </c>
      <c r="L337" s="46">
        <v>0</v>
      </c>
      <c r="M337" s="259">
        <v>1</v>
      </c>
      <c r="N337" s="259">
        <v>1</v>
      </c>
      <c r="O337" s="1788">
        <v>8671592470</v>
      </c>
      <c r="P337" s="1789">
        <v>94000000</v>
      </c>
      <c r="Q337" s="18"/>
      <c r="R337" s="1800">
        <v>0</v>
      </c>
      <c r="S337" s="1802" t="s">
        <v>4157</v>
      </c>
      <c r="T337" s="53">
        <v>0</v>
      </c>
      <c r="U337" s="337" t="s">
        <v>4166</v>
      </c>
      <c r="V337" s="336" t="s">
        <v>729</v>
      </c>
      <c r="W337" s="235" t="str">
        <f t="shared" si="16"/>
        <v>Sin iniciar</v>
      </c>
      <c r="X337" s="235" t="str">
        <f t="shared" si="17"/>
        <v>Sin iniciar</v>
      </c>
      <c r="Y337" s="1803" t="s">
        <v>4157</v>
      </c>
      <c r="Z337" s="1804">
        <f>SUMPRODUCT(T337:T340,H337:H340)</f>
        <v>0</v>
      </c>
      <c r="AA337" s="1805">
        <f>SUMPRODUCT(H337:H340,L337:L340)</f>
        <v>0</v>
      </c>
      <c r="AB337" s="1782" t="str">
        <f>IF(AA337&lt;1%,"Sin iniciar",IF(AA337=100%,"Terminado","En gestión"))</f>
        <v>Sin iniciar</v>
      </c>
      <c r="AC337" s="1783" t="str">
        <f>IF(Z337&lt;1%,"Sin iniciar",IF(Z337=100%,"Terminado","En gestión"))</f>
        <v>Sin iniciar</v>
      </c>
      <c r="AD337" s="270"/>
      <c r="AE337" s="1798"/>
      <c r="AF337" s="1799"/>
      <c r="AG337" s="1799"/>
      <c r="AH337" s="1778">
        <v>8671592470</v>
      </c>
      <c r="AI337" s="1719">
        <v>8587478814.5299997</v>
      </c>
      <c r="AJ337" s="1719">
        <v>61661499</v>
      </c>
      <c r="AK337" s="1798"/>
      <c r="AL337" s="1798"/>
      <c r="AM337" s="1798"/>
      <c r="AN337" s="1798"/>
      <c r="AP337" s="842" t="s">
        <v>4208</v>
      </c>
      <c r="AQ337" s="844" t="s">
        <v>4205</v>
      </c>
      <c r="AR337" s="2085" t="s">
        <v>4207</v>
      </c>
    </row>
    <row r="338" spans="2:44" ht="126" customHeight="1" x14ac:dyDescent="0.25">
      <c r="B338" s="2066"/>
      <c r="C338" s="1689"/>
      <c r="D338" s="1686"/>
      <c r="E338" s="1686"/>
      <c r="F338" s="251" t="s">
        <v>1647</v>
      </c>
      <c r="G338" s="256" t="s">
        <v>1415</v>
      </c>
      <c r="H338" s="332">
        <v>0.25</v>
      </c>
      <c r="I338" s="258">
        <v>44839</v>
      </c>
      <c r="J338" s="258">
        <v>44925</v>
      </c>
      <c r="K338" s="259">
        <v>0</v>
      </c>
      <c r="L338" s="46">
        <v>0</v>
      </c>
      <c r="M338" s="259">
        <v>0</v>
      </c>
      <c r="N338" s="259">
        <v>1</v>
      </c>
      <c r="O338" s="1788"/>
      <c r="P338" s="1789"/>
      <c r="Q338" s="18"/>
      <c r="R338" s="1801"/>
      <c r="S338" s="1802"/>
      <c r="T338" s="53">
        <v>0</v>
      </c>
      <c r="U338" s="337" t="s">
        <v>4166</v>
      </c>
      <c r="V338" s="336" t="s">
        <v>729</v>
      </c>
      <c r="W338" s="235" t="str">
        <f t="shared" si="16"/>
        <v>Sin iniciar</v>
      </c>
      <c r="X338" s="235" t="str">
        <f t="shared" si="17"/>
        <v>Sin iniciar</v>
      </c>
      <c r="Y338" s="1803"/>
      <c r="Z338" s="1780"/>
      <c r="AA338" s="1781"/>
      <c r="AB338" s="1782"/>
      <c r="AC338" s="1783"/>
      <c r="AD338" s="270"/>
      <c r="AE338" s="1798"/>
      <c r="AF338" s="1799"/>
      <c r="AG338" s="1799"/>
      <c r="AH338" s="1778"/>
      <c r="AI338" s="1719"/>
      <c r="AJ338" s="1719"/>
      <c r="AK338" s="1798"/>
      <c r="AL338" s="1798"/>
      <c r="AM338" s="1798"/>
      <c r="AN338" s="1798"/>
      <c r="AP338" s="842" t="s">
        <v>4208</v>
      </c>
      <c r="AQ338" s="844" t="s">
        <v>4205</v>
      </c>
      <c r="AR338" s="2086"/>
    </row>
    <row r="339" spans="2:44" ht="126" customHeight="1" x14ac:dyDescent="0.25">
      <c r="B339" s="2066"/>
      <c r="C339" s="1689"/>
      <c r="D339" s="1686"/>
      <c r="E339" s="1686"/>
      <c r="F339" s="251" t="s">
        <v>1648</v>
      </c>
      <c r="G339" s="256" t="s">
        <v>1419</v>
      </c>
      <c r="H339" s="332">
        <v>0.25</v>
      </c>
      <c r="I339" s="258">
        <v>44839</v>
      </c>
      <c r="J339" s="258">
        <v>44925</v>
      </c>
      <c r="K339" s="259">
        <v>0</v>
      </c>
      <c r="L339" s="46">
        <v>0</v>
      </c>
      <c r="M339" s="259">
        <v>0</v>
      </c>
      <c r="N339" s="259">
        <v>1</v>
      </c>
      <c r="O339" s="1788"/>
      <c r="P339" s="1789"/>
      <c r="Q339" s="18"/>
      <c r="R339" s="1801"/>
      <c r="S339" s="1802"/>
      <c r="T339" s="53">
        <v>0</v>
      </c>
      <c r="U339" s="337" t="s">
        <v>4166</v>
      </c>
      <c r="V339" s="336" t="s">
        <v>729</v>
      </c>
      <c r="W339" s="235" t="str">
        <f t="shared" si="16"/>
        <v>Sin iniciar</v>
      </c>
      <c r="X339" s="235" t="str">
        <f t="shared" si="17"/>
        <v>Sin iniciar</v>
      </c>
      <c r="Y339" s="1803"/>
      <c r="Z339" s="1780"/>
      <c r="AA339" s="1781"/>
      <c r="AB339" s="1782"/>
      <c r="AC339" s="1783"/>
      <c r="AD339" s="270"/>
      <c r="AE339" s="1798"/>
      <c r="AF339" s="1799"/>
      <c r="AG339" s="1799"/>
      <c r="AH339" s="1778"/>
      <c r="AI339" s="1719"/>
      <c r="AJ339" s="1719"/>
      <c r="AK339" s="1798"/>
      <c r="AL339" s="1798"/>
      <c r="AM339" s="1798"/>
      <c r="AN339" s="1798"/>
      <c r="AP339" s="842" t="s">
        <v>4208</v>
      </c>
      <c r="AQ339" s="844" t="s">
        <v>4205</v>
      </c>
      <c r="AR339" s="2086"/>
    </row>
    <row r="340" spans="2:44" ht="126" customHeight="1" x14ac:dyDescent="0.25">
      <c r="B340" s="2066"/>
      <c r="C340" s="1690"/>
      <c r="D340" s="1687"/>
      <c r="E340" s="1687"/>
      <c r="F340" s="251" t="s">
        <v>1649</v>
      </c>
      <c r="G340" s="256" t="s">
        <v>1423</v>
      </c>
      <c r="H340" s="332">
        <v>0.25</v>
      </c>
      <c r="I340" s="258">
        <v>44839</v>
      </c>
      <c r="J340" s="258">
        <v>44925</v>
      </c>
      <c r="K340" s="259">
        <v>0</v>
      </c>
      <c r="L340" s="46">
        <v>0</v>
      </c>
      <c r="M340" s="259">
        <v>0</v>
      </c>
      <c r="N340" s="259">
        <v>1</v>
      </c>
      <c r="O340" s="1788"/>
      <c r="P340" s="1789"/>
      <c r="Q340" s="18"/>
      <c r="R340" s="1801"/>
      <c r="S340" s="1802"/>
      <c r="T340" s="53">
        <v>0</v>
      </c>
      <c r="U340" s="337" t="s">
        <v>4166</v>
      </c>
      <c r="V340" s="336" t="s">
        <v>729</v>
      </c>
      <c r="W340" s="235" t="str">
        <f t="shared" si="16"/>
        <v>Sin iniciar</v>
      </c>
      <c r="X340" s="235" t="str">
        <f t="shared" si="17"/>
        <v>Sin iniciar</v>
      </c>
      <c r="Y340" s="1803"/>
      <c r="Z340" s="1780"/>
      <c r="AA340" s="1781"/>
      <c r="AB340" s="1782"/>
      <c r="AC340" s="1783"/>
      <c r="AD340" s="270"/>
      <c r="AE340" s="1798"/>
      <c r="AF340" s="1799"/>
      <c r="AG340" s="1799"/>
      <c r="AH340" s="1778"/>
      <c r="AI340" s="1719"/>
      <c r="AJ340" s="1719"/>
      <c r="AK340" s="1798"/>
      <c r="AL340" s="1798"/>
      <c r="AM340" s="1798"/>
      <c r="AN340" s="1798"/>
      <c r="AP340" s="842" t="s">
        <v>4208</v>
      </c>
      <c r="AQ340" s="844" t="s">
        <v>4205</v>
      </c>
      <c r="AR340" s="2087"/>
    </row>
    <row r="341" spans="2:44" ht="126" customHeight="1" x14ac:dyDescent="0.25">
      <c r="B341" s="2066"/>
      <c r="C341" s="1688" t="s">
        <v>1650</v>
      </c>
      <c r="D341" s="1685" t="s">
        <v>1651</v>
      </c>
      <c r="E341" s="1685" t="s">
        <v>1428</v>
      </c>
      <c r="F341" s="251" t="s">
        <v>1652</v>
      </c>
      <c r="G341" s="256" t="s">
        <v>1406</v>
      </c>
      <c r="H341" s="332">
        <v>0.25</v>
      </c>
      <c r="I341" s="258">
        <v>44571</v>
      </c>
      <c r="J341" s="258">
        <v>44592</v>
      </c>
      <c r="K341" s="259">
        <v>1</v>
      </c>
      <c r="L341" s="46">
        <v>1</v>
      </c>
      <c r="M341" s="259">
        <v>1</v>
      </c>
      <c r="N341" s="259">
        <v>1</v>
      </c>
      <c r="O341" s="1788">
        <v>192204012</v>
      </c>
      <c r="P341" s="1789">
        <v>133440000</v>
      </c>
      <c r="Q341" s="18"/>
      <c r="R341" s="1800">
        <v>0.5</v>
      </c>
      <c r="S341" s="1806" t="s">
        <v>1407</v>
      </c>
      <c r="T341" s="58">
        <v>1</v>
      </c>
      <c r="U341" s="337" t="s">
        <v>1589</v>
      </c>
      <c r="V341" s="336" t="s">
        <v>729</v>
      </c>
      <c r="W341" s="235" t="str">
        <f t="shared" si="16"/>
        <v>Terminado</v>
      </c>
      <c r="X341" s="235" t="str">
        <f t="shared" si="17"/>
        <v>Terminado</v>
      </c>
      <c r="Y341" s="1687" t="s">
        <v>1633</v>
      </c>
      <c r="Z341" s="1804">
        <f>SUMPRODUCT(T341:T344,H341:H344)</f>
        <v>0.625</v>
      </c>
      <c r="AA341" s="1805">
        <f>SUMPRODUCT(H341:H344,L341:L344)</f>
        <v>0.625</v>
      </c>
      <c r="AB341" s="1782" t="str">
        <f>IF(AA341&lt;1%,"Sin iniciar",IF(AA341=100%,"Terminado","En gestión"))</f>
        <v>En gestión</v>
      </c>
      <c r="AC341" s="1783" t="str">
        <f>IF(Z341&lt;1%,"Sin iniciar",IF(Z341=100%,"Terminado","En gestión"))</f>
        <v>En gestión</v>
      </c>
      <c r="AD341" s="270"/>
      <c r="AE341" s="1778">
        <v>133440000</v>
      </c>
      <c r="AF341" s="1720">
        <v>33360000</v>
      </c>
      <c r="AG341" s="1720">
        <v>16680000</v>
      </c>
      <c r="AH341" s="1778">
        <v>192204012</v>
      </c>
      <c r="AI341" s="1719">
        <v>185108379.33000001</v>
      </c>
      <c r="AJ341" s="1719"/>
      <c r="AK341" s="1798" t="s">
        <v>1410</v>
      </c>
      <c r="AL341" s="1798" t="s">
        <v>1653</v>
      </c>
      <c r="AM341" s="1798" t="s">
        <v>201</v>
      </c>
      <c r="AN341" s="1798" t="s">
        <v>1654</v>
      </c>
      <c r="AP341" s="839" t="s">
        <v>4493</v>
      </c>
      <c r="AQ341" s="844" t="s">
        <v>4465</v>
      </c>
      <c r="AR341" s="2085" t="s">
        <v>4465</v>
      </c>
    </row>
    <row r="342" spans="2:44" ht="126" customHeight="1" x14ac:dyDescent="0.25">
      <c r="B342" s="2066"/>
      <c r="C342" s="1689"/>
      <c r="D342" s="1686"/>
      <c r="E342" s="1686"/>
      <c r="F342" s="251" t="s">
        <v>1655</v>
      </c>
      <c r="G342" s="256" t="s">
        <v>1415</v>
      </c>
      <c r="H342" s="332">
        <v>0.25</v>
      </c>
      <c r="I342" s="258">
        <v>44571</v>
      </c>
      <c r="J342" s="258">
        <v>44926</v>
      </c>
      <c r="K342" s="259">
        <v>0.25</v>
      </c>
      <c r="L342" s="46">
        <v>0.5</v>
      </c>
      <c r="M342" s="259">
        <v>0.75</v>
      </c>
      <c r="N342" s="259">
        <v>1</v>
      </c>
      <c r="O342" s="1788"/>
      <c r="P342" s="1789"/>
      <c r="Q342" s="18"/>
      <c r="R342" s="1801"/>
      <c r="S342" s="1802"/>
      <c r="T342" s="58">
        <v>0.5</v>
      </c>
      <c r="U342" s="334" t="s">
        <v>1636</v>
      </c>
      <c r="V342" s="336" t="s">
        <v>1656</v>
      </c>
      <c r="W342" s="235" t="str">
        <f t="shared" si="16"/>
        <v>En gestión</v>
      </c>
      <c r="X342" s="235" t="str">
        <f t="shared" si="17"/>
        <v>En gestión</v>
      </c>
      <c r="Y342" s="1803"/>
      <c r="Z342" s="1780"/>
      <c r="AA342" s="1781"/>
      <c r="AB342" s="1782"/>
      <c r="AC342" s="1783"/>
      <c r="AD342" s="270"/>
      <c r="AE342" s="1778"/>
      <c r="AF342" s="1720"/>
      <c r="AG342" s="1720"/>
      <c r="AH342" s="1778"/>
      <c r="AI342" s="1719"/>
      <c r="AJ342" s="1719"/>
      <c r="AK342" s="1798"/>
      <c r="AL342" s="1798"/>
      <c r="AM342" s="1798"/>
      <c r="AN342" s="1798"/>
      <c r="AP342" s="839" t="s">
        <v>4493</v>
      </c>
      <c r="AQ342" s="844" t="s">
        <v>4205</v>
      </c>
      <c r="AR342" s="2086"/>
    </row>
    <row r="343" spans="2:44" ht="126" customHeight="1" x14ac:dyDescent="0.25">
      <c r="B343" s="2066"/>
      <c r="C343" s="1689"/>
      <c r="D343" s="1686"/>
      <c r="E343" s="1686"/>
      <c r="F343" s="251" t="s">
        <v>1657</v>
      </c>
      <c r="G343" s="256" t="s">
        <v>1419</v>
      </c>
      <c r="H343" s="332">
        <v>0.25</v>
      </c>
      <c r="I343" s="258">
        <v>44571</v>
      </c>
      <c r="J343" s="258">
        <v>44926</v>
      </c>
      <c r="K343" s="259">
        <v>0.25</v>
      </c>
      <c r="L343" s="46">
        <v>0.5</v>
      </c>
      <c r="M343" s="259">
        <v>0.75</v>
      </c>
      <c r="N343" s="259">
        <v>1</v>
      </c>
      <c r="O343" s="1788"/>
      <c r="P343" s="1789"/>
      <c r="Q343" s="18"/>
      <c r="R343" s="1801"/>
      <c r="S343" s="1802"/>
      <c r="T343" s="58">
        <v>0.5</v>
      </c>
      <c r="U343" s="334" t="s">
        <v>1636</v>
      </c>
      <c r="V343" s="307" t="s">
        <v>1658</v>
      </c>
      <c r="W343" s="235" t="str">
        <f t="shared" si="16"/>
        <v>En gestión</v>
      </c>
      <c r="X343" s="235" t="str">
        <f t="shared" si="17"/>
        <v>En gestión</v>
      </c>
      <c r="Y343" s="1803"/>
      <c r="Z343" s="1780"/>
      <c r="AA343" s="1781"/>
      <c r="AB343" s="1782"/>
      <c r="AC343" s="1783"/>
      <c r="AD343" s="270"/>
      <c r="AE343" s="1778"/>
      <c r="AF343" s="1720"/>
      <c r="AG343" s="1720"/>
      <c r="AH343" s="1778"/>
      <c r="AI343" s="1719"/>
      <c r="AJ343" s="1719"/>
      <c r="AK343" s="1798"/>
      <c r="AL343" s="1798"/>
      <c r="AM343" s="1798"/>
      <c r="AN343" s="1798"/>
      <c r="AP343" s="839" t="s">
        <v>4493</v>
      </c>
      <c r="AQ343" s="844" t="s">
        <v>4205</v>
      </c>
      <c r="AR343" s="2086"/>
    </row>
    <row r="344" spans="2:44" ht="126" customHeight="1" x14ac:dyDescent="0.25">
      <c r="B344" s="2066"/>
      <c r="C344" s="1690"/>
      <c r="D344" s="1687"/>
      <c r="E344" s="1687"/>
      <c r="F344" s="251" t="s">
        <v>1659</v>
      </c>
      <c r="G344" s="256" t="s">
        <v>1423</v>
      </c>
      <c r="H344" s="332">
        <v>0.25</v>
      </c>
      <c r="I344" s="258">
        <v>44571</v>
      </c>
      <c r="J344" s="258">
        <v>44926</v>
      </c>
      <c r="K344" s="259">
        <v>0.25</v>
      </c>
      <c r="L344" s="46">
        <v>0.5</v>
      </c>
      <c r="M344" s="259">
        <v>0.75</v>
      </c>
      <c r="N344" s="259">
        <v>1</v>
      </c>
      <c r="O344" s="1788"/>
      <c r="P344" s="1789"/>
      <c r="Q344" s="18"/>
      <c r="R344" s="1801"/>
      <c r="S344" s="1802"/>
      <c r="T344" s="58">
        <v>0.5</v>
      </c>
      <c r="U344" s="334" t="s">
        <v>1642</v>
      </c>
      <c r="V344" s="336" t="s">
        <v>1660</v>
      </c>
      <c r="W344" s="235" t="str">
        <f t="shared" si="16"/>
        <v>En gestión</v>
      </c>
      <c r="X344" s="235" t="str">
        <f t="shared" si="17"/>
        <v>En gestión</v>
      </c>
      <c r="Y344" s="1803"/>
      <c r="Z344" s="1780"/>
      <c r="AA344" s="1781"/>
      <c r="AB344" s="1782"/>
      <c r="AC344" s="1783"/>
      <c r="AD344" s="270"/>
      <c r="AE344" s="1778"/>
      <c r="AF344" s="1720"/>
      <c r="AG344" s="1720"/>
      <c r="AH344" s="1778"/>
      <c r="AI344" s="1719"/>
      <c r="AJ344" s="1719"/>
      <c r="AK344" s="1798"/>
      <c r="AL344" s="1798"/>
      <c r="AM344" s="1798"/>
      <c r="AN344" s="1798"/>
      <c r="AP344" s="839" t="s">
        <v>4493</v>
      </c>
      <c r="AQ344" s="844" t="s">
        <v>4205</v>
      </c>
      <c r="AR344" s="2087"/>
    </row>
    <row r="345" spans="2:44" ht="126" customHeight="1" x14ac:dyDescent="0.25">
      <c r="B345" s="2066"/>
      <c r="C345" s="1688" t="s">
        <v>1661</v>
      </c>
      <c r="D345" s="1685" t="s">
        <v>1662</v>
      </c>
      <c r="E345" s="1685" t="s">
        <v>1428</v>
      </c>
      <c r="F345" s="251" t="s">
        <v>1663</v>
      </c>
      <c r="G345" s="256" t="s">
        <v>1406</v>
      </c>
      <c r="H345" s="332">
        <v>0.25</v>
      </c>
      <c r="I345" s="258">
        <v>44571</v>
      </c>
      <c r="J345" s="258">
        <v>44592</v>
      </c>
      <c r="K345" s="259">
        <v>1</v>
      </c>
      <c r="L345" s="46">
        <v>1</v>
      </c>
      <c r="M345" s="259">
        <v>1</v>
      </c>
      <c r="N345" s="259">
        <v>1</v>
      </c>
      <c r="O345" s="1788">
        <v>39522505</v>
      </c>
      <c r="P345" s="1789">
        <v>133440000</v>
      </c>
      <c r="Q345" s="18"/>
      <c r="R345" s="1800">
        <v>0.5</v>
      </c>
      <c r="S345" s="1806" t="s">
        <v>1407</v>
      </c>
      <c r="T345" s="58">
        <v>1</v>
      </c>
      <c r="U345" s="337" t="s">
        <v>1589</v>
      </c>
      <c r="V345" s="336" t="s">
        <v>729</v>
      </c>
      <c r="W345" s="235" t="str">
        <f t="shared" si="16"/>
        <v>Terminado</v>
      </c>
      <c r="X345" s="235" t="str">
        <f t="shared" si="17"/>
        <v>Terminado</v>
      </c>
      <c r="Y345" s="1687" t="s">
        <v>1633</v>
      </c>
      <c r="Z345" s="1804">
        <f>SUMPRODUCT(T345:T348,H345:H348)</f>
        <v>0.625</v>
      </c>
      <c r="AA345" s="1805">
        <f>SUMPRODUCT(H345:H348,L345:L348)</f>
        <v>0.625</v>
      </c>
      <c r="AB345" s="1782" t="str">
        <f>IF(AA345&lt;1%,"Sin iniciar",IF(AA345=100%,"Terminado","En gestión"))</f>
        <v>En gestión</v>
      </c>
      <c r="AC345" s="1783" t="str">
        <f>IF(Z345&lt;1%,"Sin iniciar",IF(Z345=100%,"Terminado","En gestión"))</f>
        <v>En gestión</v>
      </c>
      <c r="AD345" s="270"/>
      <c r="AE345" s="1778">
        <v>133440000</v>
      </c>
      <c r="AF345" s="1720">
        <v>33360000</v>
      </c>
      <c r="AG345" s="1720">
        <v>16680000</v>
      </c>
      <c r="AH345" s="1778">
        <v>39522505</v>
      </c>
      <c r="AI345" s="1719">
        <v>38603174.670000002</v>
      </c>
      <c r="AJ345" s="1719">
        <v>13554379.15</v>
      </c>
      <c r="AK345" s="1798" t="s">
        <v>1410</v>
      </c>
      <c r="AL345" s="1798" t="s">
        <v>1653</v>
      </c>
      <c r="AM345" s="1798" t="s">
        <v>201</v>
      </c>
      <c r="AN345" s="1798" t="s">
        <v>1664</v>
      </c>
      <c r="AP345" s="839" t="s">
        <v>4493</v>
      </c>
      <c r="AQ345" s="844" t="s">
        <v>4466</v>
      </c>
      <c r="AR345" s="2085" t="s">
        <v>4466</v>
      </c>
    </row>
    <row r="346" spans="2:44" ht="126" customHeight="1" x14ac:dyDescent="0.25">
      <c r="B346" s="2066"/>
      <c r="C346" s="1689"/>
      <c r="D346" s="1686"/>
      <c r="E346" s="1686"/>
      <c r="F346" s="251" t="s">
        <v>1665</v>
      </c>
      <c r="G346" s="256" t="s">
        <v>1415</v>
      </c>
      <c r="H346" s="332">
        <v>0.25</v>
      </c>
      <c r="I346" s="258">
        <v>44571</v>
      </c>
      <c r="J346" s="258">
        <v>44926</v>
      </c>
      <c r="K346" s="259">
        <v>0.25</v>
      </c>
      <c r="L346" s="46">
        <v>0.5</v>
      </c>
      <c r="M346" s="259">
        <v>0.75</v>
      </c>
      <c r="N346" s="259">
        <v>1</v>
      </c>
      <c r="O346" s="1788"/>
      <c r="P346" s="1789"/>
      <c r="Q346" s="18"/>
      <c r="R346" s="1801"/>
      <c r="S346" s="1802"/>
      <c r="T346" s="58">
        <v>0.5</v>
      </c>
      <c r="U346" s="334" t="s">
        <v>1636</v>
      </c>
      <c r="V346" s="336" t="s">
        <v>1656</v>
      </c>
      <c r="W346" s="235" t="str">
        <f t="shared" si="16"/>
        <v>En gestión</v>
      </c>
      <c r="X346" s="235" t="str">
        <f t="shared" si="17"/>
        <v>En gestión</v>
      </c>
      <c r="Y346" s="1803"/>
      <c r="Z346" s="1780"/>
      <c r="AA346" s="1781"/>
      <c r="AB346" s="1782"/>
      <c r="AC346" s="1783"/>
      <c r="AD346" s="270"/>
      <c r="AE346" s="1778"/>
      <c r="AF346" s="1720"/>
      <c r="AG346" s="1720"/>
      <c r="AH346" s="1778"/>
      <c r="AI346" s="1719"/>
      <c r="AJ346" s="1719"/>
      <c r="AK346" s="1798"/>
      <c r="AL346" s="1798"/>
      <c r="AM346" s="1798"/>
      <c r="AN346" s="1798"/>
      <c r="AP346" s="839" t="s">
        <v>4493</v>
      </c>
      <c r="AQ346" s="844" t="s">
        <v>4205</v>
      </c>
      <c r="AR346" s="2086"/>
    </row>
    <row r="347" spans="2:44" ht="126" customHeight="1" x14ac:dyDescent="0.25">
      <c r="B347" s="2066"/>
      <c r="C347" s="1689"/>
      <c r="D347" s="1686"/>
      <c r="E347" s="1686"/>
      <c r="F347" s="251" t="s">
        <v>1666</v>
      </c>
      <c r="G347" s="256" t="s">
        <v>1419</v>
      </c>
      <c r="H347" s="332">
        <v>0.25</v>
      </c>
      <c r="I347" s="258">
        <v>44571</v>
      </c>
      <c r="J347" s="258">
        <v>44926</v>
      </c>
      <c r="K347" s="259">
        <v>0.25</v>
      </c>
      <c r="L347" s="46">
        <v>0.5</v>
      </c>
      <c r="M347" s="259">
        <v>0.75</v>
      </c>
      <c r="N347" s="259">
        <v>1</v>
      </c>
      <c r="O347" s="1788"/>
      <c r="P347" s="1789"/>
      <c r="Q347" s="18"/>
      <c r="R347" s="1801"/>
      <c r="S347" s="1802"/>
      <c r="T347" s="58">
        <v>0.5</v>
      </c>
      <c r="U347" s="334" t="s">
        <v>1636</v>
      </c>
      <c r="V347" s="307" t="s">
        <v>1658</v>
      </c>
      <c r="W347" s="235" t="str">
        <f t="shared" si="16"/>
        <v>En gestión</v>
      </c>
      <c r="X347" s="235" t="str">
        <f t="shared" si="17"/>
        <v>En gestión</v>
      </c>
      <c r="Y347" s="1803"/>
      <c r="Z347" s="1780"/>
      <c r="AA347" s="1781"/>
      <c r="AB347" s="1782"/>
      <c r="AC347" s="1783"/>
      <c r="AD347" s="270"/>
      <c r="AE347" s="1778"/>
      <c r="AF347" s="1720"/>
      <c r="AG347" s="1720"/>
      <c r="AH347" s="1778"/>
      <c r="AI347" s="1719"/>
      <c r="AJ347" s="1719"/>
      <c r="AK347" s="1798"/>
      <c r="AL347" s="1798"/>
      <c r="AM347" s="1798"/>
      <c r="AN347" s="1798"/>
      <c r="AP347" s="839" t="s">
        <v>4493</v>
      </c>
      <c r="AQ347" s="844" t="s">
        <v>4205</v>
      </c>
      <c r="AR347" s="2086"/>
    </row>
    <row r="348" spans="2:44" ht="126" customHeight="1" x14ac:dyDescent="0.25">
      <c r="B348" s="2066"/>
      <c r="C348" s="1690"/>
      <c r="D348" s="1687"/>
      <c r="E348" s="1687"/>
      <c r="F348" s="251" t="s">
        <v>1667</v>
      </c>
      <c r="G348" s="256" t="s">
        <v>1423</v>
      </c>
      <c r="H348" s="332">
        <v>0.25</v>
      </c>
      <c r="I348" s="258">
        <v>44571</v>
      </c>
      <c r="J348" s="258">
        <v>44926</v>
      </c>
      <c r="K348" s="259">
        <v>0.25</v>
      </c>
      <c r="L348" s="46">
        <v>0.5</v>
      </c>
      <c r="M348" s="259">
        <v>0.75</v>
      </c>
      <c r="N348" s="259">
        <v>1</v>
      </c>
      <c r="O348" s="1788"/>
      <c r="P348" s="1789"/>
      <c r="Q348" s="18"/>
      <c r="R348" s="1801"/>
      <c r="S348" s="1802"/>
      <c r="T348" s="58">
        <v>0.5</v>
      </c>
      <c r="U348" s="334" t="s">
        <v>1642</v>
      </c>
      <c r="V348" s="336" t="s">
        <v>1660</v>
      </c>
      <c r="W348" s="235" t="str">
        <f t="shared" si="16"/>
        <v>En gestión</v>
      </c>
      <c r="X348" s="235" t="str">
        <f t="shared" si="17"/>
        <v>En gestión</v>
      </c>
      <c r="Y348" s="1803"/>
      <c r="Z348" s="1780"/>
      <c r="AA348" s="1781"/>
      <c r="AB348" s="1782"/>
      <c r="AC348" s="1783"/>
      <c r="AD348" s="270"/>
      <c r="AE348" s="1778"/>
      <c r="AF348" s="1720"/>
      <c r="AG348" s="1720"/>
      <c r="AH348" s="1778"/>
      <c r="AI348" s="1719"/>
      <c r="AJ348" s="1719"/>
      <c r="AK348" s="1798"/>
      <c r="AL348" s="1798"/>
      <c r="AM348" s="1798"/>
      <c r="AN348" s="1798"/>
      <c r="AP348" s="839" t="s">
        <v>4493</v>
      </c>
      <c r="AQ348" s="844" t="s">
        <v>4205</v>
      </c>
      <c r="AR348" s="2087"/>
    </row>
    <row r="349" spans="2:44" ht="126" customHeight="1" x14ac:dyDescent="0.25">
      <c r="B349" s="2066"/>
      <c r="C349" s="1688" t="s">
        <v>1668</v>
      </c>
      <c r="D349" s="1685" t="s">
        <v>1669</v>
      </c>
      <c r="E349" s="1685" t="s">
        <v>1428</v>
      </c>
      <c r="F349" s="251" t="s">
        <v>1670</v>
      </c>
      <c r="G349" s="256" t="s">
        <v>1406</v>
      </c>
      <c r="H349" s="332">
        <v>0.25</v>
      </c>
      <c r="I349" s="258">
        <v>44571</v>
      </c>
      <c r="J349" s="258">
        <v>44592</v>
      </c>
      <c r="K349" s="259">
        <v>1</v>
      </c>
      <c r="L349" s="46">
        <v>1</v>
      </c>
      <c r="M349" s="259">
        <v>1</v>
      </c>
      <c r="N349" s="259">
        <v>1</v>
      </c>
      <c r="O349" s="1788">
        <v>6778912</v>
      </c>
      <c r="P349" s="1789">
        <v>133440000</v>
      </c>
      <c r="Q349" s="18"/>
      <c r="R349" s="1800">
        <v>0.5</v>
      </c>
      <c r="S349" s="1806" t="s">
        <v>1407</v>
      </c>
      <c r="T349" s="58">
        <v>1</v>
      </c>
      <c r="U349" s="337" t="s">
        <v>1589</v>
      </c>
      <c r="V349" s="336" t="s">
        <v>729</v>
      </c>
      <c r="W349" s="235" t="str">
        <f t="shared" si="16"/>
        <v>Terminado</v>
      </c>
      <c r="X349" s="235" t="str">
        <f t="shared" si="17"/>
        <v>Terminado</v>
      </c>
      <c r="Y349" s="1687" t="s">
        <v>1633</v>
      </c>
      <c r="Z349" s="1804">
        <f>SUMPRODUCT(T349:T352,H349:H352)</f>
        <v>0.625</v>
      </c>
      <c r="AA349" s="1805">
        <f>SUMPRODUCT(H349:H352,L349:L352)</f>
        <v>0.625</v>
      </c>
      <c r="AB349" s="1782" t="str">
        <f>IF(AA349&lt;1%,"Sin iniciar",IF(AA349=100%,"Terminado","En gestión"))</f>
        <v>En gestión</v>
      </c>
      <c r="AC349" s="1783" t="str">
        <f>IF(Z349&lt;1%,"Sin iniciar",IF(Z349=100%,"Terminado","En gestión"))</f>
        <v>En gestión</v>
      </c>
      <c r="AD349" s="270"/>
      <c r="AE349" s="1778">
        <v>133440000</v>
      </c>
      <c r="AF349" s="1720">
        <v>33360000</v>
      </c>
      <c r="AG349" s="1720">
        <v>16680000</v>
      </c>
      <c r="AH349" s="1778">
        <v>6778912</v>
      </c>
      <c r="AI349" s="1719">
        <v>6211715.3300000001</v>
      </c>
      <c r="AJ349" s="1719">
        <v>1265424.71</v>
      </c>
      <c r="AK349" s="1798" t="s">
        <v>1410</v>
      </c>
      <c r="AL349" s="1798" t="s">
        <v>1653</v>
      </c>
      <c r="AM349" s="1798" t="s">
        <v>201</v>
      </c>
      <c r="AN349" s="1798" t="s">
        <v>1671</v>
      </c>
      <c r="AP349" s="839" t="s">
        <v>4493</v>
      </c>
      <c r="AQ349" s="844" t="s">
        <v>4467</v>
      </c>
      <c r="AR349" s="2085" t="s">
        <v>4467</v>
      </c>
    </row>
    <row r="350" spans="2:44" ht="126" customHeight="1" x14ac:dyDescent="0.25">
      <c r="B350" s="2066"/>
      <c r="C350" s="1689"/>
      <c r="D350" s="1686"/>
      <c r="E350" s="1686"/>
      <c r="F350" s="251" t="s">
        <v>1672</v>
      </c>
      <c r="G350" s="256" t="s">
        <v>1415</v>
      </c>
      <c r="H350" s="332">
        <v>0.25</v>
      </c>
      <c r="I350" s="258">
        <v>44571</v>
      </c>
      <c r="J350" s="258">
        <v>44926</v>
      </c>
      <c r="K350" s="259">
        <v>0.25</v>
      </c>
      <c r="L350" s="46">
        <v>0.5</v>
      </c>
      <c r="M350" s="259">
        <v>0.75</v>
      </c>
      <c r="N350" s="259">
        <v>1</v>
      </c>
      <c r="O350" s="1788"/>
      <c r="P350" s="1789"/>
      <c r="Q350" s="18"/>
      <c r="R350" s="1801"/>
      <c r="S350" s="1802"/>
      <c r="T350" s="58">
        <v>0.5</v>
      </c>
      <c r="U350" s="334" t="s">
        <v>1636</v>
      </c>
      <c r="V350" s="336" t="s">
        <v>1656</v>
      </c>
      <c r="W350" s="235" t="str">
        <f t="shared" si="16"/>
        <v>En gestión</v>
      </c>
      <c r="X350" s="235" t="str">
        <f t="shared" si="17"/>
        <v>En gestión</v>
      </c>
      <c r="Y350" s="1803"/>
      <c r="Z350" s="1780"/>
      <c r="AA350" s="1781"/>
      <c r="AB350" s="1782"/>
      <c r="AC350" s="1783"/>
      <c r="AD350" s="270"/>
      <c r="AE350" s="1778"/>
      <c r="AF350" s="1720"/>
      <c r="AG350" s="1720"/>
      <c r="AH350" s="1778"/>
      <c r="AI350" s="1719"/>
      <c r="AJ350" s="1719"/>
      <c r="AK350" s="1798"/>
      <c r="AL350" s="1798"/>
      <c r="AM350" s="1798"/>
      <c r="AN350" s="1798"/>
      <c r="AP350" s="839" t="s">
        <v>4493</v>
      </c>
      <c r="AQ350" s="844" t="s">
        <v>4205</v>
      </c>
      <c r="AR350" s="2086"/>
    </row>
    <row r="351" spans="2:44" ht="126" customHeight="1" x14ac:dyDescent="0.25">
      <c r="B351" s="2066"/>
      <c r="C351" s="1689"/>
      <c r="D351" s="1686"/>
      <c r="E351" s="1686"/>
      <c r="F351" s="251" t="s">
        <v>1673</v>
      </c>
      <c r="G351" s="256" t="s">
        <v>1419</v>
      </c>
      <c r="H351" s="332">
        <v>0.25</v>
      </c>
      <c r="I351" s="258">
        <v>44571</v>
      </c>
      <c r="J351" s="258">
        <v>44926</v>
      </c>
      <c r="K351" s="259">
        <v>0.25</v>
      </c>
      <c r="L351" s="46">
        <v>0.5</v>
      </c>
      <c r="M351" s="259">
        <v>0.75</v>
      </c>
      <c r="N351" s="259">
        <v>1</v>
      </c>
      <c r="O351" s="1788"/>
      <c r="P351" s="1789"/>
      <c r="Q351" s="18"/>
      <c r="R351" s="1801"/>
      <c r="S351" s="1802"/>
      <c r="T351" s="58">
        <v>0.5</v>
      </c>
      <c r="U351" s="334" t="s">
        <v>1636</v>
      </c>
      <c r="V351" s="307" t="s">
        <v>1658</v>
      </c>
      <c r="W351" s="235" t="str">
        <f t="shared" si="16"/>
        <v>En gestión</v>
      </c>
      <c r="X351" s="235" t="str">
        <f t="shared" si="17"/>
        <v>En gestión</v>
      </c>
      <c r="Y351" s="1803"/>
      <c r="Z351" s="1780"/>
      <c r="AA351" s="1781"/>
      <c r="AB351" s="1782"/>
      <c r="AC351" s="1783"/>
      <c r="AD351" s="270"/>
      <c r="AE351" s="1778"/>
      <c r="AF351" s="1720"/>
      <c r="AG351" s="1720"/>
      <c r="AH351" s="1778"/>
      <c r="AI351" s="1719"/>
      <c r="AJ351" s="1719"/>
      <c r="AK351" s="1798"/>
      <c r="AL351" s="1798"/>
      <c r="AM351" s="1798"/>
      <c r="AN351" s="1798"/>
      <c r="AP351" s="839" t="s">
        <v>4493</v>
      </c>
      <c r="AQ351" s="844" t="s">
        <v>4205</v>
      </c>
      <c r="AR351" s="2086"/>
    </row>
    <row r="352" spans="2:44" ht="126" customHeight="1" x14ac:dyDescent="0.25">
      <c r="B352" s="2066"/>
      <c r="C352" s="1690"/>
      <c r="D352" s="1687"/>
      <c r="E352" s="1687"/>
      <c r="F352" s="251" t="s">
        <v>1674</v>
      </c>
      <c r="G352" s="256" t="s">
        <v>1423</v>
      </c>
      <c r="H352" s="332">
        <v>0.25</v>
      </c>
      <c r="I352" s="258">
        <v>44571</v>
      </c>
      <c r="J352" s="258">
        <v>44926</v>
      </c>
      <c r="K352" s="259">
        <v>0.25</v>
      </c>
      <c r="L352" s="46">
        <v>0.5</v>
      </c>
      <c r="M352" s="259">
        <v>0.75</v>
      </c>
      <c r="N352" s="259">
        <v>1</v>
      </c>
      <c r="O352" s="1788"/>
      <c r="P352" s="1789"/>
      <c r="Q352" s="18"/>
      <c r="R352" s="1801"/>
      <c r="S352" s="1802"/>
      <c r="T352" s="58">
        <v>0.5</v>
      </c>
      <c r="U352" s="334" t="s">
        <v>1642</v>
      </c>
      <c r="V352" s="336" t="s">
        <v>1660</v>
      </c>
      <c r="W352" s="235" t="str">
        <f t="shared" si="16"/>
        <v>En gestión</v>
      </c>
      <c r="X352" s="235" t="str">
        <f t="shared" si="17"/>
        <v>En gestión</v>
      </c>
      <c r="Y352" s="1803"/>
      <c r="Z352" s="1780"/>
      <c r="AA352" s="1781"/>
      <c r="AB352" s="1782"/>
      <c r="AC352" s="1783"/>
      <c r="AD352" s="270"/>
      <c r="AE352" s="1778"/>
      <c r="AF352" s="1720"/>
      <c r="AG352" s="1720"/>
      <c r="AH352" s="1778"/>
      <c r="AI352" s="1719"/>
      <c r="AJ352" s="1719"/>
      <c r="AK352" s="1798"/>
      <c r="AL352" s="1798"/>
      <c r="AM352" s="1798"/>
      <c r="AN352" s="1798"/>
      <c r="AP352" s="839" t="s">
        <v>4493</v>
      </c>
      <c r="AQ352" s="844" t="s">
        <v>4205</v>
      </c>
      <c r="AR352" s="2087"/>
    </row>
    <row r="353" spans="2:44" ht="126" customHeight="1" x14ac:dyDescent="0.25">
      <c r="B353" s="2066"/>
      <c r="C353" s="1688" t="s">
        <v>1675</v>
      </c>
      <c r="D353" s="1685" t="s">
        <v>1676</v>
      </c>
      <c r="E353" s="1685" t="s">
        <v>1428</v>
      </c>
      <c r="F353" s="251" t="s">
        <v>1677</v>
      </c>
      <c r="G353" s="256" t="s">
        <v>1406</v>
      </c>
      <c r="H353" s="332">
        <v>0.25</v>
      </c>
      <c r="I353" s="258">
        <v>44571</v>
      </c>
      <c r="J353" s="258">
        <v>44592</v>
      </c>
      <c r="K353" s="259">
        <v>1</v>
      </c>
      <c r="L353" s="46">
        <v>1</v>
      </c>
      <c r="M353" s="259">
        <v>1</v>
      </c>
      <c r="N353" s="259">
        <v>1</v>
      </c>
      <c r="O353" s="1788">
        <v>20117292107</v>
      </c>
      <c r="P353" s="1789">
        <v>133440000</v>
      </c>
      <c r="Q353" s="18"/>
      <c r="R353" s="1800">
        <v>0.5</v>
      </c>
      <c r="S353" s="1806" t="s">
        <v>1407</v>
      </c>
      <c r="T353" s="58">
        <v>1</v>
      </c>
      <c r="U353" s="337" t="s">
        <v>1589</v>
      </c>
      <c r="V353" s="336" t="s">
        <v>729</v>
      </c>
      <c r="W353" s="235" t="str">
        <f t="shared" si="16"/>
        <v>Terminado</v>
      </c>
      <c r="X353" s="235" t="str">
        <f t="shared" si="17"/>
        <v>Terminado</v>
      </c>
      <c r="Y353" s="1687" t="s">
        <v>1633</v>
      </c>
      <c r="Z353" s="1804">
        <f>SUMPRODUCT(T353:T356,H353:H356)</f>
        <v>0.625</v>
      </c>
      <c r="AA353" s="1805">
        <f>SUMPRODUCT(H353:H356,L353:L356)</f>
        <v>0.625</v>
      </c>
      <c r="AB353" s="1782" t="str">
        <f>IF(AA353&lt;1%,"Sin iniciar",IF(AA353=100%,"Terminado","En gestión"))</f>
        <v>En gestión</v>
      </c>
      <c r="AC353" s="1783" t="str">
        <f>IF(Z353&lt;1%,"Sin iniciar",IF(Z353=100%,"Terminado","En gestión"))</f>
        <v>En gestión</v>
      </c>
      <c r="AD353" s="270"/>
      <c r="AE353" s="1778">
        <v>133440000</v>
      </c>
      <c r="AF353" s="1720">
        <v>33360000</v>
      </c>
      <c r="AG353" s="1720">
        <v>16680000</v>
      </c>
      <c r="AH353" s="1778">
        <v>20117292107</v>
      </c>
      <c r="AI353" s="1719">
        <v>20488555426.549999</v>
      </c>
      <c r="AJ353" s="1719"/>
      <c r="AK353" s="1798" t="s">
        <v>1410</v>
      </c>
      <c r="AL353" s="1798" t="s">
        <v>1653</v>
      </c>
      <c r="AM353" s="1798" t="s">
        <v>201</v>
      </c>
      <c r="AN353" s="1798" t="s">
        <v>1678</v>
      </c>
      <c r="AP353" s="839" t="s">
        <v>4493</v>
      </c>
      <c r="AQ353" s="844" t="s">
        <v>4468</v>
      </c>
      <c r="AR353" s="2085" t="s">
        <v>4468</v>
      </c>
    </row>
    <row r="354" spans="2:44" ht="126" customHeight="1" x14ac:dyDescent="0.25">
      <c r="B354" s="2066"/>
      <c r="C354" s="1689"/>
      <c r="D354" s="1686"/>
      <c r="E354" s="1686"/>
      <c r="F354" s="251" t="s">
        <v>1679</v>
      </c>
      <c r="G354" s="256" t="s">
        <v>1415</v>
      </c>
      <c r="H354" s="332">
        <v>0.25</v>
      </c>
      <c r="I354" s="258">
        <v>44571</v>
      </c>
      <c r="J354" s="258">
        <v>44926</v>
      </c>
      <c r="K354" s="259">
        <v>0.25</v>
      </c>
      <c r="L354" s="46">
        <v>0.5</v>
      </c>
      <c r="M354" s="259">
        <v>0.75</v>
      </c>
      <c r="N354" s="259">
        <v>1</v>
      </c>
      <c r="O354" s="1788"/>
      <c r="P354" s="1789"/>
      <c r="Q354" s="18"/>
      <c r="R354" s="1801"/>
      <c r="S354" s="1802"/>
      <c r="T354" s="58">
        <v>0.5</v>
      </c>
      <c r="U354" s="334" t="s">
        <v>1636</v>
      </c>
      <c r="V354" s="336" t="s">
        <v>1656</v>
      </c>
      <c r="W354" s="235" t="str">
        <f t="shared" si="16"/>
        <v>En gestión</v>
      </c>
      <c r="X354" s="235" t="str">
        <f t="shared" si="17"/>
        <v>En gestión</v>
      </c>
      <c r="Y354" s="1803"/>
      <c r="Z354" s="1780"/>
      <c r="AA354" s="1781"/>
      <c r="AB354" s="1782"/>
      <c r="AC354" s="1783"/>
      <c r="AD354" s="270"/>
      <c r="AE354" s="1778"/>
      <c r="AF354" s="1720"/>
      <c r="AG354" s="1720"/>
      <c r="AH354" s="1778"/>
      <c r="AI354" s="1719"/>
      <c r="AJ354" s="1719"/>
      <c r="AK354" s="1798"/>
      <c r="AL354" s="1798"/>
      <c r="AM354" s="1798"/>
      <c r="AN354" s="1798"/>
      <c r="AP354" s="839" t="s">
        <v>4493</v>
      </c>
      <c r="AQ354" s="844" t="s">
        <v>4205</v>
      </c>
      <c r="AR354" s="2086"/>
    </row>
    <row r="355" spans="2:44" ht="126" customHeight="1" x14ac:dyDescent="0.25">
      <c r="B355" s="2066"/>
      <c r="C355" s="1689"/>
      <c r="D355" s="1686"/>
      <c r="E355" s="1686"/>
      <c r="F355" s="251" t="s">
        <v>1680</v>
      </c>
      <c r="G355" s="256" t="s">
        <v>1419</v>
      </c>
      <c r="H355" s="332">
        <v>0.25</v>
      </c>
      <c r="I355" s="258">
        <v>44571</v>
      </c>
      <c r="J355" s="258">
        <v>44926</v>
      </c>
      <c r="K355" s="259">
        <v>0.25</v>
      </c>
      <c r="L355" s="46">
        <v>0.5</v>
      </c>
      <c r="M355" s="259">
        <v>0.75</v>
      </c>
      <c r="N355" s="259">
        <v>1</v>
      </c>
      <c r="O355" s="1788"/>
      <c r="P355" s="1789"/>
      <c r="Q355" s="18"/>
      <c r="R355" s="1801"/>
      <c r="S355" s="1802"/>
      <c r="T355" s="58">
        <v>0.5</v>
      </c>
      <c r="U355" s="334" t="s">
        <v>1636</v>
      </c>
      <c r="V355" s="307" t="s">
        <v>1658</v>
      </c>
      <c r="W355" s="235" t="str">
        <f t="shared" si="16"/>
        <v>En gestión</v>
      </c>
      <c r="X355" s="235" t="str">
        <f t="shared" si="17"/>
        <v>En gestión</v>
      </c>
      <c r="Y355" s="1803"/>
      <c r="Z355" s="1780"/>
      <c r="AA355" s="1781"/>
      <c r="AB355" s="1782"/>
      <c r="AC355" s="1783"/>
      <c r="AD355" s="270"/>
      <c r="AE355" s="1778"/>
      <c r="AF355" s="1720"/>
      <c r="AG355" s="1720"/>
      <c r="AH355" s="1778"/>
      <c r="AI355" s="1719"/>
      <c r="AJ355" s="1719"/>
      <c r="AK355" s="1798"/>
      <c r="AL355" s="1798"/>
      <c r="AM355" s="1798"/>
      <c r="AN355" s="1798"/>
      <c r="AP355" s="839" t="s">
        <v>4493</v>
      </c>
      <c r="AQ355" s="844" t="s">
        <v>4205</v>
      </c>
      <c r="AR355" s="2086"/>
    </row>
    <row r="356" spans="2:44" ht="126" customHeight="1" x14ac:dyDescent="0.25">
      <c r="B356" s="2066"/>
      <c r="C356" s="1690"/>
      <c r="D356" s="1687"/>
      <c r="E356" s="1687"/>
      <c r="F356" s="251" t="s">
        <v>1681</v>
      </c>
      <c r="G356" s="256" t="s">
        <v>1423</v>
      </c>
      <c r="H356" s="332">
        <v>0.25</v>
      </c>
      <c r="I356" s="258">
        <v>44571</v>
      </c>
      <c r="J356" s="258">
        <v>44926</v>
      </c>
      <c r="K356" s="259">
        <v>0.25</v>
      </c>
      <c r="L356" s="46">
        <v>0.5</v>
      </c>
      <c r="M356" s="259">
        <v>0.75</v>
      </c>
      <c r="N356" s="259">
        <v>1</v>
      </c>
      <c r="O356" s="1788"/>
      <c r="P356" s="1789"/>
      <c r="Q356" s="18"/>
      <c r="R356" s="1801"/>
      <c r="S356" s="1802"/>
      <c r="T356" s="58">
        <v>0.5</v>
      </c>
      <c r="U356" s="334" t="s">
        <v>1642</v>
      </c>
      <c r="V356" s="336" t="s">
        <v>1660</v>
      </c>
      <c r="W356" s="235" t="str">
        <f t="shared" si="16"/>
        <v>En gestión</v>
      </c>
      <c r="X356" s="235" t="str">
        <f t="shared" si="17"/>
        <v>En gestión</v>
      </c>
      <c r="Y356" s="1803"/>
      <c r="Z356" s="1780"/>
      <c r="AA356" s="1781"/>
      <c r="AB356" s="1782"/>
      <c r="AC356" s="1783"/>
      <c r="AD356" s="270"/>
      <c r="AE356" s="1778"/>
      <c r="AF356" s="1720"/>
      <c r="AG356" s="1720"/>
      <c r="AH356" s="1778"/>
      <c r="AI356" s="1719"/>
      <c r="AJ356" s="1719"/>
      <c r="AK356" s="1798"/>
      <c r="AL356" s="1798"/>
      <c r="AM356" s="1798"/>
      <c r="AN356" s="1798"/>
      <c r="AP356" s="839" t="s">
        <v>4493</v>
      </c>
      <c r="AQ356" s="844" t="s">
        <v>4205</v>
      </c>
      <c r="AR356" s="2087"/>
    </row>
    <row r="357" spans="2:44" ht="126" customHeight="1" x14ac:dyDescent="0.25">
      <c r="B357" s="2066"/>
      <c r="C357" s="1688" t="s">
        <v>1682</v>
      </c>
      <c r="D357" s="1685" t="s">
        <v>1683</v>
      </c>
      <c r="E357" s="1685" t="s">
        <v>1428</v>
      </c>
      <c r="F357" s="251" t="s">
        <v>1684</v>
      </c>
      <c r="G357" s="256" t="s">
        <v>1406</v>
      </c>
      <c r="H357" s="332">
        <v>0.25</v>
      </c>
      <c r="I357" s="258">
        <v>44563</v>
      </c>
      <c r="J357" s="258">
        <v>44591</v>
      </c>
      <c r="K357" s="259">
        <v>1</v>
      </c>
      <c r="L357" s="46">
        <v>1</v>
      </c>
      <c r="M357" s="259">
        <v>1</v>
      </c>
      <c r="N357" s="259">
        <v>1</v>
      </c>
      <c r="O357" s="1788">
        <v>7401350320</v>
      </c>
      <c r="P357" s="1789">
        <v>41803200</v>
      </c>
      <c r="Q357" s="18"/>
      <c r="R357" s="1800">
        <v>0.5</v>
      </c>
      <c r="S357" s="1806" t="s">
        <v>1407</v>
      </c>
      <c r="T357" s="58">
        <v>1</v>
      </c>
      <c r="U357" s="337" t="s">
        <v>1589</v>
      </c>
      <c r="V357" s="336" t="s">
        <v>729</v>
      </c>
      <c r="W357" s="235" t="str">
        <f t="shared" si="16"/>
        <v>Terminado</v>
      </c>
      <c r="X357" s="235" t="str">
        <f t="shared" si="17"/>
        <v>Terminado</v>
      </c>
      <c r="Y357" s="1687" t="s">
        <v>1685</v>
      </c>
      <c r="Z357" s="1804">
        <f>SUMPRODUCT(T357:T360,H357:H360)</f>
        <v>0.625</v>
      </c>
      <c r="AA357" s="1805">
        <f>SUMPRODUCT(H357:H360,L357:L360)</f>
        <v>0.625</v>
      </c>
      <c r="AB357" s="1782" t="str">
        <f>IF(AA357&lt;1%,"Sin iniciar",IF(AA357=100%,"Terminado","En gestión"))</f>
        <v>En gestión</v>
      </c>
      <c r="AC357" s="1783" t="str">
        <f>IF(Z357&lt;1%,"Sin iniciar",IF(Z357=100%,"Terminado","En gestión"))</f>
        <v>En gestión</v>
      </c>
      <c r="AD357" s="270"/>
      <c r="AE357" s="1778">
        <v>41803200</v>
      </c>
      <c r="AF357" s="1720"/>
      <c r="AG357" s="1720">
        <v>20901600</v>
      </c>
      <c r="AH357" s="1778">
        <v>7401350320</v>
      </c>
      <c r="AI357" s="1719">
        <v>7253587758.6700001</v>
      </c>
      <c r="AJ357" s="1719">
        <v>1808798960.3499999</v>
      </c>
      <c r="AK357" s="1798" t="s">
        <v>1410</v>
      </c>
      <c r="AL357" s="1798" t="s">
        <v>1653</v>
      </c>
      <c r="AM357" s="1798" t="s">
        <v>201</v>
      </c>
      <c r="AN357" s="1798" t="s">
        <v>1686</v>
      </c>
      <c r="AP357" s="839" t="s">
        <v>4493</v>
      </c>
      <c r="AQ357" s="844" t="s">
        <v>4469</v>
      </c>
      <c r="AR357" s="2085" t="s">
        <v>4469</v>
      </c>
    </row>
    <row r="358" spans="2:44" ht="126" customHeight="1" x14ac:dyDescent="0.25">
      <c r="B358" s="2066"/>
      <c r="C358" s="1689"/>
      <c r="D358" s="1686"/>
      <c r="E358" s="1686"/>
      <c r="F358" s="251" t="s">
        <v>1687</v>
      </c>
      <c r="G358" s="256" t="s">
        <v>1415</v>
      </c>
      <c r="H358" s="332">
        <v>0.25</v>
      </c>
      <c r="I358" s="258">
        <v>44563</v>
      </c>
      <c r="J358" s="258">
        <v>44925</v>
      </c>
      <c r="K358" s="259">
        <v>0.25</v>
      </c>
      <c r="L358" s="46">
        <v>0.5</v>
      </c>
      <c r="M358" s="259">
        <v>0.75</v>
      </c>
      <c r="N358" s="259">
        <v>1</v>
      </c>
      <c r="O358" s="1788"/>
      <c r="P358" s="1789"/>
      <c r="Q358" s="18"/>
      <c r="R358" s="1801"/>
      <c r="S358" s="1802"/>
      <c r="T358" s="58">
        <v>0.5</v>
      </c>
      <c r="U358" s="334" t="s">
        <v>1636</v>
      </c>
      <c r="V358" s="336" t="s">
        <v>1688</v>
      </c>
      <c r="W358" s="235" t="str">
        <f t="shared" si="16"/>
        <v>En gestión</v>
      </c>
      <c r="X358" s="235" t="str">
        <f t="shared" si="17"/>
        <v>En gestión</v>
      </c>
      <c r="Y358" s="1803"/>
      <c r="Z358" s="1780"/>
      <c r="AA358" s="1781"/>
      <c r="AB358" s="1782"/>
      <c r="AC358" s="1783"/>
      <c r="AD358" s="270"/>
      <c r="AE358" s="1778"/>
      <c r="AF358" s="1720"/>
      <c r="AG358" s="1720"/>
      <c r="AH358" s="1778"/>
      <c r="AI358" s="1719"/>
      <c r="AJ358" s="1719"/>
      <c r="AK358" s="1798"/>
      <c r="AL358" s="1798"/>
      <c r="AM358" s="1798"/>
      <c r="AN358" s="1798"/>
      <c r="AP358" s="839" t="s">
        <v>4493</v>
      </c>
      <c r="AQ358" s="844" t="s">
        <v>4205</v>
      </c>
      <c r="AR358" s="2086"/>
    </row>
    <row r="359" spans="2:44" ht="126" customHeight="1" x14ac:dyDescent="0.25">
      <c r="B359" s="2066"/>
      <c r="C359" s="1689"/>
      <c r="D359" s="1686"/>
      <c r="E359" s="1686"/>
      <c r="F359" s="251" t="s">
        <v>1689</v>
      </c>
      <c r="G359" s="256" t="s">
        <v>1419</v>
      </c>
      <c r="H359" s="332">
        <v>0.25</v>
      </c>
      <c r="I359" s="258">
        <v>44563</v>
      </c>
      <c r="J359" s="258">
        <v>44925</v>
      </c>
      <c r="K359" s="259">
        <v>0.25</v>
      </c>
      <c r="L359" s="46">
        <v>0.5</v>
      </c>
      <c r="M359" s="259">
        <v>0.75</v>
      </c>
      <c r="N359" s="259">
        <v>1</v>
      </c>
      <c r="O359" s="1788"/>
      <c r="P359" s="1789"/>
      <c r="Q359" s="18"/>
      <c r="R359" s="1801"/>
      <c r="S359" s="1802"/>
      <c r="T359" s="58">
        <v>0.5</v>
      </c>
      <c r="U359" s="334" t="s">
        <v>1636</v>
      </c>
      <c r="V359" s="307" t="s">
        <v>1690</v>
      </c>
      <c r="W359" s="235" t="str">
        <f t="shared" si="16"/>
        <v>En gestión</v>
      </c>
      <c r="X359" s="235" t="str">
        <f t="shared" si="17"/>
        <v>En gestión</v>
      </c>
      <c r="Y359" s="1803"/>
      <c r="Z359" s="1780"/>
      <c r="AA359" s="1781"/>
      <c r="AB359" s="1782"/>
      <c r="AC359" s="1783"/>
      <c r="AD359" s="270"/>
      <c r="AE359" s="1778"/>
      <c r="AF359" s="1720"/>
      <c r="AG359" s="1720"/>
      <c r="AH359" s="1778"/>
      <c r="AI359" s="1719"/>
      <c r="AJ359" s="1719"/>
      <c r="AK359" s="1798"/>
      <c r="AL359" s="1798"/>
      <c r="AM359" s="1798"/>
      <c r="AN359" s="1798"/>
      <c r="AP359" s="839" t="s">
        <v>4493</v>
      </c>
      <c r="AQ359" s="844" t="s">
        <v>4205</v>
      </c>
      <c r="AR359" s="2086"/>
    </row>
    <row r="360" spans="2:44" ht="126" customHeight="1" x14ac:dyDescent="0.25">
      <c r="B360" s="2066"/>
      <c r="C360" s="1690"/>
      <c r="D360" s="1687"/>
      <c r="E360" s="1687"/>
      <c r="F360" s="251" t="s">
        <v>1691</v>
      </c>
      <c r="G360" s="256" t="s">
        <v>1423</v>
      </c>
      <c r="H360" s="332">
        <v>0.25</v>
      </c>
      <c r="I360" s="258">
        <v>44563</v>
      </c>
      <c r="J360" s="258">
        <v>44925</v>
      </c>
      <c r="K360" s="259">
        <v>0.25</v>
      </c>
      <c r="L360" s="46">
        <v>0.5</v>
      </c>
      <c r="M360" s="259">
        <v>0.75</v>
      </c>
      <c r="N360" s="259">
        <v>1</v>
      </c>
      <c r="O360" s="1788"/>
      <c r="P360" s="1789"/>
      <c r="Q360" s="18"/>
      <c r="R360" s="1801"/>
      <c r="S360" s="1802"/>
      <c r="T360" s="58">
        <v>0.5</v>
      </c>
      <c r="U360" s="334" t="s">
        <v>1692</v>
      </c>
      <c r="V360" s="307" t="s">
        <v>1693</v>
      </c>
      <c r="W360" s="235" t="str">
        <f t="shared" si="16"/>
        <v>En gestión</v>
      </c>
      <c r="X360" s="235" t="str">
        <f t="shared" si="17"/>
        <v>En gestión</v>
      </c>
      <c r="Y360" s="1803"/>
      <c r="Z360" s="1780"/>
      <c r="AA360" s="1781"/>
      <c r="AB360" s="1782"/>
      <c r="AC360" s="1783"/>
      <c r="AD360" s="270"/>
      <c r="AE360" s="1778"/>
      <c r="AF360" s="1720"/>
      <c r="AG360" s="1720"/>
      <c r="AH360" s="1778"/>
      <c r="AI360" s="1719"/>
      <c r="AJ360" s="1719"/>
      <c r="AK360" s="1798"/>
      <c r="AL360" s="1798"/>
      <c r="AM360" s="1798"/>
      <c r="AN360" s="1798"/>
      <c r="AP360" s="839" t="s">
        <v>4493</v>
      </c>
      <c r="AQ360" s="844" t="s">
        <v>4205</v>
      </c>
      <c r="AR360" s="2087"/>
    </row>
    <row r="361" spans="2:44" ht="126" customHeight="1" x14ac:dyDescent="0.25">
      <c r="B361" s="2066"/>
      <c r="C361" s="1688" t="s">
        <v>1694</v>
      </c>
      <c r="D361" s="1685" t="s">
        <v>1695</v>
      </c>
      <c r="E361" s="1685" t="s">
        <v>1428</v>
      </c>
      <c r="F361" s="251" t="s">
        <v>1696</v>
      </c>
      <c r="G361" s="256" t="s">
        <v>1406</v>
      </c>
      <c r="H361" s="332">
        <v>0.25</v>
      </c>
      <c r="I361" s="258">
        <v>44567</v>
      </c>
      <c r="J361" s="258">
        <v>44592</v>
      </c>
      <c r="K361" s="259">
        <v>1</v>
      </c>
      <c r="L361" s="46">
        <v>1</v>
      </c>
      <c r="M361" s="259">
        <v>1</v>
      </c>
      <c r="N361" s="259">
        <v>1</v>
      </c>
      <c r="O361" s="1788">
        <v>4710038595</v>
      </c>
      <c r="P361" s="1789">
        <v>18480000</v>
      </c>
      <c r="Q361" s="18"/>
      <c r="R361" s="1800">
        <v>0.5</v>
      </c>
      <c r="S361" s="1806" t="s">
        <v>1407</v>
      </c>
      <c r="T361" s="58">
        <v>1</v>
      </c>
      <c r="U361" s="337" t="s">
        <v>1589</v>
      </c>
      <c r="V361" s="336" t="s">
        <v>729</v>
      </c>
      <c r="W361" s="235" t="str">
        <f t="shared" si="16"/>
        <v>Terminado</v>
      </c>
      <c r="X361" s="235" t="str">
        <f t="shared" si="17"/>
        <v>Terminado</v>
      </c>
      <c r="Y361" s="1687" t="s">
        <v>1697</v>
      </c>
      <c r="Z361" s="1804">
        <f>SUMPRODUCT(T361:T364,H361:H364)</f>
        <v>0.625</v>
      </c>
      <c r="AA361" s="1805">
        <f>SUMPRODUCT(H361:H364,L361:L364)</f>
        <v>0.625</v>
      </c>
      <c r="AB361" s="1782" t="str">
        <f>IF(AA361&lt;1%,"Sin iniciar",IF(AA361=100%,"Terminado","En gestión"))</f>
        <v>En gestión</v>
      </c>
      <c r="AC361" s="1783" t="str">
        <f>IF(Z361&lt;1%,"Sin iniciar",IF(Z361=100%,"Terminado","En gestión"))</f>
        <v>En gestión</v>
      </c>
      <c r="AD361" s="270"/>
      <c r="AE361" s="1778">
        <v>18480000</v>
      </c>
      <c r="AF361" s="1720"/>
      <c r="AG361" s="1720">
        <v>9240000</v>
      </c>
      <c r="AH361" s="1778">
        <v>4710038595</v>
      </c>
      <c r="AI361" s="1719">
        <v>4658322980.0699997</v>
      </c>
      <c r="AJ361" s="1719">
        <v>1096538863.21</v>
      </c>
      <c r="AK361" s="1798" t="s">
        <v>1410</v>
      </c>
      <c r="AL361" s="1798" t="s">
        <v>1698</v>
      </c>
      <c r="AM361" s="1798" t="s">
        <v>1699</v>
      </c>
      <c r="AN361" s="1798" t="s">
        <v>1700</v>
      </c>
      <c r="AP361" s="839" t="s">
        <v>4493</v>
      </c>
      <c r="AQ361" s="844" t="s">
        <v>4470</v>
      </c>
      <c r="AR361" s="2085" t="s">
        <v>4470</v>
      </c>
    </row>
    <row r="362" spans="2:44" ht="126" customHeight="1" x14ac:dyDescent="0.25">
      <c r="B362" s="2066"/>
      <c r="C362" s="1689"/>
      <c r="D362" s="1686"/>
      <c r="E362" s="1686"/>
      <c r="F362" s="251" t="s">
        <v>1701</v>
      </c>
      <c r="G362" s="256" t="s">
        <v>1415</v>
      </c>
      <c r="H362" s="332">
        <v>0.25</v>
      </c>
      <c r="I362" s="258">
        <v>44567</v>
      </c>
      <c r="J362" s="258">
        <v>44922</v>
      </c>
      <c r="K362" s="259">
        <v>0.25</v>
      </c>
      <c r="L362" s="46">
        <v>0.5</v>
      </c>
      <c r="M362" s="259">
        <v>0.75</v>
      </c>
      <c r="N362" s="259">
        <v>1</v>
      </c>
      <c r="O362" s="1788"/>
      <c r="P362" s="1789"/>
      <c r="Q362" s="18"/>
      <c r="R362" s="1801"/>
      <c r="S362" s="1802"/>
      <c r="T362" s="58">
        <v>0.5</v>
      </c>
      <c r="U362" s="334" t="s">
        <v>1702</v>
      </c>
      <c r="V362" s="307" t="s">
        <v>1703</v>
      </c>
      <c r="W362" s="235" t="str">
        <f t="shared" si="16"/>
        <v>En gestión</v>
      </c>
      <c r="X362" s="235" t="str">
        <f t="shared" si="17"/>
        <v>En gestión</v>
      </c>
      <c r="Y362" s="1803"/>
      <c r="Z362" s="1780"/>
      <c r="AA362" s="1781"/>
      <c r="AB362" s="1782"/>
      <c r="AC362" s="1783"/>
      <c r="AD362" s="270"/>
      <c r="AE362" s="1778"/>
      <c r="AF362" s="1720"/>
      <c r="AG362" s="1720"/>
      <c r="AH362" s="1778"/>
      <c r="AI362" s="1719"/>
      <c r="AJ362" s="1719"/>
      <c r="AK362" s="1798"/>
      <c r="AL362" s="1798"/>
      <c r="AM362" s="1798"/>
      <c r="AN362" s="1798"/>
      <c r="AP362" s="839" t="s">
        <v>4493</v>
      </c>
      <c r="AQ362" s="844" t="s">
        <v>4205</v>
      </c>
      <c r="AR362" s="2086"/>
    </row>
    <row r="363" spans="2:44" ht="126" customHeight="1" x14ac:dyDescent="0.25">
      <c r="B363" s="2066"/>
      <c r="C363" s="1689"/>
      <c r="D363" s="1686"/>
      <c r="E363" s="1686"/>
      <c r="F363" s="251" t="s">
        <v>1704</v>
      </c>
      <c r="G363" s="256" t="s">
        <v>1419</v>
      </c>
      <c r="H363" s="332">
        <v>0.25</v>
      </c>
      <c r="I363" s="258">
        <v>44567</v>
      </c>
      <c r="J363" s="258">
        <v>44922</v>
      </c>
      <c r="K363" s="259">
        <v>0.25</v>
      </c>
      <c r="L363" s="46">
        <v>0.5</v>
      </c>
      <c r="M363" s="259">
        <v>0.75</v>
      </c>
      <c r="N363" s="259">
        <v>1</v>
      </c>
      <c r="O363" s="1788"/>
      <c r="P363" s="1789"/>
      <c r="Q363" s="18"/>
      <c r="R363" s="1801"/>
      <c r="S363" s="1802"/>
      <c r="T363" s="58">
        <v>0.5</v>
      </c>
      <c r="U363" s="334" t="s">
        <v>1705</v>
      </c>
      <c r="V363" s="307" t="s">
        <v>1706</v>
      </c>
      <c r="W363" s="235" t="str">
        <f t="shared" si="16"/>
        <v>En gestión</v>
      </c>
      <c r="X363" s="235" t="str">
        <f t="shared" si="17"/>
        <v>En gestión</v>
      </c>
      <c r="Y363" s="1803"/>
      <c r="Z363" s="1780"/>
      <c r="AA363" s="1781"/>
      <c r="AB363" s="1782"/>
      <c r="AC363" s="1783"/>
      <c r="AD363" s="270"/>
      <c r="AE363" s="1778"/>
      <c r="AF363" s="1720"/>
      <c r="AG363" s="1720"/>
      <c r="AH363" s="1778"/>
      <c r="AI363" s="1719"/>
      <c r="AJ363" s="1719"/>
      <c r="AK363" s="1798"/>
      <c r="AL363" s="1798"/>
      <c r="AM363" s="1798"/>
      <c r="AN363" s="1798"/>
      <c r="AP363" s="839" t="s">
        <v>4493</v>
      </c>
      <c r="AQ363" s="844" t="s">
        <v>4205</v>
      </c>
      <c r="AR363" s="2086"/>
    </row>
    <row r="364" spans="2:44" ht="126" customHeight="1" x14ac:dyDescent="0.25">
      <c r="B364" s="2066"/>
      <c r="C364" s="1690"/>
      <c r="D364" s="1687"/>
      <c r="E364" s="1687"/>
      <c r="F364" s="251" t="s">
        <v>1707</v>
      </c>
      <c r="G364" s="256" t="s">
        <v>1423</v>
      </c>
      <c r="H364" s="332">
        <v>0.25</v>
      </c>
      <c r="I364" s="258">
        <v>44567</v>
      </c>
      <c r="J364" s="258">
        <v>44922</v>
      </c>
      <c r="K364" s="259">
        <v>0.25</v>
      </c>
      <c r="L364" s="46">
        <v>0.5</v>
      </c>
      <c r="M364" s="259">
        <v>0.75</v>
      </c>
      <c r="N364" s="259">
        <v>1</v>
      </c>
      <c r="O364" s="1788"/>
      <c r="P364" s="1789"/>
      <c r="Q364" s="18"/>
      <c r="R364" s="1801"/>
      <c r="S364" s="1802"/>
      <c r="T364" s="58">
        <v>0.5</v>
      </c>
      <c r="U364" s="334" t="s">
        <v>1705</v>
      </c>
      <c r="V364" s="307" t="s">
        <v>1708</v>
      </c>
      <c r="W364" s="235" t="str">
        <f t="shared" si="16"/>
        <v>En gestión</v>
      </c>
      <c r="X364" s="235" t="str">
        <f t="shared" si="17"/>
        <v>En gestión</v>
      </c>
      <c r="Y364" s="1803"/>
      <c r="Z364" s="1780"/>
      <c r="AA364" s="1781"/>
      <c r="AB364" s="1782"/>
      <c r="AC364" s="1783"/>
      <c r="AD364" s="270"/>
      <c r="AE364" s="1778"/>
      <c r="AF364" s="1720"/>
      <c r="AG364" s="1720"/>
      <c r="AH364" s="1778"/>
      <c r="AI364" s="1719"/>
      <c r="AJ364" s="1719"/>
      <c r="AK364" s="1798"/>
      <c r="AL364" s="1798"/>
      <c r="AM364" s="1798"/>
      <c r="AN364" s="1798"/>
      <c r="AP364" s="839" t="s">
        <v>4493</v>
      </c>
      <c r="AQ364" s="844" t="s">
        <v>4205</v>
      </c>
      <c r="AR364" s="2087"/>
    </row>
    <row r="365" spans="2:44" ht="126" customHeight="1" x14ac:dyDescent="0.25">
      <c r="B365" s="2066"/>
      <c r="C365" s="1688" t="s">
        <v>1709</v>
      </c>
      <c r="D365" s="1685" t="s">
        <v>1710</v>
      </c>
      <c r="E365" s="1685" t="s">
        <v>1428</v>
      </c>
      <c r="F365" s="251" t="s">
        <v>1711</v>
      </c>
      <c r="G365" s="256" t="s">
        <v>1406</v>
      </c>
      <c r="H365" s="332">
        <v>0.25</v>
      </c>
      <c r="I365" s="258">
        <v>44563</v>
      </c>
      <c r="J365" s="258">
        <v>44585</v>
      </c>
      <c r="K365" s="259">
        <v>1</v>
      </c>
      <c r="L365" s="46">
        <v>1</v>
      </c>
      <c r="M365" s="259">
        <v>1</v>
      </c>
      <c r="N365" s="259">
        <v>1</v>
      </c>
      <c r="O365" s="1788">
        <v>266455000</v>
      </c>
      <c r="P365" s="1789">
        <v>4220000</v>
      </c>
      <c r="Q365" s="18"/>
      <c r="R365" s="1800">
        <v>0.5</v>
      </c>
      <c r="S365" s="1806" t="s">
        <v>1407</v>
      </c>
      <c r="T365" s="58">
        <v>1</v>
      </c>
      <c r="U365" s="337" t="s">
        <v>1589</v>
      </c>
      <c r="V365" s="307" t="s">
        <v>729</v>
      </c>
      <c r="W365" s="235" t="str">
        <f t="shared" si="16"/>
        <v>Terminado</v>
      </c>
      <c r="X365" s="235" t="str">
        <f t="shared" si="17"/>
        <v>Terminado</v>
      </c>
      <c r="Y365" s="1687" t="s">
        <v>1697</v>
      </c>
      <c r="Z365" s="1804">
        <f>SUMPRODUCT(T365:T368,H365:H368)</f>
        <v>0.625</v>
      </c>
      <c r="AA365" s="1805">
        <f>SUMPRODUCT(H365:H368,L365:L368)</f>
        <v>0.625</v>
      </c>
      <c r="AB365" s="1782" t="str">
        <f>IF(AA365&lt;1%,"Sin iniciar",IF(AA365=100%,"Terminado","En gestión"))</f>
        <v>En gestión</v>
      </c>
      <c r="AC365" s="1783" t="str">
        <f>IF(Z365&lt;1%,"Sin iniciar",IF(Z365=100%,"Terminado","En gestión"))</f>
        <v>En gestión</v>
      </c>
      <c r="AD365" s="270"/>
      <c r="AE365" s="1778">
        <v>4220000</v>
      </c>
      <c r="AF365" s="1720"/>
      <c r="AG365" s="1720">
        <v>2532000</v>
      </c>
      <c r="AH365" s="1778">
        <v>266455000</v>
      </c>
      <c r="AI365" s="1719">
        <v>262193210</v>
      </c>
      <c r="AJ365" s="1719">
        <v>68487489.819999993</v>
      </c>
      <c r="AK365" s="1798" t="s">
        <v>1410</v>
      </c>
      <c r="AL365" s="1798" t="s">
        <v>1698</v>
      </c>
      <c r="AM365" s="1798" t="s">
        <v>1699</v>
      </c>
      <c r="AN365" s="1798" t="s">
        <v>1712</v>
      </c>
      <c r="AP365" s="839" t="s">
        <v>4493</v>
      </c>
      <c r="AQ365" s="844" t="s">
        <v>4471</v>
      </c>
      <c r="AR365" s="2085" t="s">
        <v>4471</v>
      </c>
    </row>
    <row r="366" spans="2:44" ht="126" customHeight="1" x14ac:dyDescent="0.25">
      <c r="B366" s="2066"/>
      <c r="C366" s="1689"/>
      <c r="D366" s="1686"/>
      <c r="E366" s="1686"/>
      <c r="F366" s="251" t="s">
        <v>1713</v>
      </c>
      <c r="G366" s="256" t="s">
        <v>1415</v>
      </c>
      <c r="H366" s="332">
        <v>0.25</v>
      </c>
      <c r="I366" s="258">
        <v>44563</v>
      </c>
      <c r="J366" s="258">
        <v>44855</v>
      </c>
      <c r="K366" s="259">
        <v>0.25</v>
      </c>
      <c r="L366" s="46">
        <v>0.5</v>
      </c>
      <c r="M366" s="259">
        <v>0.75</v>
      </c>
      <c r="N366" s="259">
        <v>1</v>
      </c>
      <c r="O366" s="1788"/>
      <c r="P366" s="1789"/>
      <c r="Q366" s="18"/>
      <c r="R366" s="1801"/>
      <c r="S366" s="1802"/>
      <c r="T366" s="58">
        <v>0.5</v>
      </c>
      <c r="U366" s="334" t="s">
        <v>1714</v>
      </c>
      <c r="V366" s="336" t="s">
        <v>1715</v>
      </c>
      <c r="W366" s="235" t="str">
        <f t="shared" si="16"/>
        <v>En gestión</v>
      </c>
      <c r="X366" s="235" t="str">
        <f t="shared" si="17"/>
        <v>En gestión</v>
      </c>
      <c r="Y366" s="1803"/>
      <c r="Z366" s="1780"/>
      <c r="AA366" s="1781"/>
      <c r="AB366" s="1782"/>
      <c r="AC366" s="1783"/>
      <c r="AD366" s="270"/>
      <c r="AE366" s="1778"/>
      <c r="AF366" s="1720"/>
      <c r="AG366" s="1720"/>
      <c r="AH366" s="1778"/>
      <c r="AI366" s="1719"/>
      <c r="AJ366" s="1719"/>
      <c r="AK366" s="1798"/>
      <c r="AL366" s="1798"/>
      <c r="AM366" s="1798"/>
      <c r="AN366" s="1798"/>
      <c r="AP366" s="839" t="s">
        <v>4493</v>
      </c>
      <c r="AQ366" s="844" t="s">
        <v>4205</v>
      </c>
      <c r="AR366" s="2086"/>
    </row>
    <row r="367" spans="2:44" ht="126" customHeight="1" x14ac:dyDescent="0.25">
      <c r="B367" s="2066"/>
      <c r="C367" s="1689"/>
      <c r="D367" s="1686"/>
      <c r="E367" s="1686"/>
      <c r="F367" s="251" t="s">
        <v>1716</v>
      </c>
      <c r="G367" s="256" t="s">
        <v>1419</v>
      </c>
      <c r="H367" s="332">
        <v>0.25</v>
      </c>
      <c r="I367" s="258">
        <v>44563</v>
      </c>
      <c r="J367" s="258">
        <v>44855</v>
      </c>
      <c r="K367" s="259">
        <v>0.25</v>
      </c>
      <c r="L367" s="46">
        <v>0.5</v>
      </c>
      <c r="M367" s="259">
        <v>0.75</v>
      </c>
      <c r="N367" s="259">
        <v>1</v>
      </c>
      <c r="O367" s="1788"/>
      <c r="P367" s="1789"/>
      <c r="Q367" s="18"/>
      <c r="R367" s="1801"/>
      <c r="S367" s="1802"/>
      <c r="T367" s="58">
        <v>0.5</v>
      </c>
      <c r="U367" s="334" t="s">
        <v>1714</v>
      </c>
      <c r="V367" s="336" t="s">
        <v>1717</v>
      </c>
      <c r="W367" s="235" t="str">
        <f t="shared" si="16"/>
        <v>En gestión</v>
      </c>
      <c r="X367" s="235" t="str">
        <f t="shared" si="17"/>
        <v>En gestión</v>
      </c>
      <c r="Y367" s="1803"/>
      <c r="Z367" s="1780"/>
      <c r="AA367" s="1781"/>
      <c r="AB367" s="1782"/>
      <c r="AC367" s="1783"/>
      <c r="AD367" s="270"/>
      <c r="AE367" s="1778"/>
      <c r="AF367" s="1720"/>
      <c r="AG367" s="1720"/>
      <c r="AH367" s="1778"/>
      <c r="AI367" s="1719"/>
      <c r="AJ367" s="1719"/>
      <c r="AK367" s="1798"/>
      <c r="AL367" s="1798"/>
      <c r="AM367" s="1798"/>
      <c r="AN367" s="1798"/>
      <c r="AP367" s="839" t="s">
        <v>4493</v>
      </c>
      <c r="AQ367" s="844" t="s">
        <v>4205</v>
      </c>
      <c r="AR367" s="2086"/>
    </row>
    <row r="368" spans="2:44" ht="126" customHeight="1" x14ac:dyDescent="0.25">
      <c r="B368" s="2066"/>
      <c r="C368" s="1690"/>
      <c r="D368" s="1687"/>
      <c r="E368" s="1687"/>
      <c r="F368" s="251" t="s">
        <v>1718</v>
      </c>
      <c r="G368" s="256" t="s">
        <v>1423</v>
      </c>
      <c r="H368" s="332">
        <v>0.25</v>
      </c>
      <c r="I368" s="258">
        <v>44563</v>
      </c>
      <c r="J368" s="258">
        <v>44855</v>
      </c>
      <c r="K368" s="259">
        <v>0.25</v>
      </c>
      <c r="L368" s="46">
        <v>0.5</v>
      </c>
      <c r="M368" s="259">
        <v>0.75</v>
      </c>
      <c r="N368" s="259">
        <v>1</v>
      </c>
      <c r="O368" s="1788"/>
      <c r="P368" s="1789"/>
      <c r="Q368" s="18"/>
      <c r="R368" s="1801"/>
      <c r="S368" s="1802"/>
      <c r="T368" s="58">
        <v>0.5</v>
      </c>
      <c r="U368" s="334" t="s">
        <v>1714</v>
      </c>
      <c r="V368" s="336" t="s">
        <v>4179</v>
      </c>
      <c r="W368" s="235" t="str">
        <f t="shared" si="16"/>
        <v>En gestión</v>
      </c>
      <c r="X368" s="235" t="str">
        <f t="shared" si="17"/>
        <v>En gestión</v>
      </c>
      <c r="Y368" s="1803"/>
      <c r="Z368" s="1780"/>
      <c r="AA368" s="1781"/>
      <c r="AB368" s="1782"/>
      <c r="AC368" s="1783"/>
      <c r="AD368" s="270"/>
      <c r="AE368" s="1778"/>
      <c r="AF368" s="1720"/>
      <c r="AG368" s="1720"/>
      <c r="AH368" s="1778"/>
      <c r="AI368" s="1719"/>
      <c r="AJ368" s="1719"/>
      <c r="AK368" s="1798"/>
      <c r="AL368" s="1798"/>
      <c r="AM368" s="1798"/>
      <c r="AN368" s="1798"/>
      <c r="AP368" s="839" t="s">
        <v>4493</v>
      </c>
      <c r="AQ368" s="844" t="s">
        <v>4205</v>
      </c>
      <c r="AR368" s="2087"/>
    </row>
    <row r="369" spans="2:44" ht="126" customHeight="1" x14ac:dyDescent="0.25">
      <c r="B369" s="2066"/>
      <c r="C369" s="1688" t="s">
        <v>1719</v>
      </c>
      <c r="D369" s="1685" t="s">
        <v>1720</v>
      </c>
      <c r="E369" s="1685" t="s">
        <v>1428</v>
      </c>
      <c r="F369" s="251" t="s">
        <v>1721</v>
      </c>
      <c r="G369" s="256" t="s">
        <v>1406</v>
      </c>
      <c r="H369" s="332">
        <v>0.25</v>
      </c>
      <c r="I369" s="258">
        <v>44563</v>
      </c>
      <c r="J369" s="258">
        <v>44591</v>
      </c>
      <c r="K369" s="259">
        <v>1</v>
      </c>
      <c r="L369" s="46">
        <v>1</v>
      </c>
      <c r="M369" s="259">
        <v>1</v>
      </c>
      <c r="N369" s="259">
        <v>1</v>
      </c>
      <c r="O369" s="1788">
        <v>76130000</v>
      </c>
      <c r="P369" s="1789">
        <v>0</v>
      </c>
      <c r="Q369" s="18"/>
      <c r="R369" s="1800">
        <v>0.5</v>
      </c>
      <c r="S369" s="1806" t="s">
        <v>1407</v>
      </c>
      <c r="T369" s="58">
        <v>1</v>
      </c>
      <c r="U369" s="337" t="s">
        <v>1589</v>
      </c>
      <c r="V369" s="336" t="s">
        <v>729</v>
      </c>
      <c r="W369" s="235" t="str">
        <f t="shared" si="16"/>
        <v>Terminado</v>
      </c>
      <c r="X369" s="235" t="str">
        <f t="shared" si="17"/>
        <v>Terminado</v>
      </c>
      <c r="Y369" s="1687" t="s">
        <v>1697</v>
      </c>
      <c r="Z369" s="1804">
        <f>SUMPRODUCT(T369:T372,H369:H372)</f>
        <v>0.625</v>
      </c>
      <c r="AA369" s="1805">
        <f>SUMPRODUCT(H369:H372,L369:L372)</f>
        <v>0.625</v>
      </c>
      <c r="AB369" s="1782" t="str">
        <f>IF(AA369&lt;1%,"Sin iniciar",IF(AA369=100%,"Terminado","En gestión"))</f>
        <v>En gestión</v>
      </c>
      <c r="AC369" s="1783" t="str">
        <f>IF(Z369&lt;1%,"Sin iniciar",IF(Z369=100%,"Terminado","En gestión"))</f>
        <v>En gestión</v>
      </c>
      <c r="AD369" s="270"/>
      <c r="AE369" s="1778">
        <v>0</v>
      </c>
      <c r="AF369" s="1720"/>
      <c r="AG369" s="1720">
        <v>0</v>
      </c>
      <c r="AH369" s="1778">
        <v>76130000</v>
      </c>
      <c r="AI369" s="1719">
        <v>73482000</v>
      </c>
      <c r="AJ369" s="1719">
        <v>19211899.219999999</v>
      </c>
      <c r="AK369" s="1798" t="s">
        <v>1410</v>
      </c>
      <c r="AL369" s="1798" t="s">
        <v>1698</v>
      </c>
      <c r="AM369" s="1798" t="s">
        <v>1699</v>
      </c>
      <c r="AN369" s="1798" t="s">
        <v>1722</v>
      </c>
      <c r="AP369" s="839" t="s">
        <v>4493</v>
      </c>
      <c r="AQ369" s="844" t="s">
        <v>4472</v>
      </c>
      <c r="AR369" s="2085" t="s">
        <v>4472</v>
      </c>
    </row>
    <row r="370" spans="2:44" ht="126" customHeight="1" x14ac:dyDescent="0.25">
      <c r="B370" s="2066"/>
      <c r="C370" s="1689"/>
      <c r="D370" s="1686"/>
      <c r="E370" s="1686"/>
      <c r="F370" s="251" t="s">
        <v>1723</v>
      </c>
      <c r="G370" s="256" t="s">
        <v>1415</v>
      </c>
      <c r="H370" s="332">
        <v>0.25</v>
      </c>
      <c r="I370" s="258">
        <v>44563</v>
      </c>
      <c r="J370" s="258">
        <v>44925</v>
      </c>
      <c r="K370" s="259">
        <v>0.25</v>
      </c>
      <c r="L370" s="46">
        <v>0.5</v>
      </c>
      <c r="M370" s="259">
        <v>0.75</v>
      </c>
      <c r="N370" s="259">
        <v>1</v>
      </c>
      <c r="O370" s="1788"/>
      <c r="P370" s="1789"/>
      <c r="Q370" s="18"/>
      <c r="R370" s="1801"/>
      <c r="S370" s="1802"/>
      <c r="T370" s="58">
        <v>0.5</v>
      </c>
      <c r="U370" s="334" t="s">
        <v>1724</v>
      </c>
      <c r="V370" s="336" t="s">
        <v>1725</v>
      </c>
      <c r="W370" s="235" t="str">
        <f t="shared" si="16"/>
        <v>En gestión</v>
      </c>
      <c r="X370" s="235" t="str">
        <f t="shared" si="17"/>
        <v>En gestión</v>
      </c>
      <c r="Y370" s="1803"/>
      <c r="Z370" s="1780"/>
      <c r="AA370" s="1781"/>
      <c r="AB370" s="1782"/>
      <c r="AC370" s="1783"/>
      <c r="AD370" s="270"/>
      <c r="AE370" s="1778"/>
      <c r="AF370" s="1720"/>
      <c r="AG370" s="1720"/>
      <c r="AH370" s="1778"/>
      <c r="AI370" s="1719"/>
      <c r="AJ370" s="1719"/>
      <c r="AK370" s="1798"/>
      <c r="AL370" s="1798"/>
      <c r="AM370" s="1798"/>
      <c r="AN370" s="1798"/>
      <c r="AP370" s="839" t="s">
        <v>4493</v>
      </c>
      <c r="AQ370" s="844" t="s">
        <v>4205</v>
      </c>
      <c r="AR370" s="2086"/>
    </row>
    <row r="371" spans="2:44" ht="126" customHeight="1" x14ac:dyDescent="0.25">
      <c r="B371" s="2066"/>
      <c r="C371" s="1689"/>
      <c r="D371" s="1686"/>
      <c r="E371" s="1686"/>
      <c r="F371" s="251" t="s">
        <v>1726</v>
      </c>
      <c r="G371" s="256" t="s">
        <v>1419</v>
      </c>
      <c r="H371" s="332">
        <v>0.25</v>
      </c>
      <c r="I371" s="258">
        <v>44563</v>
      </c>
      <c r="J371" s="258">
        <v>44925</v>
      </c>
      <c r="K371" s="259">
        <v>0.25</v>
      </c>
      <c r="L371" s="46">
        <v>0.5</v>
      </c>
      <c r="M371" s="259">
        <v>0.75</v>
      </c>
      <c r="N371" s="259">
        <v>1</v>
      </c>
      <c r="O371" s="1788"/>
      <c r="P371" s="1789"/>
      <c r="Q371" s="18"/>
      <c r="R371" s="1801"/>
      <c r="S371" s="1802"/>
      <c r="T371" s="58">
        <v>0.5</v>
      </c>
      <c r="U371" s="334" t="s">
        <v>1727</v>
      </c>
      <c r="V371" s="307" t="s">
        <v>1728</v>
      </c>
      <c r="W371" s="235" t="str">
        <f t="shared" si="16"/>
        <v>En gestión</v>
      </c>
      <c r="X371" s="235" t="str">
        <f t="shared" si="17"/>
        <v>En gestión</v>
      </c>
      <c r="Y371" s="1803"/>
      <c r="Z371" s="1780"/>
      <c r="AA371" s="1781"/>
      <c r="AB371" s="1782"/>
      <c r="AC371" s="1783"/>
      <c r="AD371" s="270"/>
      <c r="AE371" s="1778"/>
      <c r="AF371" s="1720"/>
      <c r="AG371" s="1720"/>
      <c r="AH371" s="1778"/>
      <c r="AI371" s="1719"/>
      <c r="AJ371" s="1719"/>
      <c r="AK371" s="1798"/>
      <c r="AL371" s="1798"/>
      <c r="AM371" s="1798"/>
      <c r="AN371" s="1798"/>
      <c r="AP371" s="839" t="s">
        <v>4493</v>
      </c>
      <c r="AQ371" s="844" t="s">
        <v>4205</v>
      </c>
      <c r="AR371" s="2086"/>
    </row>
    <row r="372" spans="2:44" ht="126" customHeight="1" x14ac:dyDescent="0.25">
      <c r="B372" s="2066"/>
      <c r="C372" s="1690"/>
      <c r="D372" s="1687"/>
      <c r="E372" s="1687"/>
      <c r="F372" s="251" t="s">
        <v>1729</v>
      </c>
      <c r="G372" s="256" t="s">
        <v>1423</v>
      </c>
      <c r="H372" s="332">
        <v>0.25</v>
      </c>
      <c r="I372" s="258">
        <v>44563</v>
      </c>
      <c r="J372" s="258">
        <v>44925</v>
      </c>
      <c r="K372" s="259">
        <v>0.25</v>
      </c>
      <c r="L372" s="46">
        <v>0.5</v>
      </c>
      <c r="M372" s="259">
        <v>0.75</v>
      </c>
      <c r="N372" s="259">
        <v>1</v>
      </c>
      <c r="O372" s="1788"/>
      <c r="P372" s="1789"/>
      <c r="Q372" s="18"/>
      <c r="R372" s="1801"/>
      <c r="S372" s="1802"/>
      <c r="T372" s="58">
        <v>0.5</v>
      </c>
      <c r="U372" s="334" t="s">
        <v>1730</v>
      </c>
      <c r="V372" s="336" t="s">
        <v>1731</v>
      </c>
      <c r="W372" s="235" t="str">
        <f t="shared" si="16"/>
        <v>En gestión</v>
      </c>
      <c r="X372" s="235" t="str">
        <f t="shared" si="17"/>
        <v>En gestión</v>
      </c>
      <c r="Y372" s="1803"/>
      <c r="Z372" s="1780"/>
      <c r="AA372" s="1781"/>
      <c r="AB372" s="1782"/>
      <c r="AC372" s="1783"/>
      <c r="AD372" s="270"/>
      <c r="AE372" s="1778"/>
      <c r="AF372" s="1720"/>
      <c r="AG372" s="1720"/>
      <c r="AH372" s="1778"/>
      <c r="AI372" s="1719"/>
      <c r="AJ372" s="1719"/>
      <c r="AK372" s="1798"/>
      <c r="AL372" s="1798"/>
      <c r="AM372" s="1798"/>
      <c r="AN372" s="1798"/>
      <c r="AP372" s="839" t="s">
        <v>4493</v>
      </c>
      <c r="AQ372" s="844" t="s">
        <v>4205</v>
      </c>
      <c r="AR372" s="2087"/>
    </row>
    <row r="373" spans="2:44" ht="126" customHeight="1" x14ac:dyDescent="0.25">
      <c r="B373" s="2066"/>
      <c r="C373" s="1688" t="s">
        <v>1732</v>
      </c>
      <c r="D373" s="1685" t="s">
        <v>1733</v>
      </c>
      <c r="E373" s="1685" t="s">
        <v>1428</v>
      </c>
      <c r="F373" s="251" t="s">
        <v>1734</v>
      </c>
      <c r="G373" s="256" t="s">
        <v>1406</v>
      </c>
      <c r="H373" s="332">
        <v>0.25</v>
      </c>
      <c r="I373" s="258">
        <v>44568</v>
      </c>
      <c r="J373" s="258">
        <v>44591</v>
      </c>
      <c r="K373" s="259">
        <v>1</v>
      </c>
      <c r="L373" s="46">
        <v>1</v>
      </c>
      <c r="M373" s="259">
        <v>1</v>
      </c>
      <c r="N373" s="259">
        <v>1</v>
      </c>
      <c r="O373" s="1788">
        <v>15226000</v>
      </c>
      <c r="P373" s="1789">
        <v>40992000</v>
      </c>
      <c r="Q373" s="18"/>
      <c r="R373" s="1800">
        <v>0.5</v>
      </c>
      <c r="S373" s="1806" t="s">
        <v>1407</v>
      </c>
      <c r="T373" s="58">
        <v>1</v>
      </c>
      <c r="U373" s="337" t="s">
        <v>1589</v>
      </c>
      <c r="V373" s="336" t="s">
        <v>729</v>
      </c>
      <c r="W373" s="235" t="str">
        <f t="shared" si="16"/>
        <v>Terminado</v>
      </c>
      <c r="X373" s="235" t="str">
        <f t="shared" si="17"/>
        <v>Terminado</v>
      </c>
      <c r="Y373" s="1687" t="s">
        <v>1697</v>
      </c>
      <c r="Z373" s="1804">
        <f>SUMPRODUCT(T373:T376,H373:H376)</f>
        <v>0.625</v>
      </c>
      <c r="AA373" s="1805">
        <f>SUMPRODUCT(H373:H376,L373:L376)</f>
        <v>0.625</v>
      </c>
      <c r="AB373" s="1782" t="str">
        <f>IF(AA373&lt;1%,"Sin iniciar",IF(AA373=100%,"Terminado","En gestión"))</f>
        <v>En gestión</v>
      </c>
      <c r="AC373" s="1783" t="str">
        <f>IF(Z373&lt;1%,"Sin iniciar",IF(Z373=100%,"Terminado","En gestión"))</f>
        <v>En gestión</v>
      </c>
      <c r="AD373" s="270"/>
      <c r="AE373" s="1778">
        <v>40992000</v>
      </c>
      <c r="AF373" s="1720"/>
      <c r="AG373" s="1720">
        <v>20496000</v>
      </c>
      <c r="AH373" s="1778">
        <v>15226000</v>
      </c>
      <c r="AI373" s="1719">
        <v>144909593.00999999</v>
      </c>
      <c r="AJ373" s="1719">
        <v>37886672.880000003</v>
      </c>
      <c r="AK373" s="1798" t="s">
        <v>1410</v>
      </c>
      <c r="AL373" s="1798" t="s">
        <v>1698</v>
      </c>
      <c r="AM373" s="1798" t="s">
        <v>1699</v>
      </c>
      <c r="AN373" s="1798" t="s">
        <v>1735</v>
      </c>
      <c r="AP373" s="839" t="s">
        <v>4493</v>
      </c>
      <c r="AQ373" s="844" t="s">
        <v>4473</v>
      </c>
      <c r="AR373" s="2085" t="s">
        <v>4473</v>
      </c>
    </row>
    <row r="374" spans="2:44" ht="126" customHeight="1" x14ac:dyDescent="0.25">
      <c r="B374" s="2066"/>
      <c r="C374" s="1689"/>
      <c r="D374" s="1686"/>
      <c r="E374" s="1686"/>
      <c r="F374" s="251" t="s">
        <v>1736</v>
      </c>
      <c r="G374" s="256" t="s">
        <v>1415</v>
      </c>
      <c r="H374" s="332">
        <v>0.25</v>
      </c>
      <c r="I374" s="258">
        <v>44568</v>
      </c>
      <c r="J374" s="258">
        <v>44921</v>
      </c>
      <c r="K374" s="259">
        <v>0.25</v>
      </c>
      <c r="L374" s="46">
        <v>0.5</v>
      </c>
      <c r="M374" s="259">
        <v>0.75</v>
      </c>
      <c r="N374" s="259">
        <v>1</v>
      </c>
      <c r="O374" s="1788"/>
      <c r="P374" s="1789"/>
      <c r="Q374" s="18"/>
      <c r="R374" s="1801"/>
      <c r="S374" s="1802"/>
      <c r="T374" s="58">
        <v>0.5</v>
      </c>
      <c r="U374" s="334" t="s">
        <v>1737</v>
      </c>
      <c r="V374" s="307" t="s">
        <v>1738</v>
      </c>
      <c r="W374" s="235" t="str">
        <f t="shared" si="16"/>
        <v>En gestión</v>
      </c>
      <c r="X374" s="235" t="str">
        <f t="shared" si="17"/>
        <v>En gestión</v>
      </c>
      <c r="Y374" s="1803"/>
      <c r="Z374" s="1780"/>
      <c r="AA374" s="1781"/>
      <c r="AB374" s="1782"/>
      <c r="AC374" s="1783"/>
      <c r="AD374" s="270"/>
      <c r="AE374" s="1778"/>
      <c r="AF374" s="1720"/>
      <c r="AG374" s="1720"/>
      <c r="AH374" s="1778"/>
      <c r="AI374" s="1719"/>
      <c r="AJ374" s="1719"/>
      <c r="AK374" s="1798"/>
      <c r="AL374" s="1798"/>
      <c r="AM374" s="1798"/>
      <c r="AN374" s="1798"/>
      <c r="AP374" s="839" t="s">
        <v>4493</v>
      </c>
      <c r="AQ374" s="844" t="s">
        <v>4205</v>
      </c>
      <c r="AR374" s="2086"/>
    </row>
    <row r="375" spans="2:44" ht="126" customHeight="1" x14ac:dyDescent="0.25">
      <c r="B375" s="2066"/>
      <c r="C375" s="1689"/>
      <c r="D375" s="1686"/>
      <c r="E375" s="1686"/>
      <c r="F375" s="251" t="s">
        <v>1739</v>
      </c>
      <c r="G375" s="256" t="s">
        <v>1419</v>
      </c>
      <c r="H375" s="332">
        <v>0.25</v>
      </c>
      <c r="I375" s="258">
        <v>44568</v>
      </c>
      <c r="J375" s="258">
        <v>44921</v>
      </c>
      <c r="K375" s="259">
        <v>0.25</v>
      </c>
      <c r="L375" s="46">
        <v>0.5</v>
      </c>
      <c r="M375" s="259">
        <v>0.75</v>
      </c>
      <c r="N375" s="259">
        <v>1</v>
      </c>
      <c r="O375" s="1788"/>
      <c r="P375" s="1789"/>
      <c r="Q375" s="18"/>
      <c r="R375" s="1801"/>
      <c r="S375" s="1802"/>
      <c r="T375" s="58">
        <v>0.5</v>
      </c>
      <c r="U375" s="334" t="s">
        <v>1740</v>
      </c>
      <c r="V375" s="307" t="s">
        <v>1741</v>
      </c>
      <c r="W375" s="235" t="str">
        <f t="shared" si="16"/>
        <v>En gestión</v>
      </c>
      <c r="X375" s="235" t="str">
        <f t="shared" si="17"/>
        <v>En gestión</v>
      </c>
      <c r="Y375" s="1803"/>
      <c r="Z375" s="1780"/>
      <c r="AA375" s="1781"/>
      <c r="AB375" s="1782"/>
      <c r="AC375" s="1783"/>
      <c r="AD375" s="270"/>
      <c r="AE375" s="1778"/>
      <c r="AF375" s="1720"/>
      <c r="AG375" s="1720"/>
      <c r="AH375" s="1778"/>
      <c r="AI375" s="1719"/>
      <c r="AJ375" s="1719"/>
      <c r="AK375" s="1798"/>
      <c r="AL375" s="1798"/>
      <c r="AM375" s="1798"/>
      <c r="AN375" s="1798"/>
      <c r="AP375" s="839" t="s">
        <v>4493</v>
      </c>
      <c r="AQ375" s="844" t="s">
        <v>4205</v>
      </c>
      <c r="AR375" s="2086"/>
    </row>
    <row r="376" spans="2:44" ht="126" customHeight="1" x14ac:dyDescent="0.25">
      <c r="B376" s="2066"/>
      <c r="C376" s="1690"/>
      <c r="D376" s="1687"/>
      <c r="E376" s="1687"/>
      <c r="F376" s="251" t="s">
        <v>1742</v>
      </c>
      <c r="G376" s="256" t="s">
        <v>1423</v>
      </c>
      <c r="H376" s="332">
        <v>0.25</v>
      </c>
      <c r="I376" s="258">
        <v>44568</v>
      </c>
      <c r="J376" s="258">
        <v>44921</v>
      </c>
      <c r="K376" s="259">
        <v>0.25</v>
      </c>
      <c r="L376" s="46">
        <v>0.5</v>
      </c>
      <c r="M376" s="259">
        <v>0.75</v>
      </c>
      <c r="N376" s="259">
        <v>1</v>
      </c>
      <c r="O376" s="1788"/>
      <c r="P376" s="1789"/>
      <c r="Q376" s="18"/>
      <c r="R376" s="1801"/>
      <c r="S376" s="1802"/>
      <c r="T376" s="58">
        <v>0.5</v>
      </c>
      <c r="U376" s="334" t="s">
        <v>1743</v>
      </c>
      <c r="V376" s="336" t="s">
        <v>1744</v>
      </c>
      <c r="W376" s="235" t="str">
        <f t="shared" si="16"/>
        <v>En gestión</v>
      </c>
      <c r="X376" s="235" t="str">
        <f t="shared" si="17"/>
        <v>En gestión</v>
      </c>
      <c r="Y376" s="1803"/>
      <c r="Z376" s="1780"/>
      <c r="AA376" s="1781"/>
      <c r="AB376" s="1782"/>
      <c r="AC376" s="1783"/>
      <c r="AD376" s="270"/>
      <c r="AE376" s="1778"/>
      <c r="AF376" s="1720"/>
      <c r="AG376" s="1720"/>
      <c r="AH376" s="1778"/>
      <c r="AI376" s="1719"/>
      <c r="AJ376" s="1719"/>
      <c r="AK376" s="1798"/>
      <c r="AL376" s="1798"/>
      <c r="AM376" s="1798"/>
      <c r="AN376" s="1798"/>
      <c r="AP376" s="839" t="s">
        <v>4493</v>
      </c>
      <c r="AQ376" s="844" t="s">
        <v>4205</v>
      </c>
      <c r="AR376" s="2087"/>
    </row>
    <row r="377" spans="2:44" ht="126" customHeight="1" x14ac:dyDescent="0.25">
      <c r="B377" s="2066"/>
      <c r="C377" s="1688" t="s">
        <v>1745</v>
      </c>
      <c r="D377" s="1685" t="s">
        <v>1746</v>
      </c>
      <c r="E377" s="1685" t="s">
        <v>1428</v>
      </c>
      <c r="F377" s="251" t="s">
        <v>1747</v>
      </c>
      <c r="G377" s="256" t="s">
        <v>1406</v>
      </c>
      <c r="H377" s="332">
        <v>0.25</v>
      </c>
      <c r="I377" s="258">
        <v>44564</v>
      </c>
      <c r="J377" s="258">
        <v>44591</v>
      </c>
      <c r="K377" s="259">
        <v>1</v>
      </c>
      <c r="L377" s="46">
        <v>1</v>
      </c>
      <c r="M377" s="259">
        <v>1</v>
      </c>
      <c r="N377" s="259">
        <v>1</v>
      </c>
      <c r="O377" s="1788">
        <v>1395879831</v>
      </c>
      <c r="P377" s="1789">
        <v>40800000</v>
      </c>
      <c r="Q377" s="18"/>
      <c r="R377" s="1800">
        <v>0.5</v>
      </c>
      <c r="S377" s="1806" t="s">
        <v>1407</v>
      </c>
      <c r="T377" s="58">
        <v>1</v>
      </c>
      <c r="U377" s="337" t="s">
        <v>1589</v>
      </c>
      <c r="V377" s="336" t="s">
        <v>729</v>
      </c>
      <c r="W377" s="235" t="str">
        <f t="shared" si="16"/>
        <v>Terminado</v>
      </c>
      <c r="X377" s="235" t="str">
        <f t="shared" si="17"/>
        <v>Terminado</v>
      </c>
      <c r="Y377" s="1687" t="s">
        <v>1748</v>
      </c>
      <c r="Z377" s="1804">
        <f>SUMPRODUCT(T377:T380,H377:H380)</f>
        <v>0.625</v>
      </c>
      <c r="AA377" s="1805">
        <f>SUMPRODUCT(H377:H380,L377:L380)</f>
        <v>0.625</v>
      </c>
      <c r="AB377" s="1782" t="str">
        <f>IF(AA377&lt;1%,"Sin iniciar",IF(AA377=100%,"Terminado","En gestión"))</f>
        <v>En gestión</v>
      </c>
      <c r="AC377" s="1783" t="str">
        <f>IF(Z377&lt;1%,"Sin iniciar",IF(Z377=100%,"Terminado","En gestión"))</f>
        <v>En gestión</v>
      </c>
      <c r="AD377" s="270"/>
      <c r="AE377" s="1778">
        <v>40800000</v>
      </c>
      <c r="AF377" s="1720"/>
      <c r="AG377" s="1720">
        <v>20400000</v>
      </c>
      <c r="AH377" s="1778">
        <v>1395879831</v>
      </c>
      <c r="AI377" s="1719">
        <v>1489535496.0999999</v>
      </c>
      <c r="AJ377" s="1719">
        <v>188743991.94999999</v>
      </c>
      <c r="AK377" s="1798" t="s">
        <v>1410</v>
      </c>
      <c r="AL377" s="1798" t="s">
        <v>1698</v>
      </c>
      <c r="AM377" s="1798" t="s">
        <v>1699</v>
      </c>
      <c r="AN377" s="1798" t="s">
        <v>1749</v>
      </c>
      <c r="AP377" s="839" t="s">
        <v>4493</v>
      </c>
      <c r="AQ377" s="844" t="s">
        <v>4474</v>
      </c>
      <c r="AR377" s="2085" t="s">
        <v>4474</v>
      </c>
    </row>
    <row r="378" spans="2:44" ht="126" customHeight="1" x14ac:dyDescent="0.25">
      <c r="B378" s="2066"/>
      <c r="C378" s="1689"/>
      <c r="D378" s="1686"/>
      <c r="E378" s="1686"/>
      <c r="F378" s="251" t="s">
        <v>1750</v>
      </c>
      <c r="G378" s="256" t="s">
        <v>1415</v>
      </c>
      <c r="H378" s="332">
        <v>0.25</v>
      </c>
      <c r="I378" s="258">
        <v>44564</v>
      </c>
      <c r="J378" s="258">
        <v>44925</v>
      </c>
      <c r="K378" s="259">
        <v>0.25</v>
      </c>
      <c r="L378" s="46">
        <v>0.5</v>
      </c>
      <c r="M378" s="259">
        <v>0.75</v>
      </c>
      <c r="N378" s="259">
        <v>1</v>
      </c>
      <c r="O378" s="1788"/>
      <c r="P378" s="1789"/>
      <c r="Q378" s="18"/>
      <c r="R378" s="1801"/>
      <c r="S378" s="1802"/>
      <c r="T378" s="58">
        <v>0.5</v>
      </c>
      <c r="U378" s="334" t="s">
        <v>1751</v>
      </c>
      <c r="V378" s="307" t="s">
        <v>1752</v>
      </c>
      <c r="W378" s="235" t="str">
        <f t="shared" si="16"/>
        <v>En gestión</v>
      </c>
      <c r="X378" s="235" t="str">
        <f t="shared" si="17"/>
        <v>En gestión</v>
      </c>
      <c r="Y378" s="1803"/>
      <c r="Z378" s="1780"/>
      <c r="AA378" s="1781"/>
      <c r="AB378" s="1782"/>
      <c r="AC378" s="1783"/>
      <c r="AD378" s="270"/>
      <c r="AE378" s="1778"/>
      <c r="AF378" s="1720"/>
      <c r="AG378" s="1720"/>
      <c r="AH378" s="1778"/>
      <c r="AI378" s="1719"/>
      <c r="AJ378" s="1719"/>
      <c r="AK378" s="1798"/>
      <c r="AL378" s="1798"/>
      <c r="AM378" s="1798"/>
      <c r="AN378" s="1798"/>
      <c r="AP378" s="839" t="s">
        <v>4493</v>
      </c>
      <c r="AQ378" s="844" t="s">
        <v>4205</v>
      </c>
      <c r="AR378" s="2086"/>
    </row>
    <row r="379" spans="2:44" ht="126" customHeight="1" x14ac:dyDescent="0.25">
      <c r="B379" s="2066"/>
      <c r="C379" s="1689"/>
      <c r="D379" s="1686"/>
      <c r="E379" s="1686"/>
      <c r="F379" s="251" t="s">
        <v>1753</v>
      </c>
      <c r="G379" s="256" t="s">
        <v>1419</v>
      </c>
      <c r="H379" s="332">
        <v>0.25</v>
      </c>
      <c r="I379" s="258">
        <v>44564</v>
      </c>
      <c r="J379" s="258">
        <v>44925</v>
      </c>
      <c r="K379" s="259">
        <v>0.25</v>
      </c>
      <c r="L379" s="46">
        <v>0.5</v>
      </c>
      <c r="M379" s="259">
        <v>0.75</v>
      </c>
      <c r="N379" s="259">
        <v>1</v>
      </c>
      <c r="O379" s="1788"/>
      <c r="P379" s="1789"/>
      <c r="Q379" s="18"/>
      <c r="R379" s="1801"/>
      <c r="S379" s="1802"/>
      <c r="T379" s="58">
        <v>0.5</v>
      </c>
      <c r="U379" s="334" t="s">
        <v>1751</v>
      </c>
      <c r="V379" s="307" t="s">
        <v>1752</v>
      </c>
      <c r="W379" s="235" t="str">
        <f t="shared" si="16"/>
        <v>En gestión</v>
      </c>
      <c r="X379" s="235" t="str">
        <f t="shared" si="17"/>
        <v>En gestión</v>
      </c>
      <c r="Y379" s="1803"/>
      <c r="Z379" s="1780"/>
      <c r="AA379" s="1781"/>
      <c r="AB379" s="1782"/>
      <c r="AC379" s="1783"/>
      <c r="AD379" s="270"/>
      <c r="AE379" s="1778"/>
      <c r="AF379" s="1720"/>
      <c r="AG379" s="1720"/>
      <c r="AH379" s="1778"/>
      <c r="AI379" s="1719"/>
      <c r="AJ379" s="1719"/>
      <c r="AK379" s="1798"/>
      <c r="AL379" s="1798"/>
      <c r="AM379" s="1798"/>
      <c r="AN379" s="1798"/>
      <c r="AP379" s="839" t="s">
        <v>4493</v>
      </c>
      <c r="AQ379" s="844" t="s">
        <v>4205</v>
      </c>
      <c r="AR379" s="2086"/>
    </row>
    <row r="380" spans="2:44" ht="126" customHeight="1" x14ac:dyDescent="0.25">
      <c r="B380" s="2066"/>
      <c r="C380" s="1690"/>
      <c r="D380" s="1687"/>
      <c r="E380" s="1687"/>
      <c r="F380" s="251" t="s">
        <v>1754</v>
      </c>
      <c r="G380" s="256" t="s">
        <v>1423</v>
      </c>
      <c r="H380" s="332">
        <v>0.25</v>
      </c>
      <c r="I380" s="258">
        <v>44564</v>
      </c>
      <c r="J380" s="258">
        <v>44925</v>
      </c>
      <c r="K380" s="259">
        <v>0.25</v>
      </c>
      <c r="L380" s="46">
        <v>0.5</v>
      </c>
      <c r="M380" s="259">
        <v>0.75</v>
      </c>
      <c r="N380" s="259">
        <v>1</v>
      </c>
      <c r="O380" s="1788"/>
      <c r="P380" s="1789"/>
      <c r="Q380" s="18"/>
      <c r="R380" s="1801"/>
      <c r="S380" s="1802"/>
      <c r="T380" s="58">
        <v>0.5</v>
      </c>
      <c r="U380" s="334" t="s">
        <v>1751</v>
      </c>
      <c r="V380" s="336" t="s">
        <v>1755</v>
      </c>
      <c r="W380" s="235" t="str">
        <f t="shared" si="16"/>
        <v>En gestión</v>
      </c>
      <c r="X380" s="235" t="str">
        <f t="shared" si="17"/>
        <v>En gestión</v>
      </c>
      <c r="Y380" s="1803"/>
      <c r="Z380" s="1780"/>
      <c r="AA380" s="1781"/>
      <c r="AB380" s="1782"/>
      <c r="AC380" s="1783"/>
      <c r="AD380" s="270"/>
      <c r="AE380" s="1778"/>
      <c r="AF380" s="1720"/>
      <c r="AG380" s="1720"/>
      <c r="AH380" s="1778"/>
      <c r="AI380" s="1719"/>
      <c r="AJ380" s="1719"/>
      <c r="AK380" s="1798"/>
      <c r="AL380" s="1798"/>
      <c r="AM380" s="1798"/>
      <c r="AN380" s="1798"/>
      <c r="AP380" s="839" t="s">
        <v>4493</v>
      </c>
      <c r="AQ380" s="844" t="s">
        <v>4205</v>
      </c>
      <c r="AR380" s="2087"/>
    </row>
    <row r="381" spans="2:44" ht="126" customHeight="1" x14ac:dyDescent="0.25">
      <c r="B381" s="2066"/>
      <c r="C381" s="1688" t="s">
        <v>1756</v>
      </c>
      <c r="D381" s="1685" t="s">
        <v>1757</v>
      </c>
      <c r="E381" s="1685" t="s">
        <v>1428</v>
      </c>
      <c r="F381" s="251" t="s">
        <v>1758</v>
      </c>
      <c r="G381" s="256" t="s">
        <v>1406</v>
      </c>
      <c r="H381" s="332">
        <v>0.25</v>
      </c>
      <c r="I381" s="258">
        <v>44564</v>
      </c>
      <c r="J381" s="258">
        <v>44591</v>
      </c>
      <c r="K381" s="259">
        <v>1</v>
      </c>
      <c r="L381" s="46">
        <v>1</v>
      </c>
      <c r="M381" s="259">
        <v>1</v>
      </c>
      <c r="N381" s="259">
        <v>1</v>
      </c>
      <c r="O381" s="1788">
        <v>2354740039</v>
      </c>
      <c r="P381" s="1789">
        <v>40800000</v>
      </c>
      <c r="Q381" s="18"/>
      <c r="R381" s="1800">
        <v>0.5</v>
      </c>
      <c r="S381" s="1806" t="s">
        <v>1407</v>
      </c>
      <c r="T381" s="58">
        <v>1</v>
      </c>
      <c r="U381" s="337" t="s">
        <v>1589</v>
      </c>
      <c r="V381" s="336" t="s">
        <v>729</v>
      </c>
      <c r="W381" s="235" t="str">
        <f t="shared" si="16"/>
        <v>Terminado</v>
      </c>
      <c r="X381" s="235" t="str">
        <f t="shared" si="17"/>
        <v>Terminado</v>
      </c>
      <c r="Y381" s="1687" t="s">
        <v>1748</v>
      </c>
      <c r="Z381" s="1804">
        <f>SUMPRODUCT(T381:T384,H381:H384)</f>
        <v>0.625</v>
      </c>
      <c r="AA381" s="1805">
        <f>SUMPRODUCT(H381:H384,L381:L384)</f>
        <v>0.625</v>
      </c>
      <c r="AB381" s="1782" t="str">
        <f>IF(AA381&lt;1%,"Sin iniciar",IF(AA381=100%,"Terminado","En gestión"))</f>
        <v>En gestión</v>
      </c>
      <c r="AC381" s="1783" t="str">
        <f>IF(Z381&lt;1%,"Sin iniciar",IF(Z381=100%,"Terminado","En gestión"))</f>
        <v>En gestión</v>
      </c>
      <c r="AD381" s="270"/>
      <c r="AE381" s="1778">
        <v>40800000</v>
      </c>
      <c r="AF381" s="1720"/>
      <c r="AG381" s="1720">
        <v>20400000</v>
      </c>
      <c r="AH381" s="1778">
        <v>2354740039</v>
      </c>
      <c r="AI381" s="1719">
        <v>2359609335.5</v>
      </c>
      <c r="AJ381" s="1719">
        <v>670451540.84000003</v>
      </c>
      <c r="AK381" s="1798" t="s">
        <v>1410</v>
      </c>
      <c r="AL381" s="1798" t="s">
        <v>1759</v>
      </c>
      <c r="AM381" s="1798" t="s">
        <v>1760</v>
      </c>
      <c r="AN381" s="1798" t="s">
        <v>1761</v>
      </c>
      <c r="AP381" s="839" t="s">
        <v>4493</v>
      </c>
      <c r="AQ381" s="844" t="s">
        <v>4475</v>
      </c>
      <c r="AR381" s="2085" t="s">
        <v>4475</v>
      </c>
    </row>
    <row r="382" spans="2:44" ht="126" customHeight="1" x14ac:dyDescent="0.25">
      <c r="B382" s="2066"/>
      <c r="C382" s="1689"/>
      <c r="D382" s="1686"/>
      <c r="E382" s="1686"/>
      <c r="F382" s="251" t="s">
        <v>1762</v>
      </c>
      <c r="G382" s="256" t="s">
        <v>1415</v>
      </c>
      <c r="H382" s="332">
        <v>0.25</v>
      </c>
      <c r="I382" s="258">
        <v>44564</v>
      </c>
      <c r="J382" s="258">
        <v>44925</v>
      </c>
      <c r="K382" s="259">
        <v>0.25</v>
      </c>
      <c r="L382" s="46">
        <v>0.5</v>
      </c>
      <c r="M382" s="259">
        <v>0.75</v>
      </c>
      <c r="N382" s="259">
        <v>1</v>
      </c>
      <c r="O382" s="1788"/>
      <c r="P382" s="1789"/>
      <c r="Q382" s="18"/>
      <c r="R382" s="1801"/>
      <c r="S382" s="1802"/>
      <c r="T382" s="58">
        <v>0.5</v>
      </c>
      <c r="U382" s="334" t="s">
        <v>1751</v>
      </c>
      <c r="V382" s="307" t="s">
        <v>1763</v>
      </c>
      <c r="W382" s="235" t="str">
        <f t="shared" si="16"/>
        <v>En gestión</v>
      </c>
      <c r="X382" s="235" t="str">
        <f t="shared" si="17"/>
        <v>En gestión</v>
      </c>
      <c r="Y382" s="1803"/>
      <c r="Z382" s="1780"/>
      <c r="AA382" s="1781"/>
      <c r="AB382" s="1782"/>
      <c r="AC382" s="1783"/>
      <c r="AD382" s="270"/>
      <c r="AE382" s="1778"/>
      <c r="AF382" s="1720"/>
      <c r="AG382" s="1720"/>
      <c r="AH382" s="1778"/>
      <c r="AI382" s="1719"/>
      <c r="AJ382" s="1719"/>
      <c r="AK382" s="1798"/>
      <c r="AL382" s="1798"/>
      <c r="AM382" s="1798"/>
      <c r="AN382" s="1798"/>
      <c r="AP382" s="839" t="s">
        <v>4493</v>
      </c>
      <c r="AQ382" s="844" t="s">
        <v>4205</v>
      </c>
      <c r="AR382" s="2086"/>
    </row>
    <row r="383" spans="2:44" ht="126" customHeight="1" x14ac:dyDescent="0.25">
      <c r="B383" s="2066"/>
      <c r="C383" s="1689"/>
      <c r="D383" s="1686"/>
      <c r="E383" s="1686"/>
      <c r="F383" s="251" t="s">
        <v>1764</v>
      </c>
      <c r="G383" s="256" t="s">
        <v>1419</v>
      </c>
      <c r="H383" s="332">
        <v>0.25</v>
      </c>
      <c r="I383" s="258">
        <v>44564</v>
      </c>
      <c r="J383" s="258">
        <v>44925</v>
      </c>
      <c r="K383" s="259">
        <v>0.25</v>
      </c>
      <c r="L383" s="46">
        <v>0.5</v>
      </c>
      <c r="M383" s="259">
        <v>0.75</v>
      </c>
      <c r="N383" s="259">
        <v>1</v>
      </c>
      <c r="O383" s="1788"/>
      <c r="P383" s="1789"/>
      <c r="Q383" s="18"/>
      <c r="R383" s="1801"/>
      <c r="S383" s="1802"/>
      <c r="T383" s="58">
        <v>0.5</v>
      </c>
      <c r="U383" s="334" t="s">
        <v>1751</v>
      </c>
      <c r="V383" s="307" t="s">
        <v>1763</v>
      </c>
      <c r="W383" s="235" t="str">
        <f t="shared" si="16"/>
        <v>En gestión</v>
      </c>
      <c r="X383" s="235" t="str">
        <f t="shared" si="17"/>
        <v>En gestión</v>
      </c>
      <c r="Y383" s="1803"/>
      <c r="Z383" s="1780"/>
      <c r="AA383" s="1781"/>
      <c r="AB383" s="1782"/>
      <c r="AC383" s="1783"/>
      <c r="AD383" s="270"/>
      <c r="AE383" s="1778"/>
      <c r="AF383" s="1720"/>
      <c r="AG383" s="1720"/>
      <c r="AH383" s="1778"/>
      <c r="AI383" s="1719"/>
      <c r="AJ383" s="1719"/>
      <c r="AK383" s="1798"/>
      <c r="AL383" s="1798"/>
      <c r="AM383" s="1798"/>
      <c r="AN383" s="1798"/>
      <c r="AP383" s="839" t="s">
        <v>4493</v>
      </c>
      <c r="AQ383" s="844" t="s">
        <v>4205</v>
      </c>
      <c r="AR383" s="2086"/>
    </row>
    <row r="384" spans="2:44" ht="126" customHeight="1" x14ac:dyDescent="0.25">
      <c r="B384" s="2066"/>
      <c r="C384" s="1690"/>
      <c r="D384" s="1687"/>
      <c r="E384" s="1687"/>
      <c r="F384" s="251" t="s">
        <v>1765</v>
      </c>
      <c r="G384" s="256" t="s">
        <v>1423</v>
      </c>
      <c r="H384" s="332">
        <v>0.25</v>
      </c>
      <c r="I384" s="258">
        <v>44564</v>
      </c>
      <c r="J384" s="258">
        <v>44925</v>
      </c>
      <c r="K384" s="259">
        <v>0.25</v>
      </c>
      <c r="L384" s="46">
        <v>0.5</v>
      </c>
      <c r="M384" s="259">
        <v>0.75</v>
      </c>
      <c r="N384" s="259">
        <v>1</v>
      </c>
      <c r="O384" s="1788"/>
      <c r="P384" s="1789"/>
      <c r="Q384" s="18"/>
      <c r="R384" s="1801"/>
      <c r="S384" s="1802"/>
      <c r="T384" s="58">
        <v>0.5</v>
      </c>
      <c r="U384" s="334" t="s">
        <v>1751</v>
      </c>
      <c r="V384" s="336" t="s">
        <v>1766</v>
      </c>
      <c r="W384" s="235" t="str">
        <f t="shared" si="16"/>
        <v>En gestión</v>
      </c>
      <c r="X384" s="235" t="str">
        <f t="shared" si="17"/>
        <v>En gestión</v>
      </c>
      <c r="Y384" s="1803"/>
      <c r="Z384" s="1780"/>
      <c r="AA384" s="1781"/>
      <c r="AB384" s="1782"/>
      <c r="AC384" s="1783"/>
      <c r="AD384" s="270"/>
      <c r="AE384" s="1778"/>
      <c r="AF384" s="1720"/>
      <c r="AG384" s="1720"/>
      <c r="AH384" s="1778"/>
      <c r="AI384" s="1719"/>
      <c r="AJ384" s="1719"/>
      <c r="AK384" s="1798"/>
      <c r="AL384" s="1798"/>
      <c r="AM384" s="1798"/>
      <c r="AN384" s="1798"/>
      <c r="AP384" s="839" t="s">
        <v>4493</v>
      </c>
      <c r="AQ384" s="844" t="s">
        <v>4205</v>
      </c>
      <c r="AR384" s="2087"/>
    </row>
    <row r="385" spans="2:44" ht="126" customHeight="1" x14ac:dyDescent="0.25">
      <c r="B385" s="2066"/>
      <c r="C385" s="1688" t="s">
        <v>1767</v>
      </c>
      <c r="D385" s="1685" t="s">
        <v>1768</v>
      </c>
      <c r="E385" s="1685" t="s">
        <v>1428</v>
      </c>
      <c r="F385" s="251" t="s">
        <v>1769</v>
      </c>
      <c r="G385" s="256" t="s">
        <v>1406</v>
      </c>
      <c r="H385" s="332">
        <v>0.25</v>
      </c>
      <c r="I385" s="258">
        <v>44564</v>
      </c>
      <c r="J385" s="258">
        <v>44591</v>
      </c>
      <c r="K385" s="259">
        <v>1</v>
      </c>
      <c r="L385" s="46">
        <v>1</v>
      </c>
      <c r="M385" s="259">
        <v>1</v>
      </c>
      <c r="N385" s="259">
        <v>1</v>
      </c>
      <c r="O385" s="1788">
        <v>5659229398</v>
      </c>
      <c r="P385" s="1789">
        <v>122400000</v>
      </c>
      <c r="Q385" s="18"/>
      <c r="R385" s="1800">
        <v>0.5</v>
      </c>
      <c r="S385" s="1806" t="s">
        <v>1407</v>
      </c>
      <c r="T385" s="58">
        <v>1</v>
      </c>
      <c r="U385" s="337" t="s">
        <v>1589</v>
      </c>
      <c r="V385" s="336" t="s">
        <v>729</v>
      </c>
      <c r="W385" s="235" t="str">
        <f t="shared" si="16"/>
        <v>Terminado</v>
      </c>
      <c r="X385" s="235" t="str">
        <f t="shared" si="17"/>
        <v>Terminado</v>
      </c>
      <c r="Y385" s="1687" t="s">
        <v>1748</v>
      </c>
      <c r="Z385" s="1804">
        <f>SUMPRODUCT(T385:T388,H385:H388)</f>
        <v>0.625</v>
      </c>
      <c r="AA385" s="1805">
        <f>SUMPRODUCT(H385:H388,L385:L388)</f>
        <v>0.625</v>
      </c>
      <c r="AB385" s="1782" t="str">
        <f>IF(AA385&lt;1%,"Sin iniciar",IF(AA385=100%,"Terminado","En gestión"))</f>
        <v>En gestión</v>
      </c>
      <c r="AC385" s="1783" t="str">
        <f>IF(Z385&lt;1%,"Sin iniciar",IF(Z385=100%,"Terminado","En gestión"))</f>
        <v>En gestión</v>
      </c>
      <c r="AD385" s="270"/>
      <c r="AE385" s="1778">
        <v>122400000</v>
      </c>
      <c r="AF385" s="1720"/>
      <c r="AG385" s="1720">
        <v>61200000</v>
      </c>
      <c r="AH385" s="1778">
        <v>5659229398</v>
      </c>
      <c r="AI385" s="1719">
        <v>5610813895</v>
      </c>
      <c r="AJ385" s="1719">
        <v>1464533683.25</v>
      </c>
      <c r="AK385" s="1798" t="s">
        <v>1410</v>
      </c>
      <c r="AL385" s="1798" t="s">
        <v>1759</v>
      </c>
      <c r="AM385" s="1798" t="s">
        <v>1760</v>
      </c>
      <c r="AN385" s="1798" t="s">
        <v>1770</v>
      </c>
      <c r="AP385" s="839" t="s">
        <v>4493</v>
      </c>
      <c r="AQ385" s="844" t="s">
        <v>4476</v>
      </c>
      <c r="AR385" s="2085" t="s">
        <v>4476</v>
      </c>
    </row>
    <row r="386" spans="2:44" ht="126" customHeight="1" x14ac:dyDescent="0.25">
      <c r="B386" s="2066"/>
      <c r="C386" s="1689"/>
      <c r="D386" s="1686"/>
      <c r="E386" s="1686"/>
      <c r="F386" s="251" t="s">
        <v>1771</v>
      </c>
      <c r="G386" s="256" t="s">
        <v>1415</v>
      </c>
      <c r="H386" s="332">
        <v>0.25</v>
      </c>
      <c r="I386" s="258">
        <v>44564</v>
      </c>
      <c r="J386" s="258">
        <v>44925</v>
      </c>
      <c r="K386" s="259">
        <v>0.25</v>
      </c>
      <c r="L386" s="46">
        <v>0.5</v>
      </c>
      <c r="M386" s="259">
        <v>0.75</v>
      </c>
      <c r="N386" s="259">
        <v>1</v>
      </c>
      <c r="O386" s="1788"/>
      <c r="P386" s="1789"/>
      <c r="Q386" s="18"/>
      <c r="R386" s="1801"/>
      <c r="S386" s="1802"/>
      <c r="T386" s="58">
        <v>0.5</v>
      </c>
      <c r="U386" s="334" t="s">
        <v>1751</v>
      </c>
      <c r="V386" s="307" t="s">
        <v>1772</v>
      </c>
      <c r="W386" s="235" t="str">
        <f t="shared" si="16"/>
        <v>En gestión</v>
      </c>
      <c r="X386" s="235" t="str">
        <f t="shared" si="17"/>
        <v>En gestión</v>
      </c>
      <c r="Y386" s="1803"/>
      <c r="Z386" s="1780"/>
      <c r="AA386" s="1781"/>
      <c r="AB386" s="1782"/>
      <c r="AC386" s="1783"/>
      <c r="AD386" s="270"/>
      <c r="AE386" s="1778"/>
      <c r="AF386" s="1720"/>
      <c r="AG386" s="1720"/>
      <c r="AH386" s="1778"/>
      <c r="AI386" s="1719"/>
      <c r="AJ386" s="1719"/>
      <c r="AK386" s="1798"/>
      <c r="AL386" s="1798"/>
      <c r="AM386" s="1798"/>
      <c r="AN386" s="1798"/>
      <c r="AP386" s="839" t="s">
        <v>4493</v>
      </c>
      <c r="AQ386" s="844" t="s">
        <v>4205</v>
      </c>
      <c r="AR386" s="2086"/>
    </row>
    <row r="387" spans="2:44" ht="126" customHeight="1" x14ac:dyDescent="0.25">
      <c r="B387" s="2066"/>
      <c r="C387" s="1689"/>
      <c r="D387" s="1686"/>
      <c r="E387" s="1686"/>
      <c r="F387" s="251" t="s">
        <v>1773</v>
      </c>
      <c r="G387" s="256" t="s">
        <v>1419</v>
      </c>
      <c r="H387" s="332">
        <v>0.25</v>
      </c>
      <c r="I387" s="258">
        <v>44564</v>
      </c>
      <c r="J387" s="258">
        <v>44925</v>
      </c>
      <c r="K387" s="259">
        <v>0.25</v>
      </c>
      <c r="L387" s="46">
        <v>0.5</v>
      </c>
      <c r="M387" s="259">
        <v>0.75</v>
      </c>
      <c r="N387" s="259">
        <v>1</v>
      </c>
      <c r="O387" s="1788"/>
      <c r="P387" s="1789"/>
      <c r="Q387" s="18"/>
      <c r="R387" s="1801"/>
      <c r="S387" s="1802"/>
      <c r="T387" s="58">
        <v>0.5</v>
      </c>
      <c r="U387" s="334" t="s">
        <v>1751</v>
      </c>
      <c r="V387" s="307" t="s">
        <v>1772</v>
      </c>
      <c r="W387" s="235" t="str">
        <f t="shared" si="16"/>
        <v>En gestión</v>
      </c>
      <c r="X387" s="235" t="str">
        <f t="shared" si="17"/>
        <v>En gestión</v>
      </c>
      <c r="Y387" s="1803"/>
      <c r="Z387" s="1780"/>
      <c r="AA387" s="1781"/>
      <c r="AB387" s="1782"/>
      <c r="AC387" s="1783"/>
      <c r="AD387" s="270"/>
      <c r="AE387" s="1778"/>
      <c r="AF387" s="1720"/>
      <c r="AG387" s="1720"/>
      <c r="AH387" s="1778"/>
      <c r="AI387" s="1719"/>
      <c r="AJ387" s="1719"/>
      <c r="AK387" s="1798"/>
      <c r="AL387" s="1798"/>
      <c r="AM387" s="1798"/>
      <c r="AN387" s="1798"/>
      <c r="AP387" s="839" t="s">
        <v>4493</v>
      </c>
      <c r="AQ387" s="844" t="s">
        <v>4205</v>
      </c>
      <c r="AR387" s="2086"/>
    </row>
    <row r="388" spans="2:44" ht="126" customHeight="1" x14ac:dyDescent="0.25">
      <c r="B388" s="2066"/>
      <c r="C388" s="1690"/>
      <c r="D388" s="1687"/>
      <c r="E388" s="1687"/>
      <c r="F388" s="251" t="s">
        <v>1774</v>
      </c>
      <c r="G388" s="256" t="s">
        <v>1423</v>
      </c>
      <c r="H388" s="332">
        <v>0.25</v>
      </c>
      <c r="I388" s="258">
        <v>44564</v>
      </c>
      <c r="J388" s="258">
        <v>44925</v>
      </c>
      <c r="K388" s="259">
        <v>0.25</v>
      </c>
      <c r="L388" s="46">
        <v>0.5</v>
      </c>
      <c r="M388" s="259">
        <v>0.75</v>
      </c>
      <c r="N388" s="259">
        <v>1</v>
      </c>
      <c r="O388" s="1788"/>
      <c r="P388" s="1789"/>
      <c r="Q388" s="18"/>
      <c r="R388" s="1801"/>
      <c r="S388" s="1802"/>
      <c r="T388" s="58">
        <v>0.5</v>
      </c>
      <c r="U388" s="334" t="s">
        <v>1751</v>
      </c>
      <c r="V388" s="336" t="s">
        <v>1775</v>
      </c>
      <c r="W388" s="235" t="str">
        <f t="shared" ref="W388:W451" si="18">IF(L388&lt;1%,"Sin iniciar",IF(L388=100%,"Terminado","En gestión"))</f>
        <v>En gestión</v>
      </c>
      <c r="X388" s="235" t="str">
        <f t="shared" ref="X388:X451" si="19">IF(T388&lt;1%,"Sin iniciar",IF(T388=100%,"Terminado","En gestión"))</f>
        <v>En gestión</v>
      </c>
      <c r="Y388" s="1803"/>
      <c r="Z388" s="1780"/>
      <c r="AA388" s="1781"/>
      <c r="AB388" s="1782"/>
      <c r="AC388" s="1783"/>
      <c r="AD388" s="270"/>
      <c r="AE388" s="1778"/>
      <c r="AF388" s="1720"/>
      <c r="AG388" s="1720"/>
      <c r="AH388" s="1778"/>
      <c r="AI388" s="1719"/>
      <c r="AJ388" s="1719"/>
      <c r="AK388" s="1798"/>
      <c r="AL388" s="1798"/>
      <c r="AM388" s="1798"/>
      <c r="AN388" s="1798"/>
      <c r="AP388" s="839" t="s">
        <v>4493</v>
      </c>
      <c r="AQ388" s="844" t="s">
        <v>4205</v>
      </c>
      <c r="AR388" s="2087"/>
    </row>
    <row r="389" spans="2:44" ht="126" customHeight="1" x14ac:dyDescent="0.25">
      <c r="B389" s="2066"/>
      <c r="C389" s="1688" t="s">
        <v>1776</v>
      </c>
      <c r="D389" s="1685" t="s">
        <v>1777</v>
      </c>
      <c r="E389" s="1685" t="s">
        <v>1428</v>
      </c>
      <c r="F389" s="251" t="s">
        <v>1778</v>
      </c>
      <c r="G389" s="256" t="s">
        <v>1406</v>
      </c>
      <c r="H389" s="332">
        <v>0.25</v>
      </c>
      <c r="I389" s="258">
        <v>44564</v>
      </c>
      <c r="J389" s="258">
        <v>44591</v>
      </c>
      <c r="K389" s="259">
        <v>1</v>
      </c>
      <c r="L389" s="46">
        <v>1</v>
      </c>
      <c r="M389" s="259">
        <v>1</v>
      </c>
      <c r="N389" s="259">
        <v>1</v>
      </c>
      <c r="O389" s="1788">
        <v>705829481</v>
      </c>
      <c r="P389" s="1789">
        <v>73920000</v>
      </c>
      <c r="Q389" s="18"/>
      <c r="R389" s="1800">
        <v>0.5</v>
      </c>
      <c r="S389" s="1806" t="s">
        <v>1407</v>
      </c>
      <c r="T389" s="58">
        <v>1</v>
      </c>
      <c r="U389" s="337" t="s">
        <v>1589</v>
      </c>
      <c r="V389" s="307" t="s">
        <v>729</v>
      </c>
      <c r="W389" s="235" t="str">
        <f t="shared" si="18"/>
        <v>Terminado</v>
      </c>
      <c r="X389" s="235" t="str">
        <f t="shared" si="19"/>
        <v>Terminado</v>
      </c>
      <c r="Y389" s="1687" t="s">
        <v>1748</v>
      </c>
      <c r="Z389" s="1804">
        <f>SUMPRODUCT(T389:T392,H389:H392)</f>
        <v>0.625</v>
      </c>
      <c r="AA389" s="1805">
        <f>SUMPRODUCT(H389:H392,L389:L392)</f>
        <v>0.625</v>
      </c>
      <c r="AB389" s="1782" t="str">
        <f>IF(AA389&lt;1%,"Sin iniciar",IF(AA389=100%,"Terminado","En gestión"))</f>
        <v>En gestión</v>
      </c>
      <c r="AC389" s="1783" t="str">
        <f>IF(Z389&lt;1%,"Sin iniciar",IF(Z389=100%,"Terminado","En gestión"))</f>
        <v>En gestión</v>
      </c>
      <c r="AD389" s="270"/>
      <c r="AE389" s="1778">
        <v>73920000</v>
      </c>
      <c r="AF389" s="1720"/>
      <c r="AG389" s="1720">
        <v>36960000</v>
      </c>
      <c r="AH389" s="1778">
        <v>705829481</v>
      </c>
      <c r="AI389" s="1719">
        <v>617452076.13</v>
      </c>
      <c r="AJ389" s="1719">
        <v>194549924.52000001</v>
      </c>
      <c r="AK389" s="1798" t="s">
        <v>1410</v>
      </c>
      <c r="AL389" s="1798" t="s">
        <v>1759</v>
      </c>
      <c r="AM389" s="1798" t="s">
        <v>1760</v>
      </c>
      <c r="AN389" s="1798" t="s">
        <v>1779</v>
      </c>
      <c r="AP389" s="839" t="s">
        <v>4493</v>
      </c>
      <c r="AQ389" s="844" t="s">
        <v>4477</v>
      </c>
      <c r="AR389" s="2085" t="s">
        <v>4477</v>
      </c>
    </row>
    <row r="390" spans="2:44" ht="126" customHeight="1" x14ac:dyDescent="0.25">
      <c r="B390" s="2066"/>
      <c r="C390" s="1689"/>
      <c r="D390" s="1686"/>
      <c r="E390" s="1686"/>
      <c r="F390" s="251" t="s">
        <v>1780</v>
      </c>
      <c r="G390" s="256" t="s">
        <v>1415</v>
      </c>
      <c r="H390" s="332">
        <v>0.25</v>
      </c>
      <c r="I390" s="258">
        <v>44564</v>
      </c>
      <c r="J390" s="258">
        <v>44925</v>
      </c>
      <c r="K390" s="259">
        <v>0.25</v>
      </c>
      <c r="L390" s="46">
        <v>0.5</v>
      </c>
      <c r="M390" s="259">
        <v>0.75</v>
      </c>
      <c r="N390" s="259">
        <v>1</v>
      </c>
      <c r="O390" s="1788"/>
      <c r="P390" s="1789"/>
      <c r="Q390" s="18"/>
      <c r="R390" s="1801"/>
      <c r="S390" s="1802"/>
      <c r="T390" s="58">
        <v>0.5</v>
      </c>
      <c r="U390" s="334" t="s">
        <v>1751</v>
      </c>
      <c r="V390" s="307" t="s">
        <v>1781</v>
      </c>
      <c r="W390" s="235" t="str">
        <f t="shared" si="18"/>
        <v>En gestión</v>
      </c>
      <c r="X390" s="235" t="str">
        <f t="shared" si="19"/>
        <v>En gestión</v>
      </c>
      <c r="Y390" s="1803"/>
      <c r="Z390" s="1780"/>
      <c r="AA390" s="1781"/>
      <c r="AB390" s="1782"/>
      <c r="AC390" s="1783"/>
      <c r="AD390" s="270"/>
      <c r="AE390" s="1778"/>
      <c r="AF390" s="1720"/>
      <c r="AG390" s="1720"/>
      <c r="AH390" s="1778"/>
      <c r="AI390" s="1719"/>
      <c r="AJ390" s="1719"/>
      <c r="AK390" s="1798"/>
      <c r="AL390" s="1798"/>
      <c r="AM390" s="1798"/>
      <c r="AN390" s="1798"/>
      <c r="AP390" s="839" t="s">
        <v>4493</v>
      </c>
      <c r="AQ390" s="844" t="s">
        <v>4205</v>
      </c>
      <c r="AR390" s="2086"/>
    </row>
    <row r="391" spans="2:44" ht="126" customHeight="1" x14ac:dyDescent="0.25">
      <c r="B391" s="2066"/>
      <c r="C391" s="1689"/>
      <c r="D391" s="1686"/>
      <c r="E391" s="1686"/>
      <c r="F391" s="251" t="s">
        <v>1782</v>
      </c>
      <c r="G391" s="256" t="s">
        <v>1419</v>
      </c>
      <c r="H391" s="332">
        <v>0.25</v>
      </c>
      <c r="I391" s="258">
        <v>44564</v>
      </c>
      <c r="J391" s="258">
        <v>44925</v>
      </c>
      <c r="K391" s="259">
        <v>0.25</v>
      </c>
      <c r="L391" s="46">
        <v>0.5</v>
      </c>
      <c r="M391" s="259">
        <v>0.75</v>
      </c>
      <c r="N391" s="259">
        <v>1</v>
      </c>
      <c r="O391" s="1788"/>
      <c r="P391" s="1789"/>
      <c r="Q391" s="18"/>
      <c r="R391" s="1801"/>
      <c r="S391" s="1802"/>
      <c r="T391" s="58">
        <v>0.5</v>
      </c>
      <c r="U391" s="334" t="s">
        <v>1751</v>
      </c>
      <c r="V391" s="307" t="s">
        <v>1781</v>
      </c>
      <c r="W391" s="235" t="str">
        <f t="shared" si="18"/>
        <v>En gestión</v>
      </c>
      <c r="X391" s="235" t="str">
        <f t="shared" si="19"/>
        <v>En gestión</v>
      </c>
      <c r="Y391" s="1803"/>
      <c r="Z391" s="1780"/>
      <c r="AA391" s="1781"/>
      <c r="AB391" s="1782"/>
      <c r="AC391" s="1783"/>
      <c r="AD391" s="270"/>
      <c r="AE391" s="1778"/>
      <c r="AF391" s="1720"/>
      <c r="AG391" s="1720"/>
      <c r="AH391" s="1778"/>
      <c r="AI391" s="1719"/>
      <c r="AJ391" s="1719"/>
      <c r="AK391" s="1798"/>
      <c r="AL391" s="1798"/>
      <c r="AM391" s="1798"/>
      <c r="AN391" s="1798"/>
      <c r="AP391" s="839" t="s">
        <v>4493</v>
      </c>
      <c r="AQ391" s="844" t="s">
        <v>4205</v>
      </c>
      <c r="AR391" s="2086"/>
    </row>
    <row r="392" spans="2:44" ht="126" customHeight="1" x14ac:dyDescent="0.25">
      <c r="B392" s="2066"/>
      <c r="C392" s="1690"/>
      <c r="D392" s="1687"/>
      <c r="E392" s="1687"/>
      <c r="F392" s="251" t="s">
        <v>1783</v>
      </c>
      <c r="G392" s="256" t="s">
        <v>1423</v>
      </c>
      <c r="H392" s="332">
        <v>0.25</v>
      </c>
      <c r="I392" s="258">
        <v>44564</v>
      </c>
      <c r="J392" s="258">
        <v>44925</v>
      </c>
      <c r="K392" s="259">
        <v>0.25</v>
      </c>
      <c r="L392" s="46">
        <v>0.5</v>
      </c>
      <c r="M392" s="259">
        <v>0.75</v>
      </c>
      <c r="N392" s="259">
        <v>1</v>
      </c>
      <c r="O392" s="1788"/>
      <c r="P392" s="1789"/>
      <c r="Q392" s="18"/>
      <c r="R392" s="1801"/>
      <c r="S392" s="1802"/>
      <c r="T392" s="58">
        <v>0.5</v>
      </c>
      <c r="U392" s="334" t="s">
        <v>1751</v>
      </c>
      <c r="V392" s="336" t="s">
        <v>1784</v>
      </c>
      <c r="W392" s="235" t="str">
        <f t="shared" si="18"/>
        <v>En gestión</v>
      </c>
      <c r="X392" s="235" t="str">
        <f t="shared" si="19"/>
        <v>En gestión</v>
      </c>
      <c r="Y392" s="1803"/>
      <c r="Z392" s="1780"/>
      <c r="AA392" s="1781"/>
      <c r="AB392" s="1782"/>
      <c r="AC392" s="1783"/>
      <c r="AD392" s="270"/>
      <c r="AE392" s="1778"/>
      <c r="AF392" s="1720"/>
      <c r="AG392" s="1720"/>
      <c r="AH392" s="1778"/>
      <c r="AI392" s="1719"/>
      <c r="AJ392" s="1719"/>
      <c r="AK392" s="1798"/>
      <c r="AL392" s="1798"/>
      <c r="AM392" s="1798"/>
      <c r="AN392" s="1798"/>
      <c r="AP392" s="839" t="s">
        <v>4493</v>
      </c>
      <c r="AQ392" s="844" t="s">
        <v>4205</v>
      </c>
      <c r="AR392" s="2087"/>
    </row>
    <row r="393" spans="2:44" ht="126" customHeight="1" x14ac:dyDescent="0.25">
      <c r="B393" s="2066"/>
      <c r="C393" s="1688" t="s">
        <v>1785</v>
      </c>
      <c r="D393" s="1685" t="s">
        <v>1786</v>
      </c>
      <c r="E393" s="1685" t="s">
        <v>1428</v>
      </c>
      <c r="F393" s="251" t="s">
        <v>1787</v>
      </c>
      <c r="G393" s="256" t="s">
        <v>1406</v>
      </c>
      <c r="H393" s="332">
        <v>0.25</v>
      </c>
      <c r="I393" s="258">
        <v>44564</v>
      </c>
      <c r="J393" s="258">
        <v>44591</v>
      </c>
      <c r="K393" s="259">
        <v>1</v>
      </c>
      <c r="L393" s="46">
        <v>1</v>
      </c>
      <c r="M393" s="259">
        <v>1</v>
      </c>
      <c r="N393" s="259">
        <v>1</v>
      </c>
      <c r="O393" s="1788">
        <v>0</v>
      </c>
      <c r="P393" s="1789">
        <v>40800000</v>
      </c>
      <c r="Q393" s="18"/>
      <c r="R393" s="1800">
        <v>0.5</v>
      </c>
      <c r="S393" s="1806" t="s">
        <v>1407</v>
      </c>
      <c r="T393" s="58">
        <v>1</v>
      </c>
      <c r="U393" s="334" t="s">
        <v>1788</v>
      </c>
      <c r="V393" s="336" t="s">
        <v>1789</v>
      </c>
      <c r="W393" s="235" t="str">
        <f t="shared" si="18"/>
        <v>Terminado</v>
      </c>
      <c r="X393" s="235" t="str">
        <f t="shared" si="19"/>
        <v>Terminado</v>
      </c>
      <c r="Y393" s="1687" t="s">
        <v>1748</v>
      </c>
      <c r="Z393" s="1804">
        <f>SUMPRODUCT(T393:T396,H393:H396)</f>
        <v>0.625</v>
      </c>
      <c r="AA393" s="1805">
        <f>SUMPRODUCT(H393:H396,L393:L396)</f>
        <v>0.625</v>
      </c>
      <c r="AB393" s="1782" t="str">
        <f>IF(AA393&lt;1%,"Sin iniciar",IF(AA393=100%,"Terminado","En gestión"))</f>
        <v>En gestión</v>
      </c>
      <c r="AC393" s="1783" t="str">
        <f>IF(Z393&lt;1%,"Sin iniciar",IF(Z393=100%,"Terminado","En gestión"))</f>
        <v>En gestión</v>
      </c>
      <c r="AD393" s="270"/>
      <c r="AE393" s="1778">
        <v>40800000</v>
      </c>
      <c r="AF393" s="1720"/>
      <c r="AG393" s="1720">
        <v>20400000</v>
      </c>
      <c r="AH393" s="1778">
        <v>0</v>
      </c>
      <c r="AI393" s="1719">
        <v>16653834</v>
      </c>
      <c r="AJ393" s="1719">
        <v>0</v>
      </c>
      <c r="AK393" s="1798" t="s">
        <v>1410</v>
      </c>
      <c r="AL393" s="1798" t="s">
        <v>1759</v>
      </c>
      <c r="AM393" s="1798" t="s">
        <v>1760</v>
      </c>
      <c r="AN393" s="1798" t="s">
        <v>1790</v>
      </c>
      <c r="AP393" s="839" t="s">
        <v>4493</v>
      </c>
      <c r="AQ393" s="844" t="s">
        <v>4478</v>
      </c>
      <c r="AR393" s="2085" t="s">
        <v>4478</v>
      </c>
    </row>
    <row r="394" spans="2:44" ht="126" customHeight="1" x14ac:dyDescent="0.25">
      <c r="B394" s="2066"/>
      <c r="C394" s="1689"/>
      <c r="D394" s="1686"/>
      <c r="E394" s="1686"/>
      <c r="F394" s="251" t="s">
        <v>1791</v>
      </c>
      <c r="G394" s="256" t="s">
        <v>1415</v>
      </c>
      <c r="H394" s="332">
        <v>0.25</v>
      </c>
      <c r="I394" s="258">
        <v>44564</v>
      </c>
      <c r="J394" s="258">
        <v>44925</v>
      </c>
      <c r="K394" s="259">
        <v>0.25</v>
      </c>
      <c r="L394" s="46">
        <v>0.5</v>
      </c>
      <c r="M394" s="259">
        <v>0.75</v>
      </c>
      <c r="N394" s="259">
        <v>1</v>
      </c>
      <c r="O394" s="1788"/>
      <c r="P394" s="1789"/>
      <c r="Q394" s="18"/>
      <c r="R394" s="1801"/>
      <c r="S394" s="1802"/>
      <c r="T394" s="58">
        <v>0.5</v>
      </c>
      <c r="U394" s="334" t="s">
        <v>1751</v>
      </c>
      <c r="V394" s="307" t="s">
        <v>1792</v>
      </c>
      <c r="W394" s="235" t="str">
        <f t="shared" si="18"/>
        <v>En gestión</v>
      </c>
      <c r="X394" s="235" t="str">
        <f t="shared" si="19"/>
        <v>En gestión</v>
      </c>
      <c r="Y394" s="1803"/>
      <c r="Z394" s="1780"/>
      <c r="AA394" s="1781"/>
      <c r="AB394" s="1782"/>
      <c r="AC394" s="1783"/>
      <c r="AD394" s="270"/>
      <c r="AE394" s="1778"/>
      <c r="AF394" s="1720"/>
      <c r="AG394" s="1720"/>
      <c r="AH394" s="1778"/>
      <c r="AI394" s="1719"/>
      <c r="AJ394" s="1719"/>
      <c r="AK394" s="1798"/>
      <c r="AL394" s="1798"/>
      <c r="AM394" s="1798"/>
      <c r="AN394" s="1798"/>
      <c r="AP394" s="839" t="s">
        <v>4493</v>
      </c>
      <c r="AQ394" s="844" t="s">
        <v>4205</v>
      </c>
      <c r="AR394" s="2086"/>
    </row>
    <row r="395" spans="2:44" ht="126" customHeight="1" x14ac:dyDescent="0.25">
      <c r="B395" s="2066"/>
      <c r="C395" s="1689"/>
      <c r="D395" s="1686"/>
      <c r="E395" s="1686"/>
      <c r="F395" s="251" t="s">
        <v>1793</v>
      </c>
      <c r="G395" s="256" t="s">
        <v>1419</v>
      </c>
      <c r="H395" s="332">
        <v>0.25</v>
      </c>
      <c r="I395" s="258">
        <v>44564</v>
      </c>
      <c r="J395" s="258">
        <v>44925</v>
      </c>
      <c r="K395" s="259">
        <v>0.25</v>
      </c>
      <c r="L395" s="46">
        <v>0.5</v>
      </c>
      <c r="M395" s="259">
        <v>0.75</v>
      </c>
      <c r="N395" s="259">
        <v>1</v>
      </c>
      <c r="O395" s="1788"/>
      <c r="P395" s="1789"/>
      <c r="Q395" s="18"/>
      <c r="R395" s="1801"/>
      <c r="S395" s="1802"/>
      <c r="T395" s="58">
        <v>0.5</v>
      </c>
      <c r="U395" s="334" t="s">
        <v>1751</v>
      </c>
      <c r="V395" s="307" t="s">
        <v>1792</v>
      </c>
      <c r="W395" s="235" t="str">
        <f t="shared" si="18"/>
        <v>En gestión</v>
      </c>
      <c r="X395" s="235" t="str">
        <f t="shared" si="19"/>
        <v>En gestión</v>
      </c>
      <c r="Y395" s="1803"/>
      <c r="Z395" s="1780"/>
      <c r="AA395" s="1781"/>
      <c r="AB395" s="1782"/>
      <c r="AC395" s="1783"/>
      <c r="AD395" s="270"/>
      <c r="AE395" s="1778"/>
      <c r="AF395" s="1720"/>
      <c r="AG395" s="1720"/>
      <c r="AH395" s="1778"/>
      <c r="AI395" s="1719"/>
      <c r="AJ395" s="1719"/>
      <c r="AK395" s="1798"/>
      <c r="AL395" s="1798"/>
      <c r="AM395" s="1798"/>
      <c r="AN395" s="1798"/>
      <c r="AP395" s="839" t="s">
        <v>4493</v>
      </c>
      <c r="AQ395" s="844" t="s">
        <v>4205</v>
      </c>
      <c r="AR395" s="2086"/>
    </row>
    <row r="396" spans="2:44" ht="126" customHeight="1" x14ac:dyDescent="0.25">
      <c r="B396" s="2066"/>
      <c r="C396" s="1690"/>
      <c r="D396" s="1687"/>
      <c r="E396" s="1687"/>
      <c r="F396" s="251" t="s">
        <v>1794</v>
      </c>
      <c r="G396" s="256" t="s">
        <v>1423</v>
      </c>
      <c r="H396" s="332">
        <v>0.25</v>
      </c>
      <c r="I396" s="258">
        <v>44564</v>
      </c>
      <c r="J396" s="258">
        <v>44925</v>
      </c>
      <c r="K396" s="259">
        <v>0.25</v>
      </c>
      <c r="L396" s="46">
        <v>0.5</v>
      </c>
      <c r="M396" s="259">
        <v>0.75</v>
      </c>
      <c r="N396" s="259">
        <v>1</v>
      </c>
      <c r="O396" s="1788"/>
      <c r="P396" s="1789"/>
      <c r="Q396" s="18"/>
      <c r="R396" s="1801"/>
      <c r="S396" s="1802"/>
      <c r="T396" s="58">
        <v>0.5</v>
      </c>
      <c r="U396" s="334" t="s">
        <v>1751</v>
      </c>
      <c r="V396" s="336" t="s">
        <v>1795</v>
      </c>
      <c r="W396" s="235" t="str">
        <f t="shared" si="18"/>
        <v>En gestión</v>
      </c>
      <c r="X396" s="235" t="str">
        <f t="shared" si="19"/>
        <v>En gestión</v>
      </c>
      <c r="Y396" s="1803"/>
      <c r="Z396" s="1780"/>
      <c r="AA396" s="1781"/>
      <c r="AB396" s="1782"/>
      <c r="AC396" s="1783"/>
      <c r="AD396" s="270"/>
      <c r="AE396" s="1778"/>
      <c r="AF396" s="1720"/>
      <c r="AG396" s="1720"/>
      <c r="AH396" s="1778"/>
      <c r="AI396" s="1719"/>
      <c r="AJ396" s="1719"/>
      <c r="AK396" s="1798"/>
      <c r="AL396" s="1798"/>
      <c r="AM396" s="1798"/>
      <c r="AN396" s="1798"/>
      <c r="AP396" s="839" t="s">
        <v>4493</v>
      </c>
      <c r="AQ396" s="844" t="s">
        <v>4205</v>
      </c>
      <c r="AR396" s="2087"/>
    </row>
    <row r="397" spans="2:44" ht="126" customHeight="1" x14ac:dyDescent="0.25">
      <c r="B397" s="2066"/>
      <c r="C397" s="1688" t="s">
        <v>1796</v>
      </c>
      <c r="D397" s="1685" t="s">
        <v>1797</v>
      </c>
      <c r="E397" s="1685" t="s">
        <v>1428</v>
      </c>
      <c r="F397" s="251" t="s">
        <v>1798</v>
      </c>
      <c r="G397" s="256" t="s">
        <v>1406</v>
      </c>
      <c r="H397" s="332">
        <v>0.25</v>
      </c>
      <c r="I397" s="258">
        <v>44564</v>
      </c>
      <c r="J397" s="258">
        <v>44591</v>
      </c>
      <c r="K397" s="259">
        <v>1</v>
      </c>
      <c r="L397" s="46">
        <v>1</v>
      </c>
      <c r="M397" s="259">
        <v>1</v>
      </c>
      <c r="N397" s="259">
        <v>1</v>
      </c>
      <c r="O397" s="1788">
        <v>36011779</v>
      </c>
      <c r="P397" s="1789">
        <v>20978094</v>
      </c>
      <c r="Q397" s="18"/>
      <c r="R397" s="1800">
        <v>0.5</v>
      </c>
      <c r="S397" s="1806" t="s">
        <v>1407</v>
      </c>
      <c r="T397" s="58">
        <v>1</v>
      </c>
      <c r="U397" s="337" t="s">
        <v>1589</v>
      </c>
      <c r="V397" s="336" t="s">
        <v>729</v>
      </c>
      <c r="W397" s="235" t="str">
        <f t="shared" si="18"/>
        <v>Terminado</v>
      </c>
      <c r="X397" s="235" t="str">
        <f t="shared" si="19"/>
        <v>Terminado</v>
      </c>
      <c r="Y397" s="1687" t="s">
        <v>1748</v>
      </c>
      <c r="Z397" s="1804">
        <f>SUMPRODUCT(T397:T400,H397:H400)</f>
        <v>0.625</v>
      </c>
      <c r="AA397" s="1805">
        <f>SUMPRODUCT(H397:H400,L397:L400)</f>
        <v>0.625</v>
      </c>
      <c r="AB397" s="1782" t="str">
        <f>IF(AA397&lt;1%,"Sin iniciar",IF(AA397=100%,"Terminado","En gestión"))</f>
        <v>En gestión</v>
      </c>
      <c r="AC397" s="1783" t="str">
        <f>IF(Z397&lt;1%,"Sin iniciar",IF(Z397=100%,"Terminado","En gestión"))</f>
        <v>En gestión</v>
      </c>
      <c r="AD397" s="270"/>
      <c r="AE397" s="1778">
        <v>20978094</v>
      </c>
      <c r="AF397" s="1720"/>
      <c r="AG397" s="1720">
        <v>10489047</v>
      </c>
      <c r="AH397" s="1778">
        <v>36011779</v>
      </c>
      <c r="AI397" s="1719">
        <v>36011779</v>
      </c>
      <c r="AJ397" s="1719">
        <v>11684737.76</v>
      </c>
      <c r="AK397" s="1798" t="s">
        <v>1410</v>
      </c>
      <c r="AL397" s="1798" t="s">
        <v>1759</v>
      </c>
      <c r="AM397" s="1798" t="s">
        <v>1760</v>
      </c>
      <c r="AN397" s="1798" t="s">
        <v>1799</v>
      </c>
      <c r="AP397" s="839" t="s">
        <v>4493</v>
      </c>
      <c r="AQ397" s="844" t="s">
        <v>4479</v>
      </c>
      <c r="AR397" s="2085" t="s">
        <v>4479</v>
      </c>
    </row>
    <row r="398" spans="2:44" ht="126" customHeight="1" x14ac:dyDescent="0.25">
      <c r="B398" s="2066"/>
      <c r="C398" s="1689"/>
      <c r="D398" s="1686"/>
      <c r="E398" s="1686"/>
      <c r="F398" s="251" t="s">
        <v>1800</v>
      </c>
      <c r="G398" s="256" t="s">
        <v>1415</v>
      </c>
      <c r="H398" s="332">
        <v>0.25</v>
      </c>
      <c r="I398" s="258">
        <v>44564</v>
      </c>
      <c r="J398" s="258">
        <v>44925</v>
      </c>
      <c r="K398" s="259">
        <v>0.25</v>
      </c>
      <c r="L398" s="46">
        <v>0.5</v>
      </c>
      <c r="M398" s="259">
        <v>0.75</v>
      </c>
      <c r="N398" s="259">
        <v>1</v>
      </c>
      <c r="O398" s="1788"/>
      <c r="P398" s="1789"/>
      <c r="Q398" s="18"/>
      <c r="R398" s="1801"/>
      <c r="S398" s="1802"/>
      <c r="T398" s="58">
        <v>0.5</v>
      </c>
      <c r="U398" s="334" t="s">
        <v>1751</v>
      </c>
      <c r="V398" s="307" t="s">
        <v>1801</v>
      </c>
      <c r="W398" s="235" t="str">
        <f t="shared" si="18"/>
        <v>En gestión</v>
      </c>
      <c r="X398" s="235" t="str">
        <f t="shared" si="19"/>
        <v>En gestión</v>
      </c>
      <c r="Y398" s="1803"/>
      <c r="Z398" s="1780"/>
      <c r="AA398" s="1781"/>
      <c r="AB398" s="1782"/>
      <c r="AC398" s="1783"/>
      <c r="AD398" s="270"/>
      <c r="AE398" s="1778"/>
      <c r="AF398" s="1720"/>
      <c r="AG398" s="1720"/>
      <c r="AH398" s="1778"/>
      <c r="AI398" s="1719"/>
      <c r="AJ398" s="1719"/>
      <c r="AK398" s="1798"/>
      <c r="AL398" s="1798"/>
      <c r="AM398" s="1798"/>
      <c r="AN398" s="1798"/>
      <c r="AP398" s="839" t="s">
        <v>4493</v>
      </c>
      <c r="AQ398" s="844" t="s">
        <v>4205</v>
      </c>
      <c r="AR398" s="2086"/>
    </row>
    <row r="399" spans="2:44" ht="126" customHeight="1" x14ac:dyDescent="0.25">
      <c r="B399" s="2066"/>
      <c r="C399" s="1689"/>
      <c r="D399" s="1686"/>
      <c r="E399" s="1686"/>
      <c r="F399" s="251" t="s">
        <v>1802</v>
      </c>
      <c r="G399" s="256" t="s">
        <v>1419</v>
      </c>
      <c r="H399" s="332">
        <v>0.25</v>
      </c>
      <c r="I399" s="258">
        <v>44564</v>
      </c>
      <c r="J399" s="258">
        <v>44925</v>
      </c>
      <c r="K399" s="259">
        <v>0.25</v>
      </c>
      <c r="L399" s="46">
        <v>0.5</v>
      </c>
      <c r="M399" s="259">
        <v>0.75</v>
      </c>
      <c r="N399" s="259">
        <v>1</v>
      </c>
      <c r="O399" s="1788"/>
      <c r="P399" s="1789"/>
      <c r="Q399" s="18"/>
      <c r="R399" s="1801"/>
      <c r="S399" s="1802"/>
      <c r="T399" s="58">
        <v>0.5</v>
      </c>
      <c r="U399" s="334" t="s">
        <v>1751</v>
      </c>
      <c r="V399" s="307" t="s">
        <v>1801</v>
      </c>
      <c r="W399" s="235" t="str">
        <f t="shared" si="18"/>
        <v>En gestión</v>
      </c>
      <c r="X399" s="235" t="str">
        <f t="shared" si="19"/>
        <v>En gestión</v>
      </c>
      <c r="Y399" s="1803"/>
      <c r="Z399" s="1780"/>
      <c r="AA399" s="1781"/>
      <c r="AB399" s="1782"/>
      <c r="AC399" s="1783"/>
      <c r="AD399" s="270"/>
      <c r="AE399" s="1778"/>
      <c r="AF399" s="1720"/>
      <c r="AG399" s="1720"/>
      <c r="AH399" s="1778"/>
      <c r="AI399" s="1719"/>
      <c r="AJ399" s="1719"/>
      <c r="AK399" s="1798"/>
      <c r="AL399" s="1798"/>
      <c r="AM399" s="1798"/>
      <c r="AN399" s="1798"/>
      <c r="AP399" s="839" t="s">
        <v>4493</v>
      </c>
      <c r="AQ399" s="844" t="s">
        <v>4205</v>
      </c>
      <c r="AR399" s="2086"/>
    </row>
    <row r="400" spans="2:44" ht="126" customHeight="1" x14ac:dyDescent="0.25">
      <c r="B400" s="2066"/>
      <c r="C400" s="1690"/>
      <c r="D400" s="1687"/>
      <c r="E400" s="1687"/>
      <c r="F400" s="251" t="s">
        <v>1803</v>
      </c>
      <c r="G400" s="256" t="s">
        <v>1423</v>
      </c>
      <c r="H400" s="332">
        <v>0.25</v>
      </c>
      <c r="I400" s="258">
        <v>44564</v>
      </c>
      <c r="J400" s="258">
        <v>44925</v>
      </c>
      <c r="K400" s="259">
        <v>0.25</v>
      </c>
      <c r="L400" s="46">
        <v>0.5</v>
      </c>
      <c r="M400" s="259">
        <v>0.75</v>
      </c>
      <c r="N400" s="259">
        <v>1</v>
      </c>
      <c r="O400" s="1788"/>
      <c r="P400" s="1789"/>
      <c r="Q400" s="18"/>
      <c r="R400" s="1801"/>
      <c r="S400" s="1802"/>
      <c r="T400" s="72">
        <v>0.5</v>
      </c>
      <c r="U400" s="815" t="s">
        <v>1407</v>
      </c>
      <c r="V400" s="815" t="s">
        <v>4182</v>
      </c>
      <c r="W400" s="235" t="str">
        <f t="shared" si="18"/>
        <v>En gestión</v>
      </c>
      <c r="X400" s="235" t="str">
        <f t="shared" si="19"/>
        <v>En gestión</v>
      </c>
      <c r="Y400" s="1803"/>
      <c r="Z400" s="1780"/>
      <c r="AA400" s="1781"/>
      <c r="AB400" s="1782"/>
      <c r="AC400" s="1783"/>
      <c r="AD400" s="270"/>
      <c r="AE400" s="1778"/>
      <c r="AF400" s="1720"/>
      <c r="AG400" s="1720"/>
      <c r="AH400" s="1778"/>
      <c r="AI400" s="1719"/>
      <c r="AJ400" s="1719"/>
      <c r="AK400" s="1798"/>
      <c r="AL400" s="1798"/>
      <c r="AM400" s="1798"/>
      <c r="AN400" s="1798"/>
      <c r="AP400" s="839" t="s">
        <v>4493</v>
      </c>
      <c r="AQ400" s="844" t="s">
        <v>4205</v>
      </c>
      <c r="AR400" s="2087"/>
    </row>
    <row r="401" spans="2:44" ht="126" customHeight="1" x14ac:dyDescent="0.25">
      <c r="B401" s="2066"/>
      <c r="C401" s="1688" t="s">
        <v>1804</v>
      </c>
      <c r="D401" s="1685" t="s">
        <v>1805</v>
      </c>
      <c r="E401" s="1685" t="s">
        <v>1428</v>
      </c>
      <c r="F401" s="251" t="s">
        <v>1806</v>
      </c>
      <c r="G401" s="256" t="s">
        <v>1406</v>
      </c>
      <c r="H401" s="332">
        <v>0.25</v>
      </c>
      <c r="I401" s="258">
        <v>44564</v>
      </c>
      <c r="J401" s="258">
        <v>44591</v>
      </c>
      <c r="K401" s="259">
        <v>1</v>
      </c>
      <c r="L401" s="46">
        <v>1</v>
      </c>
      <c r="M401" s="259">
        <v>1</v>
      </c>
      <c r="N401" s="259">
        <v>1</v>
      </c>
      <c r="O401" s="1788">
        <v>249863645</v>
      </c>
      <c r="P401" s="1789">
        <v>20978094</v>
      </c>
      <c r="Q401" s="18"/>
      <c r="R401" s="1800">
        <v>0.5</v>
      </c>
      <c r="S401" s="1806" t="s">
        <v>1407</v>
      </c>
      <c r="T401" s="58">
        <v>1</v>
      </c>
      <c r="U401" s="337" t="s">
        <v>1589</v>
      </c>
      <c r="V401" s="336" t="s">
        <v>729</v>
      </c>
      <c r="W401" s="235" t="str">
        <f t="shared" si="18"/>
        <v>Terminado</v>
      </c>
      <c r="X401" s="235" t="str">
        <f t="shared" si="19"/>
        <v>Terminado</v>
      </c>
      <c r="Y401" s="1687" t="s">
        <v>1748</v>
      </c>
      <c r="Z401" s="1804">
        <f>SUMPRODUCT(T401:T404,H401:H404)</f>
        <v>0.625</v>
      </c>
      <c r="AA401" s="1805">
        <f>SUMPRODUCT(H401:H404,L401:L404)</f>
        <v>0.625</v>
      </c>
      <c r="AB401" s="1782" t="str">
        <f>IF(AA401&lt;1%,"Sin iniciar",IF(AA401=100%,"Terminado","En gestión"))</f>
        <v>En gestión</v>
      </c>
      <c r="AC401" s="1783" t="str">
        <f>IF(Z401&lt;1%,"Sin iniciar",IF(Z401=100%,"Terminado","En gestión"))</f>
        <v>En gestión</v>
      </c>
      <c r="AD401" s="270"/>
      <c r="AE401" s="1778">
        <v>20978094</v>
      </c>
      <c r="AF401" s="1720"/>
      <c r="AG401" s="1720">
        <v>10489047</v>
      </c>
      <c r="AH401" s="1778">
        <v>249863645</v>
      </c>
      <c r="AI401" s="1719">
        <v>253543782.47</v>
      </c>
      <c r="AJ401" s="1719">
        <v>77289699.310000002</v>
      </c>
      <c r="AK401" s="1798" t="s">
        <v>1410</v>
      </c>
      <c r="AL401" s="1798" t="s">
        <v>1759</v>
      </c>
      <c r="AM401" s="1798" t="s">
        <v>1760</v>
      </c>
      <c r="AN401" s="1798" t="s">
        <v>1807</v>
      </c>
      <c r="AP401" s="839" t="s">
        <v>4493</v>
      </c>
      <c r="AQ401" s="844" t="s">
        <v>4480</v>
      </c>
      <c r="AR401" s="2085" t="s">
        <v>4480</v>
      </c>
    </row>
    <row r="402" spans="2:44" ht="126" customHeight="1" x14ac:dyDescent="0.25">
      <c r="B402" s="2066"/>
      <c r="C402" s="1689"/>
      <c r="D402" s="1686"/>
      <c r="E402" s="1686"/>
      <c r="F402" s="251" t="s">
        <v>1808</v>
      </c>
      <c r="G402" s="256" t="s">
        <v>1415</v>
      </c>
      <c r="H402" s="332">
        <v>0.25</v>
      </c>
      <c r="I402" s="258">
        <v>44564</v>
      </c>
      <c r="J402" s="258">
        <v>44925</v>
      </c>
      <c r="K402" s="259">
        <v>0.25</v>
      </c>
      <c r="L402" s="46">
        <v>0.5</v>
      </c>
      <c r="M402" s="259">
        <v>0.75</v>
      </c>
      <c r="N402" s="259">
        <v>1</v>
      </c>
      <c r="O402" s="1788"/>
      <c r="P402" s="1789"/>
      <c r="Q402" s="18"/>
      <c r="R402" s="1801"/>
      <c r="S402" s="1802"/>
      <c r="T402" s="58">
        <v>0.5</v>
      </c>
      <c r="U402" s="334" t="s">
        <v>1751</v>
      </c>
      <c r="V402" s="307" t="s">
        <v>1809</v>
      </c>
      <c r="W402" s="235" t="str">
        <f t="shared" si="18"/>
        <v>En gestión</v>
      </c>
      <c r="X402" s="235" t="str">
        <f t="shared" si="19"/>
        <v>En gestión</v>
      </c>
      <c r="Y402" s="1803"/>
      <c r="Z402" s="1780"/>
      <c r="AA402" s="1781"/>
      <c r="AB402" s="1782"/>
      <c r="AC402" s="1783"/>
      <c r="AD402" s="270"/>
      <c r="AE402" s="1778"/>
      <c r="AF402" s="1720"/>
      <c r="AG402" s="1720"/>
      <c r="AH402" s="1778"/>
      <c r="AI402" s="1719"/>
      <c r="AJ402" s="1719"/>
      <c r="AK402" s="1798"/>
      <c r="AL402" s="1798"/>
      <c r="AM402" s="1798"/>
      <c r="AN402" s="1798"/>
      <c r="AP402" s="839" t="s">
        <v>4493</v>
      </c>
      <c r="AQ402" s="844" t="s">
        <v>4205</v>
      </c>
      <c r="AR402" s="2086"/>
    </row>
    <row r="403" spans="2:44" ht="126" customHeight="1" x14ac:dyDescent="0.25">
      <c r="B403" s="2066"/>
      <c r="C403" s="1689"/>
      <c r="D403" s="1686"/>
      <c r="E403" s="1686"/>
      <c r="F403" s="251" t="s">
        <v>1810</v>
      </c>
      <c r="G403" s="256" t="s">
        <v>1419</v>
      </c>
      <c r="H403" s="332">
        <v>0.25</v>
      </c>
      <c r="I403" s="258">
        <v>44564</v>
      </c>
      <c r="J403" s="258">
        <v>44925</v>
      </c>
      <c r="K403" s="259">
        <v>0.25</v>
      </c>
      <c r="L403" s="46">
        <v>0.5</v>
      </c>
      <c r="M403" s="259">
        <v>0.75</v>
      </c>
      <c r="N403" s="259">
        <v>1</v>
      </c>
      <c r="O403" s="1788"/>
      <c r="P403" s="1789"/>
      <c r="Q403" s="18"/>
      <c r="R403" s="1801"/>
      <c r="S403" s="1802"/>
      <c r="T403" s="58">
        <v>0.5</v>
      </c>
      <c r="U403" s="334" t="s">
        <v>1751</v>
      </c>
      <c r="V403" s="307" t="s">
        <v>1809</v>
      </c>
      <c r="W403" s="235" t="str">
        <f t="shared" si="18"/>
        <v>En gestión</v>
      </c>
      <c r="X403" s="235" t="str">
        <f t="shared" si="19"/>
        <v>En gestión</v>
      </c>
      <c r="Y403" s="1803"/>
      <c r="Z403" s="1780"/>
      <c r="AA403" s="1781"/>
      <c r="AB403" s="1782"/>
      <c r="AC403" s="1783"/>
      <c r="AD403" s="270"/>
      <c r="AE403" s="1778"/>
      <c r="AF403" s="1720"/>
      <c r="AG403" s="1720"/>
      <c r="AH403" s="1778"/>
      <c r="AI403" s="1719"/>
      <c r="AJ403" s="1719"/>
      <c r="AK403" s="1798"/>
      <c r="AL403" s="1798"/>
      <c r="AM403" s="1798"/>
      <c r="AN403" s="1798"/>
      <c r="AP403" s="839" t="s">
        <v>4493</v>
      </c>
      <c r="AQ403" s="844" t="s">
        <v>4205</v>
      </c>
      <c r="AR403" s="2086"/>
    </row>
    <row r="404" spans="2:44" ht="126" customHeight="1" x14ac:dyDescent="0.25">
      <c r="B404" s="2066"/>
      <c r="C404" s="1690"/>
      <c r="D404" s="1687"/>
      <c r="E404" s="1687"/>
      <c r="F404" s="251" t="s">
        <v>1811</v>
      </c>
      <c r="G404" s="256" t="s">
        <v>1423</v>
      </c>
      <c r="H404" s="332">
        <v>0.25</v>
      </c>
      <c r="I404" s="258">
        <v>44564</v>
      </c>
      <c r="J404" s="258">
        <v>44925</v>
      </c>
      <c r="K404" s="259">
        <v>0.25</v>
      </c>
      <c r="L404" s="46">
        <v>0.5</v>
      </c>
      <c r="M404" s="259">
        <v>0.75</v>
      </c>
      <c r="N404" s="259">
        <v>1</v>
      </c>
      <c r="O404" s="1788"/>
      <c r="P404" s="1789"/>
      <c r="Q404" s="18"/>
      <c r="R404" s="1801"/>
      <c r="S404" s="1802"/>
      <c r="T404" s="58">
        <v>0.5</v>
      </c>
      <c r="U404" s="334" t="s">
        <v>1751</v>
      </c>
      <c r="V404" s="336" t="s">
        <v>1812</v>
      </c>
      <c r="W404" s="235" t="str">
        <f t="shared" si="18"/>
        <v>En gestión</v>
      </c>
      <c r="X404" s="235" t="str">
        <f t="shared" si="19"/>
        <v>En gestión</v>
      </c>
      <c r="Y404" s="1803"/>
      <c r="Z404" s="1780"/>
      <c r="AA404" s="1781"/>
      <c r="AB404" s="1782"/>
      <c r="AC404" s="1783"/>
      <c r="AD404" s="270"/>
      <c r="AE404" s="1778"/>
      <c r="AF404" s="1720"/>
      <c r="AG404" s="1720"/>
      <c r="AH404" s="1778"/>
      <c r="AI404" s="1719"/>
      <c r="AJ404" s="1719"/>
      <c r="AK404" s="1798"/>
      <c r="AL404" s="1798"/>
      <c r="AM404" s="1798"/>
      <c r="AN404" s="1798"/>
      <c r="AP404" s="839" t="s">
        <v>4493</v>
      </c>
      <c r="AQ404" s="844" t="s">
        <v>4205</v>
      </c>
      <c r="AR404" s="2087"/>
    </row>
    <row r="405" spans="2:44" ht="126" customHeight="1" x14ac:dyDescent="0.25">
      <c r="B405" s="2066"/>
      <c r="C405" s="1688" t="s">
        <v>1813</v>
      </c>
      <c r="D405" s="1685" t="s">
        <v>1814</v>
      </c>
      <c r="E405" s="1685" t="s">
        <v>1428</v>
      </c>
      <c r="F405" s="251" t="s">
        <v>1815</v>
      </c>
      <c r="G405" s="256" t="s">
        <v>1406</v>
      </c>
      <c r="H405" s="332">
        <v>0.25</v>
      </c>
      <c r="I405" s="258">
        <v>44757</v>
      </c>
      <c r="J405" s="258">
        <v>44788</v>
      </c>
      <c r="K405" s="259">
        <v>0</v>
      </c>
      <c r="L405" s="46">
        <v>0</v>
      </c>
      <c r="M405" s="259">
        <v>1</v>
      </c>
      <c r="N405" s="259">
        <v>1</v>
      </c>
      <c r="O405" s="1788">
        <v>357768556</v>
      </c>
      <c r="P405" s="1789">
        <v>22409740</v>
      </c>
      <c r="Q405" s="18"/>
      <c r="R405" s="1800">
        <v>0</v>
      </c>
      <c r="S405" s="1802" t="s">
        <v>4157</v>
      </c>
      <c r="T405" s="53">
        <v>0</v>
      </c>
      <c r="U405" s="337" t="s">
        <v>4166</v>
      </c>
      <c r="V405" s="336" t="s">
        <v>729</v>
      </c>
      <c r="W405" s="235" t="str">
        <f t="shared" si="18"/>
        <v>Sin iniciar</v>
      </c>
      <c r="X405" s="235" t="str">
        <f t="shared" si="19"/>
        <v>Sin iniciar</v>
      </c>
      <c r="Y405" s="1803" t="s">
        <v>4157</v>
      </c>
      <c r="Z405" s="1804">
        <f>SUMPRODUCT(T405:T408,H405:H408)</f>
        <v>0</v>
      </c>
      <c r="AA405" s="1805">
        <f>SUMPRODUCT(H405:H408,L405:L408)</f>
        <v>0</v>
      </c>
      <c r="AB405" s="1782" t="str">
        <f>IF(AA405&lt;1%,"Sin iniciar",IF(AA405=100%,"Terminado","En gestión"))</f>
        <v>Sin iniciar</v>
      </c>
      <c r="AC405" s="1783" t="str">
        <f>IF(Z405&lt;1%,"Sin iniciar",IF(Z405=100%,"Terminado","En gestión"))</f>
        <v>Sin iniciar</v>
      </c>
      <c r="AD405" s="270"/>
      <c r="AE405" s="1798"/>
      <c r="AF405" s="1799"/>
      <c r="AG405" s="1799"/>
      <c r="AH405" s="1798"/>
      <c r="AI405" s="1719">
        <v>355341222</v>
      </c>
      <c r="AJ405" s="1719">
        <v>29790000</v>
      </c>
      <c r="AK405" s="1798"/>
      <c r="AL405" s="1798"/>
      <c r="AM405" s="1798"/>
      <c r="AN405" s="1798"/>
      <c r="AP405" s="842" t="s">
        <v>4208</v>
      </c>
      <c r="AQ405" s="844" t="s">
        <v>4205</v>
      </c>
      <c r="AR405" s="2085" t="s">
        <v>4207</v>
      </c>
    </row>
    <row r="406" spans="2:44" ht="126" customHeight="1" x14ac:dyDescent="0.25">
      <c r="B406" s="2066"/>
      <c r="C406" s="1689"/>
      <c r="D406" s="1686"/>
      <c r="E406" s="1686"/>
      <c r="F406" s="251" t="s">
        <v>1816</v>
      </c>
      <c r="G406" s="256" t="s">
        <v>1415</v>
      </c>
      <c r="H406" s="332">
        <v>0.25</v>
      </c>
      <c r="I406" s="258">
        <v>44757</v>
      </c>
      <c r="J406" s="258">
        <v>44895</v>
      </c>
      <c r="K406" s="259">
        <v>0</v>
      </c>
      <c r="L406" s="46">
        <v>0</v>
      </c>
      <c r="M406" s="259">
        <v>0.6</v>
      </c>
      <c r="N406" s="259">
        <v>1</v>
      </c>
      <c r="O406" s="1788"/>
      <c r="P406" s="1789"/>
      <c r="Q406" s="18"/>
      <c r="R406" s="1801"/>
      <c r="S406" s="1802"/>
      <c r="T406" s="53">
        <v>0</v>
      </c>
      <c r="U406" s="337" t="s">
        <v>4166</v>
      </c>
      <c r="V406" s="336" t="s">
        <v>729</v>
      </c>
      <c r="W406" s="235" t="str">
        <f t="shared" si="18"/>
        <v>Sin iniciar</v>
      </c>
      <c r="X406" s="235" t="str">
        <f t="shared" si="19"/>
        <v>Sin iniciar</v>
      </c>
      <c r="Y406" s="1803"/>
      <c r="Z406" s="1780"/>
      <c r="AA406" s="1781"/>
      <c r="AB406" s="1782"/>
      <c r="AC406" s="1783"/>
      <c r="AD406" s="270"/>
      <c r="AE406" s="1798"/>
      <c r="AF406" s="1799"/>
      <c r="AG406" s="1799"/>
      <c r="AH406" s="1798"/>
      <c r="AI406" s="1719"/>
      <c r="AJ406" s="1719"/>
      <c r="AK406" s="1798"/>
      <c r="AL406" s="1798"/>
      <c r="AM406" s="1798"/>
      <c r="AN406" s="1798"/>
      <c r="AP406" s="842" t="s">
        <v>4208</v>
      </c>
      <c r="AQ406" s="844" t="s">
        <v>4205</v>
      </c>
      <c r="AR406" s="2086"/>
    </row>
    <row r="407" spans="2:44" ht="126" customHeight="1" x14ac:dyDescent="0.25">
      <c r="B407" s="2066"/>
      <c r="C407" s="1689"/>
      <c r="D407" s="1686"/>
      <c r="E407" s="1686"/>
      <c r="F407" s="251" t="s">
        <v>1817</v>
      </c>
      <c r="G407" s="256" t="s">
        <v>1419</v>
      </c>
      <c r="H407" s="332">
        <v>0.25</v>
      </c>
      <c r="I407" s="258">
        <v>44757</v>
      </c>
      <c r="J407" s="258">
        <v>44895</v>
      </c>
      <c r="K407" s="259">
        <v>0</v>
      </c>
      <c r="L407" s="46">
        <v>0</v>
      </c>
      <c r="M407" s="259">
        <v>0.6</v>
      </c>
      <c r="N407" s="259">
        <v>1</v>
      </c>
      <c r="O407" s="1788"/>
      <c r="P407" s="1789"/>
      <c r="Q407" s="18"/>
      <c r="R407" s="1801"/>
      <c r="S407" s="1802"/>
      <c r="T407" s="53">
        <v>0</v>
      </c>
      <c r="U407" s="337" t="s">
        <v>4166</v>
      </c>
      <c r="V407" s="336" t="s">
        <v>729</v>
      </c>
      <c r="W407" s="235" t="str">
        <f t="shared" si="18"/>
        <v>Sin iniciar</v>
      </c>
      <c r="X407" s="235" t="str">
        <f t="shared" si="19"/>
        <v>Sin iniciar</v>
      </c>
      <c r="Y407" s="1803"/>
      <c r="Z407" s="1780"/>
      <c r="AA407" s="1781"/>
      <c r="AB407" s="1782"/>
      <c r="AC407" s="1783"/>
      <c r="AD407" s="270"/>
      <c r="AE407" s="1798"/>
      <c r="AF407" s="1799"/>
      <c r="AG407" s="1799"/>
      <c r="AH407" s="1798"/>
      <c r="AI407" s="1719"/>
      <c r="AJ407" s="1719"/>
      <c r="AK407" s="1798"/>
      <c r="AL407" s="1798"/>
      <c r="AM407" s="1798"/>
      <c r="AN407" s="1798"/>
      <c r="AP407" s="842" t="s">
        <v>4208</v>
      </c>
      <c r="AQ407" s="844" t="s">
        <v>4205</v>
      </c>
      <c r="AR407" s="2086"/>
    </row>
    <row r="408" spans="2:44" ht="126" customHeight="1" x14ac:dyDescent="0.25">
      <c r="B408" s="2066"/>
      <c r="C408" s="1690"/>
      <c r="D408" s="1687"/>
      <c r="E408" s="1687"/>
      <c r="F408" s="251" t="s">
        <v>1818</v>
      </c>
      <c r="G408" s="256" t="s">
        <v>1423</v>
      </c>
      <c r="H408" s="332">
        <v>0.25</v>
      </c>
      <c r="I408" s="258">
        <v>44757</v>
      </c>
      <c r="J408" s="258">
        <v>44895</v>
      </c>
      <c r="K408" s="259">
        <v>0</v>
      </c>
      <c r="L408" s="46">
        <v>0</v>
      </c>
      <c r="M408" s="259">
        <v>0.6</v>
      </c>
      <c r="N408" s="259">
        <v>1</v>
      </c>
      <c r="O408" s="1788"/>
      <c r="P408" s="1789"/>
      <c r="Q408" s="18"/>
      <c r="R408" s="1801"/>
      <c r="S408" s="1802"/>
      <c r="T408" s="53">
        <v>0</v>
      </c>
      <c r="U408" s="337" t="s">
        <v>4166</v>
      </c>
      <c r="V408" s="336" t="s">
        <v>729</v>
      </c>
      <c r="W408" s="235" t="str">
        <f t="shared" si="18"/>
        <v>Sin iniciar</v>
      </c>
      <c r="X408" s="235" t="str">
        <f t="shared" si="19"/>
        <v>Sin iniciar</v>
      </c>
      <c r="Y408" s="1803"/>
      <c r="Z408" s="1780"/>
      <c r="AA408" s="1781"/>
      <c r="AB408" s="1782"/>
      <c r="AC408" s="1783"/>
      <c r="AD408" s="270"/>
      <c r="AE408" s="1798"/>
      <c r="AF408" s="1799"/>
      <c r="AG408" s="1799"/>
      <c r="AH408" s="1798"/>
      <c r="AI408" s="1719"/>
      <c r="AJ408" s="1719"/>
      <c r="AK408" s="1798"/>
      <c r="AL408" s="1798"/>
      <c r="AM408" s="1798"/>
      <c r="AN408" s="1798"/>
      <c r="AP408" s="842" t="s">
        <v>4208</v>
      </c>
      <c r="AQ408" s="844" t="s">
        <v>4205</v>
      </c>
      <c r="AR408" s="2087"/>
    </row>
    <row r="409" spans="2:44" ht="126" customHeight="1" x14ac:dyDescent="0.25">
      <c r="B409" s="2066"/>
      <c r="C409" s="1688" t="s">
        <v>1819</v>
      </c>
      <c r="D409" s="1685" t="s">
        <v>1820</v>
      </c>
      <c r="E409" s="1685" t="s">
        <v>1428</v>
      </c>
      <c r="F409" s="251" t="s">
        <v>1821</v>
      </c>
      <c r="G409" s="256" t="s">
        <v>1406</v>
      </c>
      <c r="H409" s="332">
        <v>0.25</v>
      </c>
      <c r="I409" s="258">
        <v>44562</v>
      </c>
      <c r="J409" s="258">
        <v>44591</v>
      </c>
      <c r="K409" s="259">
        <v>1</v>
      </c>
      <c r="L409" s="46">
        <v>1</v>
      </c>
      <c r="M409" s="259">
        <v>1</v>
      </c>
      <c r="N409" s="259">
        <v>1</v>
      </c>
      <c r="O409" s="1788">
        <v>19032500</v>
      </c>
      <c r="P409" s="1789">
        <v>0</v>
      </c>
      <c r="Q409" s="18"/>
      <c r="R409" s="1800">
        <v>0.5</v>
      </c>
      <c r="S409" s="1806" t="s">
        <v>1407</v>
      </c>
      <c r="T409" s="58">
        <v>1</v>
      </c>
      <c r="U409" s="337" t="s">
        <v>1589</v>
      </c>
      <c r="V409" s="336" t="s">
        <v>729</v>
      </c>
      <c r="W409" s="235" t="str">
        <f t="shared" si="18"/>
        <v>Terminado</v>
      </c>
      <c r="X409" s="235" t="str">
        <f t="shared" si="19"/>
        <v>Terminado</v>
      </c>
      <c r="Y409" s="1687" t="s">
        <v>1822</v>
      </c>
      <c r="Z409" s="1804">
        <f>SUMPRODUCT(T409:T412,H409:H412)</f>
        <v>0.625</v>
      </c>
      <c r="AA409" s="1805">
        <f>SUMPRODUCT(H409:H412,L409:L412)</f>
        <v>0.625</v>
      </c>
      <c r="AB409" s="1782" t="str">
        <f>IF(AA409&lt;1%,"Sin iniciar",IF(AA409=100%,"Terminado","En gestión"))</f>
        <v>En gestión</v>
      </c>
      <c r="AC409" s="1783" t="str">
        <f>IF(Z409&lt;1%,"Sin iniciar",IF(Z409=100%,"Terminado","En gestión"))</f>
        <v>En gestión</v>
      </c>
      <c r="AD409" s="270"/>
      <c r="AE409" s="1778">
        <v>0</v>
      </c>
      <c r="AF409" s="1720"/>
      <c r="AG409" s="1720">
        <v>0</v>
      </c>
      <c r="AH409" s="1778">
        <v>19032500</v>
      </c>
      <c r="AI409" s="1719">
        <v>18646333.5</v>
      </c>
      <c r="AJ409" s="1719">
        <v>4875091.59</v>
      </c>
      <c r="AK409" s="1798" t="s">
        <v>1410</v>
      </c>
      <c r="AL409" s="1798" t="s">
        <v>1698</v>
      </c>
      <c r="AM409" s="1798" t="s">
        <v>1699</v>
      </c>
      <c r="AN409" s="1798" t="s">
        <v>1823</v>
      </c>
      <c r="AP409" s="839" t="s">
        <v>4493</v>
      </c>
      <c r="AQ409" s="844" t="s">
        <v>4481</v>
      </c>
      <c r="AR409" s="2085" t="s">
        <v>4482</v>
      </c>
    </row>
    <row r="410" spans="2:44" ht="126" customHeight="1" x14ac:dyDescent="0.25">
      <c r="B410" s="2066"/>
      <c r="C410" s="1689"/>
      <c r="D410" s="1686"/>
      <c r="E410" s="1686"/>
      <c r="F410" s="251" t="s">
        <v>1824</v>
      </c>
      <c r="G410" s="256" t="s">
        <v>1415</v>
      </c>
      <c r="H410" s="332">
        <v>0.25</v>
      </c>
      <c r="I410" s="258">
        <v>44562</v>
      </c>
      <c r="J410" s="258">
        <v>44926</v>
      </c>
      <c r="K410" s="259">
        <v>0.25</v>
      </c>
      <c r="L410" s="46">
        <v>0.5</v>
      </c>
      <c r="M410" s="259">
        <v>0.75</v>
      </c>
      <c r="N410" s="259">
        <v>1</v>
      </c>
      <c r="O410" s="1788"/>
      <c r="P410" s="1789"/>
      <c r="Q410" s="18"/>
      <c r="R410" s="1801"/>
      <c r="S410" s="1802"/>
      <c r="T410" s="58">
        <v>0.5</v>
      </c>
      <c r="U410" s="334" t="s">
        <v>1825</v>
      </c>
      <c r="V410" s="307" t="s">
        <v>1826</v>
      </c>
      <c r="W410" s="235" t="str">
        <f t="shared" si="18"/>
        <v>En gestión</v>
      </c>
      <c r="X410" s="235" t="str">
        <f t="shared" si="19"/>
        <v>En gestión</v>
      </c>
      <c r="Y410" s="1803"/>
      <c r="Z410" s="1780"/>
      <c r="AA410" s="1781"/>
      <c r="AB410" s="1782"/>
      <c r="AC410" s="1783"/>
      <c r="AD410" s="270"/>
      <c r="AE410" s="1778"/>
      <c r="AF410" s="1720"/>
      <c r="AG410" s="1720"/>
      <c r="AH410" s="1778"/>
      <c r="AI410" s="1719"/>
      <c r="AJ410" s="1719"/>
      <c r="AK410" s="1798"/>
      <c r="AL410" s="1798"/>
      <c r="AM410" s="1798"/>
      <c r="AN410" s="1798"/>
      <c r="AP410" s="839" t="s">
        <v>4493</v>
      </c>
      <c r="AQ410" s="844" t="s">
        <v>4205</v>
      </c>
      <c r="AR410" s="2086"/>
    </row>
    <row r="411" spans="2:44" ht="126" customHeight="1" x14ac:dyDescent="0.25">
      <c r="B411" s="2066"/>
      <c r="C411" s="1689"/>
      <c r="D411" s="1686"/>
      <c r="E411" s="1686"/>
      <c r="F411" s="251" t="s">
        <v>1827</v>
      </c>
      <c r="G411" s="256" t="s">
        <v>1419</v>
      </c>
      <c r="H411" s="332">
        <v>0.25</v>
      </c>
      <c r="I411" s="258">
        <v>44562</v>
      </c>
      <c r="J411" s="258">
        <v>44926</v>
      </c>
      <c r="K411" s="259">
        <v>0.25</v>
      </c>
      <c r="L411" s="46">
        <v>0.5</v>
      </c>
      <c r="M411" s="259">
        <v>0.75</v>
      </c>
      <c r="N411" s="259">
        <v>1</v>
      </c>
      <c r="O411" s="1788"/>
      <c r="P411" s="1789"/>
      <c r="Q411" s="18"/>
      <c r="R411" s="1801"/>
      <c r="S411" s="1802"/>
      <c r="T411" s="58">
        <v>0.5</v>
      </c>
      <c r="U411" s="337" t="s">
        <v>1828</v>
      </c>
      <c r="V411" s="307" t="s">
        <v>1829</v>
      </c>
      <c r="W411" s="235" t="str">
        <f t="shared" si="18"/>
        <v>En gestión</v>
      </c>
      <c r="X411" s="235" t="str">
        <f t="shared" si="19"/>
        <v>En gestión</v>
      </c>
      <c r="Y411" s="1803"/>
      <c r="Z411" s="1780"/>
      <c r="AA411" s="1781"/>
      <c r="AB411" s="1782"/>
      <c r="AC411" s="1783"/>
      <c r="AD411" s="270"/>
      <c r="AE411" s="1778"/>
      <c r="AF411" s="1720"/>
      <c r="AG411" s="1720"/>
      <c r="AH411" s="1778"/>
      <c r="AI411" s="1719"/>
      <c r="AJ411" s="1719"/>
      <c r="AK411" s="1798"/>
      <c r="AL411" s="1798"/>
      <c r="AM411" s="1798"/>
      <c r="AN411" s="1798"/>
      <c r="AP411" s="839" t="s">
        <v>4493</v>
      </c>
      <c r="AQ411" s="844" t="s">
        <v>4205</v>
      </c>
      <c r="AR411" s="2086"/>
    </row>
    <row r="412" spans="2:44" ht="126" customHeight="1" x14ac:dyDescent="0.25">
      <c r="B412" s="2066"/>
      <c r="C412" s="1690"/>
      <c r="D412" s="1687"/>
      <c r="E412" s="1687"/>
      <c r="F412" s="251" t="s">
        <v>1830</v>
      </c>
      <c r="G412" s="256" t="s">
        <v>1423</v>
      </c>
      <c r="H412" s="332">
        <v>0.25</v>
      </c>
      <c r="I412" s="258">
        <v>44562</v>
      </c>
      <c r="J412" s="258">
        <v>44926</v>
      </c>
      <c r="K412" s="259">
        <v>0.25</v>
      </c>
      <c r="L412" s="46">
        <v>0.5</v>
      </c>
      <c r="M412" s="259">
        <v>0.75</v>
      </c>
      <c r="N412" s="259">
        <v>1</v>
      </c>
      <c r="O412" s="1788"/>
      <c r="P412" s="1789"/>
      <c r="Q412" s="18"/>
      <c r="R412" s="1801"/>
      <c r="S412" s="1802"/>
      <c r="T412" s="58">
        <v>0.5</v>
      </c>
      <c r="U412" s="334" t="s">
        <v>1831</v>
      </c>
      <c r="V412" s="307" t="s">
        <v>1832</v>
      </c>
      <c r="W412" s="235" t="str">
        <f t="shared" si="18"/>
        <v>En gestión</v>
      </c>
      <c r="X412" s="235" t="str">
        <f t="shared" si="19"/>
        <v>En gestión</v>
      </c>
      <c r="Y412" s="1803"/>
      <c r="Z412" s="1780"/>
      <c r="AA412" s="1781"/>
      <c r="AB412" s="1782"/>
      <c r="AC412" s="1783"/>
      <c r="AD412" s="270"/>
      <c r="AE412" s="1778"/>
      <c r="AF412" s="1720"/>
      <c r="AG412" s="1720"/>
      <c r="AH412" s="1778"/>
      <c r="AI412" s="1719"/>
      <c r="AJ412" s="1719"/>
      <c r="AK412" s="1798"/>
      <c r="AL412" s="1798"/>
      <c r="AM412" s="1798"/>
      <c r="AN412" s="1798"/>
      <c r="AP412" s="839" t="s">
        <v>4493</v>
      </c>
      <c r="AQ412" s="844" t="s">
        <v>4205</v>
      </c>
      <c r="AR412" s="2087"/>
    </row>
    <row r="413" spans="2:44" ht="126" customHeight="1" x14ac:dyDescent="0.25">
      <c r="B413" s="2066"/>
      <c r="C413" s="1688" t="s">
        <v>1833</v>
      </c>
      <c r="D413" s="1685" t="s">
        <v>1834</v>
      </c>
      <c r="E413" s="1685" t="s">
        <v>1428</v>
      </c>
      <c r="F413" s="251" t="s">
        <v>1835</v>
      </c>
      <c r="G413" s="256" t="s">
        <v>1406</v>
      </c>
      <c r="H413" s="332">
        <v>0.25</v>
      </c>
      <c r="I413" s="258">
        <v>44562</v>
      </c>
      <c r="J413" s="258">
        <v>44591</v>
      </c>
      <c r="K413" s="259">
        <v>1</v>
      </c>
      <c r="L413" s="46">
        <v>1</v>
      </c>
      <c r="M413" s="259">
        <v>1</v>
      </c>
      <c r="N413" s="259">
        <v>1</v>
      </c>
      <c r="O413" s="1788">
        <v>19032500</v>
      </c>
      <c r="P413" s="1789">
        <v>0</v>
      </c>
      <c r="Q413" s="18"/>
      <c r="R413" s="1800">
        <v>0.5</v>
      </c>
      <c r="S413" s="1806" t="s">
        <v>1407</v>
      </c>
      <c r="T413" s="58">
        <v>1</v>
      </c>
      <c r="U413" s="337" t="s">
        <v>1589</v>
      </c>
      <c r="V413" s="336" t="s">
        <v>729</v>
      </c>
      <c r="W413" s="235" t="str">
        <f t="shared" si="18"/>
        <v>Terminado</v>
      </c>
      <c r="X413" s="235" t="str">
        <f t="shared" si="19"/>
        <v>Terminado</v>
      </c>
      <c r="Y413" s="1687" t="s">
        <v>1836</v>
      </c>
      <c r="Z413" s="1804">
        <f>SUMPRODUCT(T413:T416,H413:H416)</f>
        <v>0.625</v>
      </c>
      <c r="AA413" s="1805">
        <f>SUMPRODUCT(H413:H416,L413:L416)</f>
        <v>0.625</v>
      </c>
      <c r="AB413" s="1782" t="str">
        <f>IF(AA413&lt;1%,"Sin iniciar",IF(AA413=100%,"Terminado","En gestión"))</f>
        <v>En gestión</v>
      </c>
      <c r="AC413" s="1783" t="str">
        <f>IF(Z413&lt;1%,"Sin iniciar",IF(Z413=100%,"Terminado","En gestión"))</f>
        <v>En gestión</v>
      </c>
      <c r="AD413" s="270"/>
      <c r="AE413" s="1778">
        <v>0</v>
      </c>
      <c r="AF413" s="1720"/>
      <c r="AG413" s="1720">
        <v>0</v>
      </c>
      <c r="AH413" s="1778">
        <v>19032500</v>
      </c>
      <c r="AI413" s="1719">
        <v>18646333.5</v>
      </c>
      <c r="AJ413" s="1719">
        <v>4875091.59</v>
      </c>
      <c r="AK413" s="1798" t="s">
        <v>1410</v>
      </c>
      <c r="AL413" s="1798" t="s">
        <v>1698</v>
      </c>
      <c r="AM413" s="1798" t="s">
        <v>1699</v>
      </c>
      <c r="AN413" s="1798" t="s">
        <v>1837</v>
      </c>
      <c r="AP413" s="839" t="s">
        <v>4493</v>
      </c>
      <c r="AQ413" s="844" t="s">
        <v>4483</v>
      </c>
      <c r="AR413" s="2085" t="s">
        <v>4483</v>
      </c>
    </row>
    <row r="414" spans="2:44" ht="126" customHeight="1" x14ac:dyDescent="0.25">
      <c r="B414" s="2066"/>
      <c r="C414" s="1689"/>
      <c r="D414" s="1686"/>
      <c r="E414" s="1686"/>
      <c r="F414" s="251" t="s">
        <v>1838</v>
      </c>
      <c r="G414" s="256" t="s">
        <v>1415</v>
      </c>
      <c r="H414" s="332">
        <v>0.25</v>
      </c>
      <c r="I414" s="258">
        <v>44562</v>
      </c>
      <c r="J414" s="258">
        <v>44926</v>
      </c>
      <c r="K414" s="259">
        <v>0.25</v>
      </c>
      <c r="L414" s="46">
        <v>0.5</v>
      </c>
      <c r="M414" s="259">
        <v>0.75</v>
      </c>
      <c r="N414" s="259">
        <v>1</v>
      </c>
      <c r="O414" s="1788"/>
      <c r="P414" s="1789"/>
      <c r="Q414" s="18"/>
      <c r="R414" s="1801"/>
      <c r="S414" s="1802"/>
      <c r="T414" s="58">
        <v>0.5</v>
      </c>
      <c r="U414" s="334" t="s">
        <v>1839</v>
      </c>
      <c r="V414" s="307" t="s">
        <v>1840</v>
      </c>
      <c r="W414" s="235" t="str">
        <f t="shared" si="18"/>
        <v>En gestión</v>
      </c>
      <c r="X414" s="235" t="str">
        <f t="shared" si="19"/>
        <v>En gestión</v>
      </c>
      <c r="Y414" s="1803"/>
      <c r="Z414" s="1780"/>
      <c r="AA414" s="1781"/>
      <c r="AB414" s="1782"/>
      <c r="AC414" s="1783"/>
      <c r="AD414" s="270"/>
      <c r="AE414" s="1778"/>
      <c r="AF414" s="1720"/>
      <c r="AG414" s="1720"/>
      <c r="AH414" s="1778"/>
      <c r="AI414" s="1719"/>
      <c r="AJ414" s="1719"/>
      <c r="AK414" s="1798"/>
      <c r="AL414" s="1798"/>
      <c r="AM414" s="1798"/>
      <c r="AN414" s="1798"/>
      <c r="AP414" s="839" t="s">
        <v>4493</v>
      </c>
      <c r="AQ414" s="844" t="s">
        <v>4205</v>
      </c>
      <c r="AR414" s="2086"/>
    </row>
    <row r="415" spans="2:44" ht="126" customHeight="1" x14ac:dyDescent="0.25">
      <c r="B415" s="2066"/>
      <c r="C415" s="1689"/>
      <c r="D415" s="1686"/>
      <c r="E415" s="1686"/>
      <c r="F415" s="251" t="s">
        <v>1841</v>
      </c>
      <c r="G415" s="256" t="s">
        <v>1419</v>
      </c>
      <c r="H415" s="332">
        <v>0.25</v>
      </c>
      <c r="I415" s="258">
        <v>44562</v>
      </c>
      <c r="J415" s="258">
        <v>44926</v>
      </c>
      <c r="K415" s="259">
        <v>0.25</v>
      </c>
      <c r="L415" s="46">
        <v>0.5</v>
      </c>
      <c r="M415" s="259">
        <v>0.75</v>
      </c>
      <c r="N415" s="259">
        <v>1</v>
      </c>
      <c r="O415" s="1788"/>
      <c r="P415" s="1789"/>
      <c r="Q415" s="18"/>
      <c r="R415" s="1801"/>
      <c r="S415" s="1802"/>
      <c r="T415" s="58">
        <v>0.5</v>
      </c>
      <c r="U415" s="334" t="s">
        <v>1842</v>
      </c>
      <c r="V415" s="307" t="s">
        <v>1843</v>
      </c>
      <c r="W415" s="235" t="str">
        <f t="shared" si="18"/>
        <v>En gestión</v>
      </c>
      <c r="X415" s="235" t="str">
        <f t="shared" si="19"/>
        <v>En gestión</v>
      </c>
      <c r="Y415" s="1803"/>
      <c r="Z415" s="1780"/>
      <c r="AA415" s="1781"/>
      <c r="AB415" s="1782"/>
      <c r="AC415" s="1783"/>
      <c r="AD415" s="270"/>
      <c r="AE415" s="1778"/>
      <c r="AF415" s="1720"/>
      <c r="AG415" s="1720"/>
      <c r="AH415" s="1778"/>
      <c r="AI415" s="1719"/>
      <c r="AJ415" s="1719"/>
      <c r="AK415" s="1798"/>
      <c r="AL415" s="1798"/>
      <c r="AM415" s="1798"/>
      <c r="AN415" s="1798"/>
      <c r="AP415" s="839" t="s">
        <v>4493</v>
      </c>
      <c r="AQ415" s="844" t="s">
        <v>4205</v>
      </c>
      <c r="AR415" s="2086"/>
    </row>
    <row r="416" spans="2:44" ht="126" customHeight="1" x14ac:dyDescent="0.25">
      <c r="B416" s="2066"/>
      <c r="C416" s="1690"/>
      <c r="D416" s="1687"/>
      <c r="E416" s="1687"/>
      <c r="F416" s="251" t="s">
        <v>1844</v>
      </c>
      <c r="G416" s="256" t="s">
        <v>1423</v>
      </c>
      <c r="H416" s="332">
        <v>0.25</v>
      </c>
      <c r="I416" s="258">
        <v>44562</v>
      </c>
      <c r="J416" s="258">
        <v>44926</v>
      </c>
      <c r="K416" s="259">
        <v>0.25</v>
      </c>
      <c r="L416" s="46">
        <v>0.5</v>
      </c>
      <c r="M416" s="259">
        <v>0.75</v>
      </c>
      <c r="N416" s="259">
        <v>1</v>
      </c>
      <c r="O416" s="1788"/>
      <c r="P416" s="1789"/>
      <c r="Q416" s="18"/>
      <c r="R416" s="1801"/>
      <c r="S416" s="1802"/>
      <c r="T416" s="58">
        <v>0.5</v>
      </c>
      <c r="U416" s="337" t="s">
        <v>1845</v>
      </c>
      <c r="V416" s="307" t="s">
        <v>1846</v>
      </c>
      <c r="W416" s="235" t="str">
        <f t="shared" si="18"/>
        <v>En gestión</v>
      </c>
      <c r="X416" s="235" t="str">
        <f t="shared" si="19"/>
        <v>En gestión</v>
      </c>
      <c r="Y416" s="1803"/>
      <c r="Z416" s="1780"/>
      <c r="AA416" s="1781"/>
      <c r="AB416" s="1782"/>
      <c r="AC416" s="1783"/>
      <c r="AD416" s="270"/>
      <c r="AE416" s="1778"/>
      <c r="AF416" s="1720"/>
      <c r="AG416" s="1720"/>
      <c r="AH416" s="1778"/>
      <c r="AI416" s="1719"/>
      <c r="AJ416" s="1719"/>
      <c r="AK416" s="1798"/>
      <c r="AL416" s="1798"/>
      <c r="AM416" s="1798"/>
      <c r="AN416" s="1798"/>
      <c r="AP416" s="839" t="s">
        <v>4493</v>
      </c>
      <c r="AQ416" s="844" t="s">
        <v>4205</v>
      </c>
      <c r="AR416" s="2087"/>
    </row>
    <row r="417" spans="2:44" ht="126" customHeight="1" x14ac:dyDescent="0.25">
      <c r="B417" s="2066"/>
      <c r="C417" s="1688" t="s">
        <v>1847</v>
      </c>
      <c r="D417" s="1685" t="s">
        <v>1848</v>
      </c>
      <c r="E417" s="1685" t="s">
        <v>1428</v>
      </c>
      <c r="F417" s="251" t="s">
        <v>1849</v>
      </c>
      <c r="G417" s="256" t="s">
        <v>1406</v>
      </c>
      <c r="H417" s="332">
        <v>0.25</v>
      </c>
      <c r="I417" s="258">
        <v>44757</v>
      </c>
      <c r="J417" s="258">
        <v>44788</v>
      </c>
      <c r="K417" s="259">
        <v>0</v>
      </c>
      <c r="L417" s="46">
        <v>0</v>
      </c>
      <c r="M417" s="259">
        <v>1</v>
      </c>
      <c r="N417" s="259">
        <v>1</v>
      </c>
      <c r="O417" s="1788">
        <v>783423788</v>
      </c>
      <c r="P417" s="1789">
        <v>45239754</v>
      </c>
      <c r="Q417" s="18"/>
      <c r="R417" s="1800">
        <v>0</v>
      </c>
      <c r="S417" s="1802" t="s">
        <v>4157</v>
      </c>
      <c r="T417" s="53">
        <v>0</v>
      </c>
      <c r="U417" s="337" t="s">
        <v>4166</v>
      </c>
      <c r="V417" s="336" t="s">
        <v>729</v>
      </c>
      <c r="W417" s="235" t="str">
        <f t="shared" si="18"/>
        <v>Sin iniciar</v>
      </c>
      <c r="X417" s="235" t="str">
        <f t="shared" si="19"/>
        <v>Sin iniciar</v>
      </c>
      <c r="Y417" s="1803" t="s">
        <v>4157</v>
      </c>
      <c r="Z417" s="1804">
        <f>SUMPRODUCT(T417:T420,H417:H420)</f>
        <v>0</v>
      </c>
      <c r="AA417" s="1805">
        <f>SUMPRODUCT(H417:H420,L417:L420)</f>
        <v>0</v>
      </c>
      <c r="AB417" s="1782" t="str">
        <f>IF(AA417&lt;1%,"Sin iniciar",IF(AA417=100%,"Terminado","En gestión"))</f>
        <v>Sin iniciar</v>
      </c>
      <c r="AC417" s="1783" t="str">
        <f>IF(Z417&lt;1%,"Sin iniciar",IF(Z417=100%,"Terminado","En gestión"))</f>
        <v>Sin iniciar</v>
      </c>
      <c r="AD417" s="270"/>
      <c r="AE417" s="1798"/>
      <c r="AF417" s="1799"/>
      <c r="AG417" s="1799"/>
      <c r="AH417" s="1778">
        <v>783423788</v>
      </c>
      <c r="AI417" s="1719">
        <v>776583121.5</v>
      </c>
      <c r="AJ417" s="1719">
        <v>62175228.310000002</v>
      </c>
      <c r="AK417" s="1798"/>
      <c r="AL417" s="1798"/>
      <c r="AM417" s="1798"/>
      <c r="AN417" s="1798"/>
      <c r="AP417" s="842" t="s">
        <v>4208</v>
      </c>
      <c r="AQ417" s="844" t="s">
        <v>4205</v>
      </c>
      <c r="AR417" s="2085" t="s">
        <v>4207</v>
      </c>
    </row>
    <row r="418" spans="2:44" ht="126" customHeight="1" x14ac:dyDescent="0.25">
      <c r="B418" s="2066"/>
      <c r="C418" s="1689"/>
      <c r="D418" s="1686"/>
      <c r="E418" s="1686"/>
      <c r="F418" s="251" t="s">
        <v>1850</v>
      </c>
      <c r="G418" s="256" t="s">
        <v>1415</v>
      </c>
      <c r="H418" s="332">
        <v>0.25</v>
      </c>
      <c r="I418" s="258">
        <v>44757</v>
      </c>
      <c r="J418" s="258">
        <v>44910</v>
      </c>
      <c r="K418" s="259">
        <v>0</v>
      </c>
      <c r="L418" s="46">
        <v>0</v>
      </c>
      <c r="M418" s="259">
        <v>0.5</v>
      </c>
      <c r="N418" s="259">
        <v>1</v>
      </c>
      <c r="O418" s="1788"/>
      <c r="P418" s="1789"/>
      <c r="Q418" s="18"/>
      <c r="R418" s="1801"/>
      <c r="S418" s="1802"/>
      <c r="T418" s="53">
        <v>0</v>
      </c>
      <c r="U418" s="337" t="s">
        <v>4166</v>
      </c>
      <c r="V418" s="336" t="s">
        <v>729</v>
      </c>
      <c r="W418" s="235" t="str">
        <f t="shared" si="18"/>
        <v>Sin iniciar</v>
      </c>
      <c r="X418" s="235" t="str">
        <f t="shared" si="19"/>
        <v>Sin iniciar</v>
      </c>
      <c r="Y418" s="1803"/>
      <c r="Z418" s="1780"/>
      <c r="AA418" s="1781"/>
      <c r="AB418" s="1782"/>
      <c r="AC418" s="1783"/>
      <c r="AD418" s="270"/>
      <c r="AE418" s="1798"/>
      <c r="AF418" s="1799"/>
      <c r="AG418" s="1799"/>
      <c r="AH418" s="1778"/>
      <c r="AI418" s="1719"/>
      <c r="AJ418" s="1719"/>
      <c r="AK418" s="1798"/>
      <c r="AL418" s="1798"/>
      <c r="AM418" s="1798"/>
      <c r="AN418" s="1798"/>
      <c r="AP418" s="842" t="s">
        <v>4208</v>
      </c>
      <c r="AQ418" s="844" t="s">
        <v>4205</v>
      </c>
      <c r="AR418" s="2086"/>
    </row>
    <row r="419" spans="2:44" ht="126" customHeight="1" x14ac:dyDescent="0.25">
      <c r="B419" s="2066"/>
      <c r="C419" s="1689"/>
      <c r="D419" s="1686"/>
      <c r="E419" s="1686"/>
      <c r="F419" s="251" t="s">
        <v>1851</v>
      </c>
      <c r="G419" s="256" t="s">
        <v>1419</v>
      </c>
      <c r="H419" s="332">
        <v>0.25</v>
      </c>
      <c r="I419" s="258">
        <v>44757</v>
      </c>
      <c r="J419" s="258">
        <v>44910</v>
      </c>
      <c r="K419" s="259">
        <v>0</v>
      </c>
      <c r="L419" s="46">
        <v>0</v>
      </c>
      <c r="M419" s="259">
        <v>0.5</v>
      </c>
      <c r="N419" s="259">
        <v>1</v>
      </c>
      <c r="O419" s="1788"/>
      <c r="P419" s="1789"/>
      <c r="Q419" s="18"/>
      <c r="R419" s="1801"/>
      <c r="S419" s="1802"/>
      <c r="T419" s="53">
        <v>0</v>
      </c>
      <c r="U419" s="337" t="s">
        <v>4166</v>
      </c>
      <c r="V419" s="336" t="s">
        <v>729</v>
      </c>
      <c r="W419" s="235" t="str">
        <f t="shared" si="18"/>
        <v>Sin iniciar</v>
      </c>
      <c r="X419" s="235" t="str">
        <f t="shared" si="19"/>
        <v>Sin iniciar</v>
      </c>
      <c r="Y419" s="1803"/>
      <c r="Z419" s="1780"/>
      <c r="AA419" s="1781"/>
      <c r="AB419" s="1782"/>
      <c r="AC419" s="1783"/>
      <c r="AD419" s="270"/>
      <c r="AE419" s="1798"/>
      <c r="AF419" s="1799"/>
      <c r="AG419" s="1799"/>
      <c r="AH419" s="1778"/>
      <c r="AI419" s="1719"/>
      <c r="AJ419" s="1719"/>
      <c r="AK419" s="1798"/>
      <c r="AL419" s="1798"/>
      <c r="AM419" s="1798"/>
      <c r="AN419" s="1798"/>
      <c r="AP419" s="842" t="s">
        <v>4208</v>
      </c>
      <c r="AQ419" s="844" t="s">
        <v>4205</v>
      </c>
      <c r="AR419" s="2086"/>
    </row>
    <row r="420" spans="2:44" ht="126" customHeight="1" x14ac:dyDescent="0.25">
      <c r="B420" s="2066"/>
      <c r="C420" s="1690"/>
      <c r="D420" s="1687"/>
      <c r="E420" s="1687"/>
      <c r="F420" s="251" t="s">
        <v>1852</v>
      </c>
      <c r="G420" s="256" t="s">
        <v>1423</v>
      </c>
      <c r="H420" s="332">
        <v>0.25</v>
      </c>
      <c r="I420" s="258">
        <v>44757</v>
      </c>
      <c r="J420" s="258">
        <v>44910</v>
      </c>
      <c r="K420" s="259">
        <v>0</v>
      </c>
      <c r="L420" s="46">
        <v>0</v>
      </c>
      <c r="M420" s="259">
        <v>0.5</v>
      </c>
      <c r="N420" s="259">
        <v>1</v>
      </c>
      <c r="O420" s="1788"/>
      <c r="P420" s="1789"/>
      <c r="Q420" s="18"/>
      <c r="R420" s="1801"/>
      <c r="S420" s="1802"/>
      <c r="T420" s="53">
        <v>0</v>
      </c>
      <c r="U420" s="337" t="s">
        <v>4166</v>
      </c>
      <c r="V420" s="336" t="s">
        <v>729</v>
      </c>
      <c r="W420" s="235" t="str">
        <f t="shared" si="18"/>
        <v>Sin iniciar</v>
      </c>
      <c r="X420" s="235" t="str">
        <f t="shared" si="19"/>
        <v>Sin iniciar</v>
      </c>
      <c r="Y420" s="1803"/>
      <c r="Z420" s="1780"/>
      <c r="AA420" s="1781"/>
      <c r="AB420" s="1782"/>
      <c r="AC420" s="1783"/>
      <c r="AD420" s="270"/>
      <c r="AE420" s="1798"/>
      <c r="AF420" s="1799"/>
      <c r="AG420" s="1799"/>
      <c r="AH420" s="1778"/>
      <c r="AI420" s="1719"/>
      <c r="AJ420" s="1719"/>
      <c r="AK420" s="1798"/>
      <c r="AL420" s="1798"/>
      <c r="AM420" s="1798"/>
      <c r="AN420" s="1798"/>
      <c r="AP420" s="842" t="s">
        <v>4208</v>
      </c>
      <c r="AQ420" s="844" t="s">
        <v>4205</v>
      </c>
      <c r="AR420" s="2087"/>
    </row>
    <row r="421" spans="2:44" ht="126" customHeight="1" x14ac:dyDescent="0.25">
      <c r="B421" s="2066"/>
      <c r="C421" s="1688" t="s">
        <v>1853</v>
      </c>
      <c r="D421" s="1685" t="s">
        <v>1854</v>
      </c>
      <c r="E421" s="1685" t="s">
        <v>1428</v>
      </c>
      <c r="F421" s="251" t="s">
        <v>1855</v>
      </c>
      <c r="G421" s="256" t="s">
        <v>1406</v>
      </c>
      <c r="H421" s="332">
        <v>0.25</v>
      </c>
      <c r="I421" s="258">
        <v>44562</v>
      </c>
      <c r="J421" s="258">
        <v>44591</v>
      </c>
      <c r="K421" s="259">
        <v>1</v>
      </c>
      <c r="L421" s="46">
        <v>1</v>
      </c>
      <c r="M421" s="259">
        <v>1</v>
      </c>
      <c r="N421" s="259">
        <v>1</v>
      </c>
      <c r="O421" s="1788">
        <v>1995117537</v>
      </c>
      <c r="P421" s="1789">
        <v>150348996</v>
      </c>
      <c r="Q421" s="18"/>
      <c r="R421" s="1800">
        <v>0.5</v>
      </c>
      <c r="S421" s="1806" t="s">
        <v>1407</v>
      </c>
      <c r="T421" s="58">
        <v>1</v>
      </c>
      <c r="U421" s="337" t="s">
        <v>1589</v>
      </c>
      <c r="V421" s="336" t="s">
        <v>729</v>
      </c>
      <c r="W421" s="235" t="str">
        <f t="shared" si="18"/>
        <v>Terminado</v>
      </c>
      <c r="X421" s="235" t="str">
        <f t="shared" si="19"/>
        <v>Terminado</v>
      </c>
      <c r="Y421" s="1687" t="s">
        <v>1856</v>
      </c>
      <c r="Z421" s="1804">
        <f>SUMPRODUCT(T421:T424,H421:H424)</f>
        <v>0.625</v>
      </c>
      <c r="AA421" s="1805">
        <f>SUMPRODUCT(H421:H424,L421:L424)</f>
        <v>0.625</v>
      </c>
      <c r="AB421" s="1782" t="str">
        <f>IF(AA421&lt;1%,"Sin iniciar",IF(AA421=100%,"Terminado","En gestión"))</f>
        <v>En gestión</v>
      </c>
      <c r="AC421" s="1783" t="str">
        <f>IF(Z421&lt;1%,"Sin iniciar",IF(Z421=100%,"Terminado","En gestión"))</f>
        <v>En gestión</v>
      </c>
      <c r="AD421" s="270"/>
      <c r="AE421" s="1778">
        <v>150348996</v>
      </c>
      <c r="AF421" s="1720"/>
      <c r="AG421" s="1720">
        <v>75174498</v>
      </c>
      <c r="AH421" s="1778">
        <v>1995117537</v>
      </c>
      <c r="AI421" s="1719">
        <v>1983965202.5</v>
      </c>
      <c r="AJ421" s="1719"/>
      <c r="AK421" s="1798" t="s">
        <v>1410</v>
      </c>
      <c r="AL421" s="1798" t="s">
        <v>1857</v>
      </c>
      <c r="AM421" s="1798" t="s">
        <v>1858</v>
      </c>
      <c r="AN421" s="1798" t="s">
        <v>1859</v>
      </c>
      <c r="AP421" s="839" t="s">
        <v>4493</v>
      </c>
      <c r="AQ421" s="844" t="s">
        <v>4484</v>
      </c>
      <c r="AR421" s="2085" t="s">
        <v>4485</v>
      </c>
    </row>
    <row r="422" spans="2:44" ht="126" customHeight="1" x14ac:dyDescent="0.25">
      <c r="B422" s="2066"/>
      <c r="C422" s="1689"/>
      <c r="D422" s="1686"/>
      <c r="E422" s="1686"/>
      <c r="F422" s="251" t="s">
        <v>1860</v>
      </c>
      <c r="G422" s="256" t="s">
        <v>1415</v>
      </c>
      <c r="H422" s="332">
        <v>0.25</v>
      </c>
      <c r="I422" s="258">
        <v>44562</v>
      </c>
      <c r="J422" s="258">
        <v>44926</v>
      </c>
      <c r="K422" s="259">
        <v>0.25</v>
      </c>
      <c r="L422" s="46">
        <v>0.5</v>
      </c>
      <c r="M422" s="259">
        <v>0.75</v>
      </c>
      <c r="N422" s="259">
        <v>1</v>
      </c>
      <c r="O422" s="1788"/>
      <c r="P422" s="1789"/>
      <c r="Q422" s="18"/>
      <c r="R422" s="1801"/>
      <c r="S422" s="1802"/>
      <c r="T422" s="58">
        <v>0.5</v>
      </c>
      <c r="U422" s="334" t="s">
        <v>1861</v>
      </c>
      <c r="V422" s="307" t="s">
        <v>1862</v>
      </c>
      <c r="W422" s="235" t="str">
        <f t="shared" si="18"/>
        <v>En gestión</v>
      </c>
      <c r="X422" s="235" t="str">
        <f t="shared" si="19"/>
        <v>En gestión</v>
      </c>
      <c r="Y422" s="1803"/>
      <c r="Z422" s="1780"/>
      <c r="AA422" s="1781"/>
      <c r="AB422" s="1782"/>
      <c r="AC422" s="1783"/>
      <c r="AD422" s="270"/>
      <c r="AE422" s="1778"/>
      <c r="AF422" s="1720"/>
      <c r="AG422" s="1720"/>
      <c r="AH422" s="1778"/>
      <c r="AI422" s="1719"/>
      <c r="AJ422" s="1719"/>
      <c r="AK422" s="1798"/>
      <c r="AL422" s="1798"/>
      <c r="AM422" s="1798"/>
      <c r="AN422" s="1798"/>
      <c r="AP422" s="839" t="s">
        <v>4493</v>
      </c>
      <c r="AQ422" s="844" t="s">
        <v>4205</v>
      </c>
      <c r="AR422" s="2086"/>
    </row>
    <row r="423" spans="2:44" ht="126" customHeight="1" x14ac:dyDescent="0.25">
      <c r="B423" s="2066"/>
      <c r="C423" s="1689"/>
      <c r="D423" s="1686"/>
      <c r="E423" s="1686"/>
      <c r="F423" s="251" t="s">
        <v>1863</v>
      </c>
      <c r="G423" s="256" t="s">
        <v>1419</v>
      </c>
      <c r="H423" s="332">
        <v>0.25</v>
      </c>
      <c r="I423" s="258">
        <v>44562</v>
      </c>
      <c r="J423" s="258">
        <v>44926</v>
      </c>
      <c r="K423" s="259">
        <v>0.25</v>
      </c>
      <c r="L423" s="46">
        <v>0.5</v>
      </c>
      <c r="M423" s="259">
        <v>0.75</v>
      </c>
      <c r="N423" s="259">
        <v>1</v>
      </c>
      <c r="O423" s="1788"/>
      <c r="P423" s="1789"/>
      <c r="Q423" s="18"/>
      <c r="R423" s="1801"/>
      <c r="S423" s="1802"/>
      <c r="T423" s="58">
        <v>0.5</v>
      </c>
      <c r="U423" s="334" t="s">
        <v>1864</v>
      </c>
      <c r="V423" s="307" t="s">
        <v>1865</v>
      </c>
      <c r="W423" s="235" t="str">
        <f t="shared" si="18"/>
        <v>En gestión</v>
      </c>
      <c r="X423" s="235" t="str">
        <f t="shared" si="19"/>
        <v>En gestión</v>
      </c>
      <c r="Y423" s="1803"/>
      <c r="Z423" s="1780"/>
      <c r="AA423" s="1781"/>
      <c r="AB423" s="1782"/>
      <c r="AC423" s="1783"/>
      <c r="AD423" s="270"/>
      <c r="AE423" s="1778"/>
      <c r="AF423" s="1720"/>
      <c r="AG423" s="1720"/>
      <c r="AH423" s="1778"/>
      <c r="AI423" s="1719"/>
      <c r="AJ423" s="1719"/>
      <c r="AK423" s="1798"/>
      <c r="AL423" s="1798"/>
      <c r="AM423" s="1798"/>
      <c r="AN423" s="1798"/>
      <c r="AP423" s="839" t="s">
        <v>4493</v>
      </c>
      <c r="AQ423" s="844" t="s">
        <v>4205</v>
      </c>
      <c r="AR423" s="2086"/>
    </row>
    <row r="424" spans="2:44" ht="126" customHeight="1" x14ac:dyDescent="0.25">
      <c r="B424" s="2066"/>
      <c r="C424" s="1690"/>
      <c r="D424" s="1687"/>
      <c r="E424" s="1687"/>
      <c r="F424" s="251" t="s">
        <v>1866</v>
      </c>
      <c r="G424" s="256" t="s">
        <v>1423</v>
      </c>
      <c r="H424" s="332">
        <v>0.25</v>
      </c>
      <c r="I424" s="258">
        <v>44562</v>
      </c>
      <c r="J424" s="258">
        <v>44926</v>
      </c>
      <c r="K424" s="259">
        <v>0.25</v>
      </c>
      <c r="L424" s="46">
        <v>0.5</v>
      </c>
      <c r="M424" s="259">
        <v>0.75</v>
      </c>
      <c r="N424" s="259">
        <v>1</v>
      </c>
      <c r="O424" s="1788"/>
      <c r="P424" s="1789"/>
      <c r="Q424" s="18"/>
      <c r="R424" s="1801"/>
      <c r="S424" s="1802"/>
      <c r="T424" s="58">
        <v>0.5</v>
      </c>
      <c r="U424" s="334" t="s">
        <v>1867</v>
      </c>
      <c r="V424" s="307" t="s">
        <v>1868</v>
      </c>
      <c r="W424" s="235" t="str">
        <f t="shared" si="18"/>
        <v>En gestión</v>
      </c>
      <c r="X424" s="235" t="str">
        <f t="shared" si="19"/>
        <v>En gestión</v>
      </c>
      <c r="Y424" s="1803"/>
      <c r="Z424" s="1780"/>
      <c r="AA424" s="1781"/>
      <c r="AB424" s="1782"/>
      <c r="AC424" s="1783"/>
      <c r="AD424" s="270"/>
      <c r="AE424" s="1778"/>
      <c r="AF424" s="1720"/>
      <c r="AG424" s="1720"/>
      <c r="AH424" s="1778"/>
      <c r="AI424" s="1719"/>
      <c r="AJ424" s="1719"/>
      <c r="AK424" s="1798"/>
      <c r="AL424" s="1798"/>
      <c r="AM424" s="1798"/>
      <c r="AN424" s="1798"/>
      <c r="AP424" s="839" t="s">
        <v>4493</v>
      </c>
      <c r="AQ424" s="844" t="s">
        <v>4205</v>
      </c>
      <c r="AR424" s="2087"/>
    </row>
    <row r="425" spans="2:44" ht="126" customHeight="1" x14ac:dyDescent="0.25">
      <c r="B425" s="2066"/>
      <c r="C425" s="1688" t="s">
        <v>1869</v>
      </c>
      <c r="D425" s="1685" t="s">
        <v>1870</v>
      </c>
      <c r="E425" s="1685" t="s">
        <v>1428</v>
      </c>
      <c r="F425" s="251" t="s">
        <v>1871</v>
      </c>
      <c r="G425" s="256" t="s">
        <v>1406</v>
      </c>
      <c r="H425" s="332">
        <v>0.25</v>
      </c>
      <c r="I425" s="258">
        <v>44562</v>
      </c>
      <c r="J425" s="258">
        <v>44591</v>
      </c>
      <c r="K425" s="259">
        <v>1</v>
      </c>
      <c r="L425" s="46">
        <v>1</v>
      </c>
      <c r="M425" s="259">
        <v>1</v>
      </c>
      <c r="N425" s="259">
        <v>1</v>
      </c>
      <c r="O425" s="1788">
        <v>1289114562</v>
      </c>
      <c r="P425" s="1789">
        <v>0</v>
      </c>
      <c r="Q425" s="18"/>
      <c r="R425" s="1800">
        <v>0.5</v>
      </c>
      <c r="S425" s="1806" t="s">
        <v>1407</v>
      </c>
      <c r="T425" s="58">
        <v>1</v>
      </c>
      <c r="U425" s="337" t="s">
        <v>1589</v>
      </c>
      <c r="V425" s="336" t="s">
        <v>729</v>
      </c>
      <c r="W425" s="235" t="str">
        <f t="shared" si="18"/>
        <v>Terminado</v>
      </c>
      <c r="X425" s="235" t="str">
        <f t="shared" si="19"/>
        <v>Terminado</v>
      </c>
      <c r="Y425" s="1687" t="s">
        <v>1872</v>
      </c>
      <c r="Z425" s="1804">
        <f>SUMPRODUCT(T425:T428,H425:H428)</f>
        <v>0.625</v>
      </c>
      <c r="AA425" s="1805">
        <f>SUMPRODUCT(H425:H428,L425:L428)</f>
        <v>0.625</v>
      </c>
      <c r="AB425" s="1782" t="str">
        <f>IF(AA425&lt;1%,"Sin iniciar",IF(AA425=100%,"Terminado","En gestión"))</f>
        <v>En gestión</v>
      </c>
      <c r="AC425" s="1783" t="str">
        <f>IF(Z425&lt;1%,"Sin iniciar",IF(Z425=100%,"Terminado","En gestión"))</f>
        <v>En gestión</v>
      </c>
      <c r="AD425" s="270"/>
      <c r="AE425" s="1778">
        <v>0</v>
      </c>
      <c r="AF425" s="1720"/>
      <c r="AG425" s="1720"/>
      <c r="AH425" s="1778">
        <v>1289114562</v>
      </c>
      <c r="AI425" s="1719">
        <v>1285804562</v>
      </c>
      <c r="AJ425" s="1719">
        <v>283707649.68000001</v>
      </c>
      <c r="AK425" s="1798" t="s">
        <v>1410</v>
      </c>
      <c r="AL425" s="1798" t="s">
        <v>1857</v>
      </c>
      <c r="AM425" s="1798" t="s">
        <v>1858</v>
      </c>
      <c r="AN425" s="1798" t="s">
        <v>1873</v>
      </c>
      <c r="AP425" s="839" t="s">
        <v>4493</v>
      </c>
      <c r="AQ425" s="844" t="s">
        <v>4486</v>
      </c>
      <c r="AR425" s="2085" t="s">
        <v>4487</v>
      </c>
    </row>
    <row r="426" spans="2:44" ht="126" customHeight="1" x14ac:dyDescent="0.25">
      <c r="B426" s="2066"/>
      <c r="C426" s="1689"/>
      <c r="D426" s="1686"/>
      <c r="E426" s="1686"/>
      <c r="F426" s="251" t="s">
        <v>1874</v>
      </c>
      <c r="G426" s="256" t="s">
        <v>1415</v>
      </c>
      <c r="H426" s="332">
        <v>0.25</v>
      </c>
      <c r="I426" s="258">
        <v>44562</v>
      </c>
      <c r="J426" s="258">
        <v>44926</v>
      </c>
      <c r="K426" s="259">
        <v>0.25</v>
      </c>
      <c r="L426" s="46">
        <v>0.5</v>
      </c>
      <c r="M426" s="259">
        <v>0.75</v>
      </c>
      <c r="N426" s="259">
        <v>1</v>
      </c>
      <c r="O426" s="1788"/>
      <c r="P426" s="1789"/>
      <c r="Q426" s="18"/>
      <c r="R426" s="1801"/>
      <c r="S426" s="1802"/>
      <c r="T426" s="58">
        <v>0.5</v>
      </c>
      <c r="U426" s="334" t="s">
        <v>1875</v>
      </c>
      <c r="V426" s="336" t="s">
        <v>1876</v>
      </c>
      <c r="W426" s="235" t="str">
        <f t="shared" si="18"/>
        <v>En gestión</v>
      </c>
      <c r="X426" s="235" t="str">
        <f t="shared" si="19"/>
        <v>En gestión</v>
      </c>
      <c r="Y426" s="1803"/>
      <c r="Z426" s="1780"/>
      <c r="AA426" s="1781"/>
      <c r="AB426" s="1782"/>
      <c r="AC426" s="1783"/>
      <c r="AD426" s="270"/>
      <c r="AE426" s="1778"/>
      <c r="AF426" s="1720"/>
      <c r="AG426" s="1720"/>
      <c r="AH426" s="1778"/>
      <c r="AI426" s="1719"/>
      <c r="AJ426" s="1719"/>
      <c r="AK426" s="1798"/>
      <c r="AL426" s="1798"/>
      <c r="AM426" s="1798"/>
      <c r="AN426" s="1798"/>
      <c r="AP426" s="839" t="s">
        <v>4493</v>
      </c>
      <c r="AQ426" s="844" t="s">
        <v>4205</v>
      </c>
      <c r="AR426" s="2086"/>
    </row>
    <row r="427" spans="2:44" ht="126" customHeight="1" x14ac:dyDescent="0.25">
      <c r="B427" s="2066"/>
      <c r="C427" s="1689"/>
      <c r="D427" s="1686"/>
      <c r="E427" s="1686"/>
      <c r="F427" s="251" t="s">
        <v>1877</v>
      </c>
      <c r="G427" s="256" t="s">
        <v>1419</v>
      </c>
      <c r="H427" s="332">
        <v>0.25</v>
      </c>
      <c r="I427" s="258">
        <v>44562</v>
      </c>
      <c r="J427" s="258">
        <v>44926</v>
      </c>
      <c r="K427" s="259">
        <v>0.25</v>
      </c>
      <c r="L427" s="46">
        <v>0.5</v>
      </c>
      <c r="M427" s="259">
        <v>0.75</v>
      </c>
      <c r="N427" s="259">
        <v>1</v>
      </c>
      <c r="O427" s="1788"/>
      <c r="P427" s="1789"/>
      <c r="Q427" s="18"/>
      <c r="R427" s="1801"/>
      <c r="S427" s="1802"/>
      <c r="T427" s="58">
        <v>0.5</v>
      </c>
      <c r="U427" s="334" t="s">
        <v>1878</v>
      </c>
      <c r="V427" s="307" t="s">
        <v>1879</v>
      </c>
      <c r="W427" s="235" t="str">
        <f t="shared" si="18"/>
        <v>En gestión</v>
      </c>
      <c r="X427" s="235" t="str">
        <f t="shared" si="19"/>
        <v>En gestión</v>
      </c>
      <c r="Y427" s="1803"/>
      <c r="Z427" s="1780"/>
      <c r="AA427" s="1781"/>
      <c r="AB427" s="1782"/>
      <c r="AC427" s="1783"/>
      <c r="AD427" s="270"/>
      <c r="AE427" s="1778"/>
      <c r="AF427" s="1720"/>
      <c r="AG427" s="1720"/>
      <c r="AH427" s="1778"/>
      <c r="AI427" s="1719"/>
      <c r="AJ427" s="1719"/>
      <c r="AK427" s="1798"/>
      <c r="AL427" s="1798"/>
      <c r="AM427" s="1798"/>
      <c r="AN427" s="1798"/>
      <c r="AP427" s="839" t="s">
        <v>4493</v>
      </c>
      <c r="AQ427" s="844" t="s">
        <v>4205</v>
      </c>
      <c r="AR427" s="2086"/>
    </row>
    <row r="428" spans="2:44" ht="126" customHeight="1" x14ac:dyDescent="0.25">
      <c r="B428" s="2066"/>
      <c r="C428" s="1690"/>
      <c r="D428" s="1687"/>
      <c r="E428" s="1687"/>
      <c r="F428" s="251" t="s">
        <v>1880</v>
      </c>
      <c r="G428" s="256" t="s">
        <v>1423</v>
      </c>
      <c r="H428" s="332">
        <v>0.25</v>
      </c>
      <c r="I428" s="258">
        <v>44562</v>
      </c>
      <c r="J428" s="258">
        <v>44926</v>
      </c>
      <c r="K428" s="259">
        <v>0.25</v>
      </c>
      <c r="L428" s="46">
        <v>0.5</v>
      </c>
      <c r="M428" s="259">
        <v>0.75</v>
      </c>
      <c r="N428" s="259">
        <v>1</v>
      </c>
      <c r="O428" s="1788"/>
      <c r="P428" s="1789"/>
      <c r="Q428" s="18"/>
      <c r="R428" s="1801"/>
      <c r="S428" s="1802"/>
      <c r="T428" s="58">
        <v>0.5</v>
      </c>
      <c r="U428" s="334" t="s">
        <v>1881</v>
      </c>
      <c r="V428" s="336" t="s">
        <v>1882</v>
      </c>
      <c r="W428" s="235" t="str">
        <f t="shared" si="18"/>
        <v>En gestión</v>
      </c>
      <c r="X428" s="235" t="str">
        <f t="shared" si="19"/>
        <v>En gestión</v>
      </c>
      <c r="Y428" s="1803"/>
      <c r="Z428" s="1780"/>
      <c r="AA428" s="1781"/>
      <c r="AB428" s="1782"/>
      <c r="AC428" s="1783"/>
      <c r="AD428" s="270"/>
      <c r="AE428" s="1778"/>
      <c r="AF428" s="1720"/>
      <c r="AG428" s="1720"/>
      <c r="AH428" s="1778"/>
      <c r="AI428" s="1719"/>
      <c r="AJ428" s="1719"/>
      <c r="AK428" s="1798"/>
      <c r="AL428" s="1798"/>
      <c r="AM428" s="1798"/>
      <c r="AN428" s="1798"/>
      <c r="AP428" s="839" t="s">
        <v>4493</v>
      </c>
      <c r="AQ428" s="844" t="s">
        <v>4205</v>
      </c>
      <c r="AR428" s="2087"/>
    </row>
    <row r="429" spans="2:44" ht="126" customHeight="1" x14ac:dyDescent="0.25">
      <c r="B429" s="2066"/>
      <c r="C429" s="1688" t="s">
        <v>1883</v>
      </c>
      <c r="D429" s="1685" t="s">
        <v>1884</v>
      </c>
      <c r="E429" s="1685" t="s">
        <v>1428</v>
      </c>
      <c r="F429" s="251" t="s">
        <v>1885</v>
      </c>
      <c r="G429" s="256" t="s">
        <v>1406</v>
      </c>
      <c r="H429" s="332">
        <v>0.25</v>
      </c>
      <c r="I429" s="258">
        <v>44757</v>
      </c>
      <c r="J429" s="258">
        <v>44788</v>
      </c>
      <c r="K429" s="259">
        <v>0</v>
      </c>
      <c r="L429" s="46">
        <v>0</v>
      </c>
      <c r="M429" s="259">
        <v>1</v>
      </c>
      <c r="N429" s="259">
        <v>1</v>
      </c>
      <c r="O429" s="1788">
        <v>670532757</v>
      </c>
      <c r="P429" s="1789">
        <v>20978094</v>
      </c>
      <c r="Q429" s="18"/>
      <c r="R429" s="1800">
        <v>0</v>
      </c>
      <c r="S429" s="1802" t="s">
        <v>4157</v>
      </c>
      <c r="T429" s="53">
        <v>0</v>
      </c>
      <c r="U429" s="337" t="s">
        <v>4166</v>
      </c>
      <c r="V429" s="336" t="s">
        <v>729</v>
      </c>
      <c r="W429" s="235" t="str">
        <f t="shared" si="18"/>
        <v>Sin iniciar</v>
      </c>
      <c r="X429" s="235" t="str">
        <f t="shared" si="19"/>
        <v>Sin iniciar</v>
      </c>
      <c r="Y429" s="1803" t="s">
        <v>4157</v>
      </c>
      <c r="Z429" s="1804">
        <f>SUMPRODUCT(T429:T432,H429:H432)</f>
        <v>0</v>
      </c>
      <c r="AA429" s="1805">
        <f>SUMPRODUCT(H429:H432,L429:L432)</f>
        <v>0</v>
      </c>
      <c r="AB429" s="1782" t="str">
        <f>IF(AA429&lt;1%,"Sin iniciar",IF(AA429=100%,"Terminado","En gestión"))</f>
        <v>Sin iniciar</v>
      </c>
      <c r="AC429" s="1783" t="str">
        <f>IF(Z429&lt;1%,"Sin iniciar",IF(Z429=100%,"Terminado","En gestión"))</f>
        <v>Sin iniciar</v>
      </c>
      <c r="AD429" s="270"/>
      <c r="AE429" s="1798"/>
      <c r="AF429" s="1799"/>
      <c r="AG429" s="1799"/>
      <c r="AH429" s="1778">
        <v>670532757</v>
      </c>
      <c r="AI429" s="1719">
        <v>667112423.5</v>
      </c>
      <c r="AJ429" s="1719">
        <v>43030000</v>
      </c>
      <c r="AK429" s="1798"/>
      <c r="AL429" s="1798"/>
      <c r="AM429" s="1798"/>
      <c r="AN429" s="1798"/>
      <c r="AP429" s="842" t="s">
        <v>4208</v>
      </c>
      <c r="AQ429" s="844" t="s">
        <v>4205</v>
      </c>
      <c r="AR429" s="2085" t="s">
        <v>4207</v>
      </c>
    </row>
    <row r="430" spans="2:44" ht="126" customHeight="1" x14ac:dyDescent="0.25">
      <c r="B430" s="2066"/>
      <c r="C430" s="1689"/>
      <c r="D430" s="1686"/>
      <c r="E430" s="1686"/>
      <c r="F430" s="251" t="s">
        <v>1886</v>
      </c>
      <c r="G430" s="256" t="s">
        <v>1415</v>
      </c>
      <c r="H430" s="332">
        <v>0.25</v>
      </c>
      <c r="I430" s="258">
        <v>44757</v>
      </c>
      <c r="J430" s="258">
        <v>44926</v>
      </c>
      <c r="K430" s="259">
        <v>0</v>
      </c>
      <c r="L430" s="46">
        <v>0</v>
      </c>
      <c r="M430" s="259">
        <v>0.5</v>
      </c>
      <c r="N430" s="259">
        <v>1</v>
      </c>
      <c r="O430" s="1788"/>
      <c r="P430" s="1789"/>
      <c r="Q430" s="18"/>
      <c r="R430" s="1801"/>
      <c r="S430" s="1802"/>
      <c r="T430" s="53">
        <v>0</v>
      </c>
      <c r="U430" s="337" t="s">
        <v>4166</v>
      </c>
      <c r="V430" s="336" t="s">
        <v>729</v>
      </c>
      <c r="W430" s="235" t="str">
        <f t="shared" si="18"/>
        <v>Sin iniciar</v>
      </c>
      <c r="X430" s="235" t="str">
        <f t="shared" si="19"/>
        <v>Sin iniciar</v>
      </c>
      <c r="Y430" s="1803"/>
      <c r="Z430" s="1780"/>
      <c r="AA430" s="1781"/>
      <c r="AB430" s="1782"/>
      <c r="AC430" s="1783"/>
      <c r="AD430" s="270"/>
      <c r="AE430" s="1798"/>
      <c r="AF430" s="1799"/>
      <c r="AG430" s="1799"/>
      <c r="AH430" s="1778"/>
      <c r="AI430" s="1719"/>
      <c r="AJ430" s="1719"/>
      <c r="AK430" s="1798"/>
      <c r="AL430" s="1798"/>
      <c r="AM430" s="1798"/>
      <c r="AN430" s="1798"/>
      <c r="AP430" s="842" t="s">
        <v>4208</v>
      </c>
      <c r="AQ430" s="844" t="s">
        <v>4205</v>
      </c>
      <c r="AR430" s="2086"/>
    </row>
    <row r="431" spans="2:44" ht="126" customHeight="1" x14ac:dyDescent="0.25">
      <c r="B431" s="2066"/>
      <c r="C431" s="1689"/>
      <c r="D431" s="1686"/>
      <c r="E431" s="1686"/>
      <c r="F431" s="251" t="s">
        <v>1887</v>
      </c>
      <c r="G431" s="256" t="s">
        <v>1419</v>
      </c>
      <c r="H431" s="332">
        <v>0.25</v>
      </c>
      <c r="I431" s="258">
        <v>44757</v>
      </c>
      <c r="J431" s="258">
        <v>44926</v>
      </c>
      <c r="K431" s="259">
        <v>0</v>
      </c>
      <c r="L431" s="46">
        <v>0</v>
      </c>
      <c r="M431" s="259">
        <v>0.5</v>
      </c>
      <c r="N431" s="259">
        <v>1</v>
      </c>
      <c r="O431" s="1788"/>
      <c r="P431" s="1789"/>
      <c r="Q431" s="18"/>
      <c r="R431" s="1801"/>
      <c r="S431" s="1802"/>
      <c r="T431" s="53">
        <v>0</v>
      </c>
      <c r="U431" s="337" t="s">
        <v>4166</v>
      </c>
      <c r="V431" s="336" t="s">
        <v>729</v>
      </c>
      <c r="W431" s="235" t="str">
        <f t="shared" si="18"/>
        <v>Sin iniciar</v>
      </c>
      <c r="X431" s="235" t="str">
        <f t="shared" si="19"/>
        <v>Sin iniciar</v>
      </c>
      <c r="Y431" s="1803"/>
      <c r="Z431" s="1780"/>
      <c r="AA431" s="1781"/>
      <c r="AB431" s="1782"/>
      <c r="AC431" s="1783"/>
      <c r="AD431" s="270"/>
      <c r="AE431" s="1798"/>
      <c r="AF431" s="1799"/>
      <c r="AG431" s="1799"/>
      <c r="AH431" s="1778"/>
      <c r="AI431" s="1719"/>
      <c r="AJ431" s="1719"/>
      <c r="AK431" s="1798"/>
      <c r="AL431" s="1798"/>
      <c r="AM431" s="1798"/>
      <c r="AN431" s="1798"/>
      <c r="AP431" s="842" t="s">
        <v>4208</v>
      </c>
      <c r="AQ431" s="844" t="s">
        <v>4205</v>
      </c>
      <c r="AR431" s="2086"/>
    </row>
    <row r="432" spans="2:44" ht="126" customHeight="1" x14ac:dyDescent="0.25">
      <c r="B432" s="2066"/>
      <c r="C432" s="1690"/>
      <c r="D432" s="1687"/>
      <c r="E432" s="1687"/>
      <c r="F432" s="251" t="s">
        <v>1888</v>
      </c>
      <c r="G432" s="256" t="s">
        <v>1423</v>
      </c>
      <c r="H432" s="332">
        <v>0.25</v>
      </c>
      <c r="I432" s="258">
        <v>44757</v>
      </c>
      <c r="J432" s="258">
        <v>44926</v>
      </c>
      <c r="K432" s="259">
        <v>0</v>
      </c>
      <c r="L432" s="46">
        <v>0</v>
      </c>
      <c r="M432" s="259">
        <v>0.5</v>
      </c>
      <c r="N432" s="259">
        <v>1</v>
      </c>
      <c r="O432" s="1788"/>
      <c r="P432" s="1789"/>
      <c r="Q432" s="18"/>
      <c r="R432" s="1801"/>
      <c r="S432" s="1802"/>
      <c r="T432" s="53">
        <v>0</v>
      </c>
      <c r="U432" s="337" t="s">
        <v>4166</v>
      </c>
      <c r="V432" s="336" t="s">
        <v>729</v>
      </c>
      <c r="W432" s="235" t="str">
        <f t="shared" si="18"/>
        <v>Sin iniciar</v>
      </c>
      <c r="X432" s="235" t="str">
        <f t="shared" si="19"/>
        <v>Sin iniciar</v>
      </c>
      <c r="Y432" s="1803"/>
      <c r="Z432" s="1780"/>
      <c r="AA432" s="1781"/>
      <c r="AB432" s="1782"/>
      <c r="AC432" s="1783"/>
      <c r="AD432" s="270"/>
      <c r="AE432" s="1798"/>
      <c r="AF432" s="1799"/>
      <c r="AG432" s="1799"/>
      <c r="AH432" s="1778"/>
      <c r="AI432" s="1719"/>
      <c r="AJ432" s="1719"/>
      <c r="AK432" s="1798"/>
      <c r="AL432" s="1798"/>
      <c r="AM432" s="1798"/>
      <c r="AN432" s="1798"/>
      <c r="AP432" s="842" t="s">
        <v>4208</v>
      </c>
      <c r="AQ432" s="844" t="s">
        <v>4205</v>
      </c>
      <c r="AR432" s="2087"/>
    </row>
    <row r="433" spans="2:44" ht="126" customHeight="1" x14ac:dyDescent="0.25">
      <c r="B433" s="2066"/>
      <c r="C433" s="1688" t="s">
        <v>1889</v>
      </c>
      <c r="D433" s="1685" t="s">
        <v>1890</v>
      </c>
      <c r="E433" s="1685" t="s">
        <v>1428</v>
      </c>
      <c r="F433" s="251" t="s">
        <v>1891</v>
      </c>
      <c r="G433" s="256" t="s">
        <v>1406</v>
      </c>
      <c r="H433" s="332">
        <v>0.25</v>
      </c>
      <c r="I433" s="258">
        <v>44563</v>
      </c>
      <c r="J433" s="258">
        <v>44594</v>
      </c>
      <c r="K433" s="259">
        <v>1</v>
      </c>
      <c r="L433" s="46">
        <v>1</v>
      </c>
      <c r="M433" s="259">
        <v>1</v>
      </c>
      <c r="N433" s="259">
        <v>1</v>
      </c>
      <c r="O433" s="1788">
        <v>742310581</v>
      </c>
      <c r="P433" s="1789">
        <v>0</v>
      </c>
      <c r="Q433" s="18"/>
      <c r="R433" s="1800">
        <v>0.8</v>
      </c>
      <c r="S433" s="1802" t="s">
        <v>1892</v>
      </c>
      <c r="T433" s="58">
        <v>1</v>
      </c>
      <c r="U433" s="337" t="s">
        <v>1589</v>
      </c>
      <c r="V433" s="336" t="s">
        <v>729</v>
      </c>
      <c r="W433" s="235" t="str">
        <f t="shared" si="18"/>
        <v>Terminado</v>
      </c>
      <c r="X433" s="235" t="str">
        <f t="shared" si="19"/>
        <v>Terminado</v>
      </c>
      <c r="Y433" s="1687" t="s">
        <v>1893</v>
      </c>
      <c r="Z433" s="1804">
        <f>SUMPRODUCT(T433:T436,H433:H436)</f>
        <v>0.8</v>
      </c>
      <c r="AA433" s="1805">
        <f>SUMPRODUCT(H433:H436,L433:L436)</f>
        <v>0.8</v>
      </c>
      <c r="AB433" s="1782" t="str">
        <f>IF(AA433&lt;1%,"Sin iniciar",IF(AA433=100%,"Terminado","En gestión"))</f>
        <v>En gestión</v>
      </c>
      <c r="AC433" s="1783" t="str">
        <f>IF(Z433&lt;1%,"Sin iniciar",IF(Z433=100%,"Terminado","En gestión"))</f>
        <v>En gestión</v>
      </c>
      <c r="AD433" s="270"/>
      <c r="AE433" s="1778">
        <v>0</v>
      </c>
      <c r="AF433" s="1720"/>
      <c r="AG433" s="1720">
        <v>0</v>
      </c>
      <c r="AH433" s="1778">
        <v>742310581</v>
      </c>
      <c r="AI433" s="1719">
        <v>809662685</v>
      </c>
      <c r="AJ433" s="1719">
        <v>440434695</v>
      </c>
      <c r="AK433" s="1798" t="s">
        <v>1410</v>
      </c>
      <c r="AL433" s="1798" t="s">
        <v>1894</v>
      </c>
      <c r="AM433" s="1798" t="s">
        <v>1895</v>
      </c>
      <c r="AN433" s="1798" t="s">
        <v>1896</v>
      </c>
      <c r="AP433" s="839" t="s">
        <v>4493</v>
      </c>
      <c r="AQ433" s="844" t="s">
        <v>4488</v>
      </c>
      <c r="AR433" s="2085" t="s">
        <v>4489</v>
      </c>
    </row>
    <row r="434" spans="2:44" ht="126" customHeight="1" x14ac:dyDescent="0.25">
      <c r="B434" s="2066"/>
      <c r="C434" s="1689"/>
      <c r="D434" s="1686"/>
      <c r="E434" s="1686"/>
      <c r="F434" s="251" t="s">
        <v>1897</v>
      </c>
      <c r="G434" s="256" t="s">
        <v>1415</v>
      </c>
      <c r="H434" s="332">
        <v>0.25</v>
      </c>
      <c r="I434" s="258">
        <v>44563</v>
      </c>
      <c r="J434" s="258">
        <v>44742</v>
      </c>
      <c r="K434" s="259">
        <v>0.6</v>
      </c>
      <c r="L434" s="46">
        <v>0.8</v>
      </c>
      <c r="M434" s="259">
        <v>1</v>
      </c>
      <c r="N434" s="259">
        <v>1</v>
      </c>
      <c r="O434" s="1788"/>
      <c r="P434" s="1789"/>
      <c r="Q434" s="18"/>
      <c r="R434" s="1801"/>
      <c r="S434" s="1802"/>
      <c r="T434" s="58">
        <v>0.8</v>
      </c>
      <c r="U434" s="334" t="s">
        <v>1898</v>
      </c>
      <c r="V434" s="336" t="s">
        <v>1899</v>
      </c>
      <c r="W434" s="235" t="str">
        <f t="shared" si="18"/>
        <v>En gestión</v>
      </c>
      <c r="X434" s="235" t="str">
        <f t="shared" si="19"/>
        <v>En gestión</v>
      </c>
      <c r="Y434" s="1803"/>
      <c r="Z434" s="1780"/>
      <c r="AA434" s="1781"/>
      <c r="AB434" s="1782"/>
      <c r="AC434" s="1783"/>
      <c r="AD434" s="270"/>
      <c r="AE434" s="1778"/>
      <c r="AF434" s="1720"/>
      <c r="AG434" s="1720"/>
      <c r="AH434" s="1778"/>
      <c r="AI434" s="1719"/>
      <c r="AJ434" s="1719"/>
      <c r="AK434" s="1798"/>
      <c r="AL434" s="1798"/>
      <c r="AM434" s="1798"/>
      <c r="AN434" s="1798"/>
      <c r="AP434" s="839" t="s">
        <v>4493</v>
      </c>
      <c r="AQ434" s="844" t="s">
        <v>4205</v>
      </c>
      <c r="AR434" s="2086"/>
    </row>
    <row r="435" spans="2:44" ht="126" customHeight="1" x14ac:dyDescent="0.25">
      <c r="B435" s="2066"/>
      <c r="C435" s="1689"/>
      <c r="D435" s="1686"/>
      <c r="E435" s="1686"/>
      <c r="F435" s="251" t="s">
        <v>1900</v>
      </c>
      <c r="G435" s="256" t="s">
        <v>1419</v>
      </c>
      <c r="H435" s="332">
        <v>0.25</v>
      </c>
      <c r="I435" s="258">
        <v>44563</v>
      </c>
      <c r="J435" s="258">
        <v>44772</v>
      </c>
      <c r="K435" s="259">
        <v>0.6</v>
      </c>
      <c r="L435" s="46">
        <v>0.6</v>
      </c>
      <c r="M435" s="259">
        <v>1</v>
      </c>
      <c r="N435" s="259">
        <v>1</v>
      </c>
      <c r="O435" s="1788"/>
      <c r="P435" s="1789"/>
      <c r="Q435" s="18"/>
      <c r="R435" s="1801"/>
      <c r="S435" s="1802"/>
      <c r="T435" s="58">
        <v>0.6</v>
      </c>
      <c r="U435" s="337" t="s">
        <v>1901</v>
      </c>
      <c r="V435" s="336" t="s">
        <v>1902</v>
      </c>
      <c r="W435" s="235" t="str">
        <f t="shared" si="18"/>
        <v>En gestión</v>
      </c>
      <c r="X435" s="235" t="str">
        <f t="shared" si="19"/>
        <v>En gestión</v>
      </c>
      <c r="Y435" s="1803"/>
      <c r="Z435" s="1780"/>
      <c r="AA435" s="1781"/>
      <c r="AB435" s="1782"/>
      <c r="AC435" s="1783"/>
      <c r="AD435" s="270"/>
      <c r="AE435" s="1778"/>
      <c r="AF435" s="1720"/>
      <c r="AG435" s="1720"/>
      <c r="AH435" s="1778"/>
      <c r="AI435" s="1719"/>
      <c r="AJ435" s="1719"/>
      <c r="AK435" s="1798"/>
      <c r="AL435" s="1798"/>
      <c r="AM435" s="1798"/>
      <c r="AN435" s="1798"/>
      <c r="AP435" s="839" t="s">
        <v>4493</v>
      </c>
      <c r="AQ435" s="844" t="s">
        <v>4205</v>
      </c>
      <c r="AR435" s="2086"/>
    </row>
    <row r="436" spans="2:44" ht="126" customHeight="1" x14ac:dyDescent="0.25">
      <c r="B436" s="2066"/>
      <c r="C436" s="1690"/>
      <c r="D436" s="1687"/>
      <c r="E436" s="1687"/>
      <c r="F436" s="251" t="s">
        <v>1903</v>
      </c>
      <c r="G436" s="256" t="s">
        <v>1423</v>
      </c>
      <c r="H436" s="332">
        <v>0.25</v>
      </c>
      <c r="I436" s="258">
        <v>44563</v>
      </c>
      <c r="J436" s="258">
        <v>44742</v>
      </c>
      <c r="K436" s="259">
        <v>0.6</v>
      </c>
      <c r="L436" s="46">
        <v>0.8</v>
      </c>
      <c r="M436" s="259">
        <v>1</v>
      </c>
      <c r="N436" s="259">
        <v>1</v>
      </c>
      <c r="O436" s="1788"/>
      <c r="P436" s="1789"/>
      <c r="Q436" s="18"/>
      <c r="R436" s="1801"/>
      <c r="S436" s="1802"/>
      <c r="T436" s="58">
        <v>0.8</v>
      </c>
      <c r="U436" s="334" t="s">
        <v>1904</v>
      </c>
      <c r="V436" s="307" t="s">
        <v>1905</v>
      </c>
      <c r="W436" s="235" t="str">
        <f t="shared" si="18"/>
        <v>En gestión</v>
      </c>
      <c r="X436" s="235" t="str">
        <f t="shared" si="19"/>
        <v>En gestión</v>
      </c>
      <c r="Y436" s="1803"/>
      <c r="Z436" s="1780"/>
      <c r="AA436" s="1781"/>
      <c r="AB436" s="1782"/>
      <c r="AC436" s="1783"/>
      <c r="AD436" s="270"/>
      <c r="AE436" s="1778"/>
      <c r="AF436" s="1720"/>
      <c r="AG436" s="1720"/>
      <c r="AH436" s="1778"/>
      <c r="AI436" s="1719"/>
      <c r="AJ436" s="1719"/>
      <c r="AK436" s="1798"/>
      <c r="AL436" s="1798"/>
      <c r="AM436" s="1798"/>
      <c r="AN436" s="1798"/>
      <c r="AP436" s="839" t="s">
        <v>4493</v>
      </c>
      <c r="AQ436" s="844" t="s">
        <v>4205</v>
      </c>
      <c r="AR436" s="2087"/>
    </row>
    <row r="437" spans="2:44" ht="126" customHeight="1" x14ac:dyDescent="0.25">
      <c r="B437" s="2066"/>
      <c r="C437" s="1688" t="s">
        <v>1906</v>
      </c>
      <c r="D437" s="1685" t="s">
        <v>1907</v>
      </c>
      <c r="E437" s="1685" t="s">
        <v>1428</v>
      </c>
      <c r="F437" s="251" t="s">
        <v>1908</v>
      </c>
      <c r="G437" s="256" t="s">
        <v>1406</v>
      </c>
      <c r="H437" s="332">
        <v>0.25</v>
      </c>
      <c r="I437" s="258">
        <v>44564</v>
      </c>
      <c r="J437" s="258">
        <v>44591</v>
      </c>
      <c r="K437" s="259">
        <v>1</v>
      </c>
      <c r="L437" s="46">
        <v>1</v>
      </c>
      <c r="M437" s="259">
        <v>1</v>
      </c>
      <c r="N437" s="259">
        <v>1</v>
      </c>
      <c r="O437" s="1788">
        <v>0</v>
      </c>
      <c r="P437" s="1789">
        <v>45000000</v>
      </c>
      <c r="Q437" s="18"/>
      <c r="R437" s="1800">
        <v>0.5</v>
      </c>
      <c r="S437" s="1806" t="s">
        <v>1407</v>
      </c>
      <c r="T437" s="58">
        <v>1</v>
      </c>
      <c r="U437" s="337" t="s">
        <v>1589</v>
      </c>
      <c r="V437" s="336" t="s">
        <v>729</v>
      </c>
      <c r="W437" s="235" t="str">
        <f t="shared" si="18"/>
        <v>Terminado</v>
      </c>
      <c r="X437" s="235" t="str">
        <f t="shared" si="19"/>
        <v>Terminado</v>
      </c>
      <c r="Y437" s="1687" t="s">
        <v>1909</v>
      </c>
      <c r="Z437" s="1804">
        <f>SUMPRODUCT(T437:T440,H437:H440)</f>
        <v>0.625</v>
      </c>
      <c r="AA437" s="1805">
        <f>SUMPRODUCT(H437:H440,L437:L440)</f>
        <v>0.625</v>
      </c>
      <c r="AB437" s="1782" t="str">
        <f>IF(AA437&lt;1%,"Sin iniciar",IF(AA437=100%,"Terminado","En gestión"))</f>
        <v>En gestión</v>
      </c>
      <c r="AC437" s="1783" t="str">
        <f>IF(Z437&lt;1%,"Sin iniciar",IF(Z437=100%,"Terminado","En gestión"))</f>
        <v>En gestión</v>
      </c>
      <c r="AD437" s="270"/>
      <c r="AE437" s="1778">
        <v>45000000</v>
      </c>
      <c r="AF437" s="1720">
        <v>49500000</v>
      </c>
      <c r="AG437" s="1720">
        <v>27000000</v>
      </c>
      <c r="AH437" s="1778">
        <v>0</v>
      </c>
      <c r="AI437" s="1719"/>
      <c r="AJ437" s="1719"/>
      <c r="AK437" s="1798"/>
      <c r="AL437" s="1798"/>
      <c r="AM437" s="1798"/>
      <c r="AN437" s="1798"/>
      <c r="AP437" s="839" t="s">
        <v>4493</v>
      </c>
      <c r="AQ437" s="844" t="s">
        <v>4490</v>
      </c>
      <c r="AR437" s="2085" t="s">
        <v>4490</v>
      </c>
    </row>
    <row r="438" spans="2:44" ht="126" customHeight="1" x14ac:dyDescent="0.25">
      <c r="B438" s="2066"/>
      <c r="C438" s="1689"/>
      <c r="D438" s="1686"/>
      <c r="E438" s="1686"/>
      <c r="F438" s="251" t="s">
        <v>1910</v>
      </c>
      <c r="G438" s="256" t="s">
        <v>1415</v>
      </c>
      <c r="H438" s="332">
        <v>0.25</v>
      </c>
      <c r="I438" s="258">
        <v>44564</v>
      </c>
      <c r="J438" s="258">
        <v>44866</v>
      </c>
      <c r="K438" s="259">
        <v>0.25</v>
      </c>
      <c r="L438" s="46">
        <v>0.5</v>
      </c>
      <c r="M438" s="259">
        <v>0.75</v>
      </c>
      <c r="N438" s="259">
        <v>1</v>
      </c>
      <c r="O438" s="1788"/>
      <c r="P438" s="1789"/>
      <c r="Q438" s="18"/>
      <c r="R438" s="1801"/>
      <c r="S438" s="1802"/>
      <c r="T438" s="58">
        <v>0.5</v>
      </c>
      <c r="U438" s="334" t="s">
        <v>1911</v>
      </c>
      <c r="V438" s="307" t="s">
        <v>1912</v>
      </c>
      <c r="W438" s="235" t="str">
        <f t="shared" si="18"/>
        <v>En gestión</v>
      </c>
      <c r="X438" s="235" t="str">
        <f t="shared" si="19"/>
        <v>En gestión</v>
      </c>
      <c r="Y438" s="1803"/>
      <c r="Z438" s="1780"/>
      <c r="AA438" s="1781"/>
      <c r="AB438" s="1782"/>
      <c r="AC438" s="1783"/>
      <c r="AD438" s="270"/>
      <c r="AE438" s="1778"/>
      <c r="AF438" s="1720"/>
      <c r="AG438" s="1720"/>
      <c r="AH438" s="1778"/>
      <c r="AI438" s="1719"/>
      <c r="AJ438" s="1719"/>
      <c r="AK438" s="1798"/>
      <c r="AL438" s="1798"/>
      <c r="AM438" s="1798"/>
      <c r="AN438" s="1798"/>
      <c r="AP438" s="839" t="s">
        <v>4493</v>
      </c>
      <c r="AQ438" s="844" t="s">
        <v>4205</v>
      </c>
      <c r="AR438" s="2086"/>
    </row>
    <row r="439" spans="2:44" ht="126" customHeight="1" x14ac:dyDescent="0.25">
      <c r="B439" s="2066"/>
      <c r="C439" s="1689"/>
      <c r="D439" s="1686"/>
      <c r="E439" s="1686"/>
      <c r="F439" s="251" t="s">
        <v>1913</v>
      </c>
      <c r="G439" s="256" t="s">
        <v>1419</v>
      </c>
      <c r="H439" s="332">
        <v>0.25</v>
      </c>
      <c r="I439" s="258">
        <v>44564</v>
      </c>
      <c r="J439" s="258">
        <v>44866</v>
      </c>
      <c r="K439" s="259">
        <v>0.25</v>
      </c>
      <c r="L439" s="46">
        <v>0.5</v>
      </c>
      <c r="M439" s="259">
        <v>0.75</v>
      </c>
      <c r="N439" s="259">
        <v>1</v>
      </c>
      <c r="O439" s="1788"/>
      <c r="P439" s="1789"/>
      <c r="Q439" s="18"/>
      <c r="R439" s="1801"/>
      <c r="S439" s="1802"/>
      <c r="T439" s="58">
        <v>0.5</v>
      </c>
      <c r="U439" s="334" t="s">
        <v>1914</v>
      </c>
      <c r="V439" s="307" t="s">
        <v>1915</v>
      </c>
      <c r="W439" s="235" t="str">
        <f t="shared" si="18"/>
        <v>En gestión</v>
      </c>
      <c r="X439" s="235" t="str">
        <f t="shared" si="19"/>
        <v>En gestión</v>
      </c>
      <c r="Y439" s="1803"/>
      <c r="Z439" s="1780"/>
      <c r="AA439" s="1781"/>
      <c r="AB439" s="1782"/>
      <c r="AC439" s="1783"/>
      <c r="AD439" s="270"/>
      <c r="AE439" s="1778"/>
      <c r="AF439" s="1720"/>
      <c r="AG439" s="1720"/>
      <c r="AH439" s="1778"/>
      <c r="AI439" s="1719"/>
      <c r="AJ439" s="1719"/>
      <c r="AK439" s="1798"/>
      <c r="AL439" s="1798"/>
      <c r="AM439" s="1798"/>
      <c r="AN439" s="1798"/>
      <c r="AP439" s="839" t="s">
        <v>4493</v>
      </c>
      <c r="AQ439" s="844" t="s">
        <v>4205</v>
      </c>
      <c r="AR439" s="2086"/>
    </row>
    <row r="440" spans="2:44" ht="126" customHeight="1" x14ac:dyDescent="0.25">
      <c r="B440" s="2066"/>
      <c r="C440" s="1690"/>
      <c r="D440" s="1687"/>
      <c r="E440" s="1687"/>
      <c r="F440" s="251" t="s">
        <v>1916</v>
      </c>
      <c r="G440" s="256" t="s">
        <v>1423</v>
      </c>
      <c r="H440" s="332">
        <v>0.25</v>
      </c>
      <c r="I440" s="258">
        <v>44564</v>
      </c>
      <c r="J440" s="258">
        <v>44866</v>
      </c>
      <c r="K440" s="259">
        <v>0.25</v>
      </c>
      <c r="L440" s="46">
        <v>0.5</v>
      </c>
      <c r="M440" s="259">
        <v>0.75</v>
      </c>
      <c r="N440" s="259">
        <v>1</v>
      </c>
      <c r="O440" s="1788"/>
      <c r="P440" s="1789"/>
      <c r="Q440" s="18"/>
      <c r="R440" s="1801"/>
      <c r="S440" s="1802"/>
      <c r="T440" s="58">
        <v>0.5</v>
      </c>
      <c r="U440" s="334" t="s">
        <v>1917</v>
      </c>
      <c r="V440" s="336" t="s">
        <v>1918</v>
      </c>
      <c r="W440" s="235" t="str">
        <f t="shared" si="18"/>
        <v>En gestión</v>
      </c>
      <c r="X440" s="235" t="str">
        <f t="shared" si="19"/>
        <v>En gestión</v>
      </c>
      <c r="Y440" s="1803"/>
      <c r="Z440" s="1780"/>
      <c r="AA440" s="1781"/>
      <c r="AB440" s="1782"/>
      <c r="AC440" s="1783"/>
      <c r="AD440" s="270"/>
      <c r="AE440" s="1778"/>
      <c r="AF440" s="1720"/>
      <c r="AG440" s="1720"/>
      <c r="AH440" s="1778"/>
      <c r="AI440" s="1719"/>
      <c r="AJ440" s="1719"/>
      <c r="AK440" s="1798"/>
      <c r="AL440" s="1798"/>
      <c r="AM440" s="1798"/>
      <c r="AN440" s="1798"/>
      <c r="AP440" s="839" t="s">
        <v>4493</v>
      </c>
      <c r="AQ440" s="844" t="s">
        <v>4205</v>
      </c>
      <c r="AR440" s="2087"/>
    </row>
    <row r="441" spans="2:44" ht="126" customHeight="1" x14ac:dyDescent="0.25">
      <c r="B441" s="2066"/>
      <c r="C441" s="1688" t="s">
        <v>1919</v>
      </c>
      <c r="D441" s="1685" t="s">
        <v>1920</v>
      </c>
      <c r="E441" s="1685" t="s">
        <v>1428</v>
      </c>
      <c r="F441" s="251" t="s">
        <v>1921</v>
      </c>
      <c r="G441" s="256" t="s">
        <v>1406</v>
      </c>
      <c r="H441" s="332">
        <v>0.25</v>
      </c>
      <c r="I441" s="258">
        <v>44774</v>
      </c>
      <c r="J441" s="258">
        <v>44803</v>
      </c>
      <c r="K441" s="259">
        <v>0</v>
      </c>
      <c r="L441" s="46">
        <v>0</v>
      </c>
      <c r="M441" s="259">
        <v>1</v>
      </c>
      <c r="N441" s="259">
        <v>1</v>
      </c>
      <c r="O441" s="1788">
        <v>0</v>
      </c>
      <c r="P441" s="1789">
        <v>42300000</v>
      </c>
      <c r="Q441" s="18"/>
      <c r="R441" s="1800">
        <v>0</v>
      </c>
      <c r="S441" s="1802" t="s">
        <v>4157</v>
      </c>
      <c r="T441" s="53">
        <v>0</v>
      </c>
      <c r="U441" s="337" t="s">
        <v>4166</v>
      </c>
      <c r="V441" s="336" t="s">
        <v>729</v>
      </c>
      <c r="W441" s="235" t="str">
        <f t="shared" si="18"/>
        <v>Sin iniciar</v>
      </c>
      <c r="X441" s="235" t="str">
        <f t="shared" si="19"/>
        <v>Sin iniciar</v>
      </c>
      <c r="Y441" s="1803" t="s">
        <v>4157</v>
      </c>
      <c r="Z441" s="1804">
        <f>SUMPRODUCT(T441:T444,H441:H444)</f>
        <v>0</v>
      </c>
      <c r="AA441" s="1805">
        <f>SUMPRODUCT(H441:H444,L441:L444)</f>
        <v>0</v>
      </c>
      <c r="AB441" s="1782" t="str">
        <f>IF(AA441&lt;1%,"Sin iniciar",IF(AA441=100%,"Terminado","En gestión"))</f>
        <v>Sin iniciar</v>
      </c>
      <c r="AC441" s="1783" t="str">
        <f>IF(Z441&lt;1%,"Sin iniciar",IF(Z441=100%,"Terminado","En gestión"))</f>
        <v>Sin iniciar</v>
      </c>
      <c r="AD441" s="270"/>
      <c r="AE441" s="1798"/>
      <c r="AF441" s="1799"/>
      <c r="AG441" s="1799"/>
      <c r="AH441" s="1798"/>
      <c r="AI441" s="1719">
        <v>11277328</v>
      </c>
      <c r="AJ441" s="1719">
        <v>6184885</v>
      </c>
      <c r="AK441" s="1798"/>
      <c r="AL441" s="1798"/>
      <c r="AM441" s="1798"/>
      <c r="AN441" s="1798"/>
      <c r="AP441" s="842" t="s">
        <v>4208</v>
      </c>
      <c r="AQ441" s="844" t="s">
        <v>4205</v>
      </c>
      <c r="AR441" s="2085" t="s">
        <v>4207</v>
      </c>
    </row>
    <row r="442" spans="2:44" ht="126" customHeight="1" x14ac:dyDescent="0.25">
      <c r="B442" s="2066"/>
      <c r="C442" s="1689"/>
      <c r="D442" s="1686"/>
      <c r="E442" s="1686"/>
      <c r="F442" s="251" t="s">
        <v>1922</v>
      </c>
      <c r="G442" s="256" t="s">
        <v>1415</v>
      </c>
      <c r="H442" s="332">
        <v>0.25</v>
      </c>
      <c r="I442" s="258">
        <v>44774</v>
      </c>
      <c r="J442" s="258">
        <v>44926</v>
      </c>
      <c r="K442" s="259">
        <v>0</v>
      </c>
      <c r="L442" s="46">
        <v>0</v>
      </c>
      <c r="M442" s="259">
        <v>0.5</v>
      </c>
      <c r="N442" s="259">
        <v>1</v>
      </c>
      <c r="O442" s="1788"/>
      <c r="P442" s="1789"/>
      <c r="Q442" s="18"/>
      <c r="R442" s="1801"/>
      <c r="S442" s="1802"/>
      <c r="T442" s="53">
        <v>0</v>
      </c>
      <c r="U442" s="337" t="s">
        <v>4166</v>
      </c>
      <c r="V442" s="336" t="s">
        <v>729</v>
      </c>
      <c r="W442" s="235" t="str">
        <f t="shared" si="18"/>
        <v>Sin iniciar</v>
      </c>
      <c r="X442" s="235" t="str">
        <f t="shared" si="19"/>
        <v>Sin iniciar</v>
      </c>
      <c r="Y442" s="1803"/>
      <c r="Z442" s="1780"/>
      <c r="AA442" s="1781"/>
      <c r="AB442" s="1782"/>
      <c r="AC442" s="1783"/>
      <c r="AD442" s="270"/>
      <c r="AE442" s="1798"/>
      <c r="AF442" s="1799"/>
      <c r="AG442" s="1799"/>
      <c r="AH442" s="1798"/>
      <c r="AI442" s="1719"/>
      <c r="AJ442" s="1719"/>
      <c r="AK442" s="1798"/>
      <c r="AL442" s="1798"/>
      <c r="AM442" s="1798"/>
      <c r="AN442" s="1798"/>
      <c r="AP442" s="842" t="s">
        <v>4208</v>
      </c>
      <c r="AQ442" s="844" t="s">
        <v>4205</v>
      </c>
      <c r="AR442" s="2086"/>
    </row>
    <row r="443" spans="2:44" ht="126" customHeight="1" x14ac:dyDescent="0.25">
      <c r="B443" s="2066"/>
      <c r="C443" s="1689"/>
      <c r="D443" s="1686"/>
      <c r="E443" s="1686"/>
      <c r="F443" s="251" t="s">
        <v>1923</v>
      </c>
      <c r="G443" s="256" t="s">
        <v>1419</v>
      </c>
      <c r="H443" s="332">
        <v>0.25</v>
      </c>
      <c r="I443" s="258">
        <v>44774</v>
      </c>
      <c r="J443" s="258">
        <v>44926</v>
      </c>
      <c r="K443" s="259">
        <v>0</v>
      </c>
      <c r="L443" s="46">
        <v>0</v>
      </c>
      <c r="M443" s="259">
        <v>0.5</v>
      </c>
      <c r="N443" s="259">
        <v>1</v>
      </c>
      <c r="O443" s="1788"/>
      <c r="P443" s="1789"/>
      <c r="Q443" s="18"/>
      <c r="R443" s="1801"/>
      <c r="S443" s="1802"/>
      <c r="T443" s="53">
        <v>0</v>
      </c>
      <c r="U443" s="337" t="s">
        <v>4166</v>
      </c>
      <c r="V443" s="336" t="s">
        <v>729</v>
      </c>
      <c r="W443" s="235" t="str">
        <f t="shared" si="18"/>
        <v>Sin iniciar</v>
      </c>
      <c r="X443" s="235" t="str">
        <f t="shared" si="19"/>
        <v>Sin iniciar</v>
      </c>
      <c r="Y443" s="1803"/>
      <c r="Z443" s="1780"/>
      <c r="AA443" s="1781"/>
      <c r="AB443" s="1782"/>
      <c r="AC443" s="1783"/>
      <c r="AD443" s="270"/>
      <c r="AE443" s="1798"/>
      <c r="AF443" s="1799"/>
      <c r="AG443" s="1799"/>
      <c r="AH443" s="1798"/>
      <c r="AI443" s="1719"/>
      <c r="AJ443" s="1719"/>
      <c r="AK443" s="1798"/>
      <c r="AL443" s="1798"/>
      <c r="AM443" s="1798"/>
      <c r="AN443" s="1798"/>
      <c r="AP443" s="842" t="s">
        <v>4208</v>
      </c>
      <c r="AQ443" s="844" t="s">
        <v>4205</v>
      </c>
      <c r="AR443" s="2086"/>
    </row>
    <row r="444" spans="2:44" ht="126" customHeight="1" x14ac:dyDescent="0.25">
      <c r="B444" s="2067"/>
      <c r="C444" s="1690"/>
      <c r="D444" s="1687"/>
      <c r="E444" s="1687"/>
      <c r="F444" s="251" t="s">
        <v>1924</v>
      </c>
      <c r="G444" s="256" t="s">
        <v>1423</v>
      </c>
      <c r="H444" s="332">
        <v>0.25</v>
      </c>
      <c r="I444" s="258">
        <v>44774</v>
      </c>
      <c r="J444" s="258">
        <v>44926</v>
      </c>
      <c r="K444" s="259">
        <v>0</v>
      </c>
      <c r="L444" s="46">
        <v>0</v>
      </c>
      <c r="M444" s="259">
        <v>0.5</v>
      </c>
      <c r="N444" s="259">
        <v>1</v>
      </c>
      <c r="O444" s="1788"/>
      <c r="P444" s="1789"/>
      <c r="Q444" s="18"/>
      <c r="R444" s="1801"/>
      <c r="S444" s="1802"/>
      <c r="T444" s="53">
        <v>0</v>
      </c>
      <c r="U444" s="337" t="s">
        <v>4166</v>
      </c>
      <c r="V444" s="336" t="s">
        <v>729</v>
      </c>
      <c r="W444" s="235" t="str">
        <f t="shared" si="18"/>
        <v>Sin iniciar</v>
      </c>
      <c r="X444" s="235" t="str">
        <f t="shared" si="19"/>
        <v>Sin iniciar</v>
      </c>
      <c r="Y444" s="1803"/>
      <c r="Z444" s="1780"/>
      <c r="AA444" s="1781"/>
      <c r="AB444" s="1782"/>
      <c r="AC444" s="1783"/>
      <c r="AD444" s="270"/>
      <c r="AE444" s="1798"/>
      <c r="AF444" s="1799"/>
      <c r="AG444" s="1799"/>
      <c r="AH444" s="1798"/>
      <c r="AI444" s="1719"/>
      <c r="AJ444" s="1719"/>
      <c r="AK444" s="1798"/>
      <c r="AL444" s="1798"/>
      <c r="AM444" s="1798"/>
      <c r="AN444" s="1798"/>
      <c r="AP444" s="842" t="s">
        <v>4208</v>
      </c>
      <c r="AQ444" s="844" t="s">
        <v>4205</v>
      </c>
      <c r="AR444" s="2087"/>
    </row>
    <row r="445" spans="2:44" ht="174.95" customHeight="1" x14ac:dyDescent="0.35">
      <c r="B445" s="2068" t="s">
        <v>1925</v>
      </c>
      <c r="C445" s="38" t="s">
        <v>1926</v>
      </c>
      <c r="D445" s="107" t="s">
        <v>1927</v>
      </c>
      <c r="E445" s="107" t="s">
        <v>1928</v>
      </c>
      <c r="F445" s="40" t="s">
        <v>1929</v>
      </c>
      <c r="G445" s="98" t="s">
        <v>1930</v>
      </c>
      <c r="H445" s="151">
        <v>1</v>
      </c>
      <c r="I445" s="152">
        <v>44577</v>
      </c>
      <c r="J445" s="152">
        <v>44925</v>
      </c>
      <c r="K445" s="153">
        <v>0.25</v>
      </c>
      <c r="L445" s="45">
        <v>0.5</v>
      </c>
      <c r="M445" s="153">
        <v>0.75</v>
      </c>
      <c r="N445" s="153">
        <v>1</v>
      </c>
      <c r="O445" s="171">
        <v>0</v>
      </c>
      <c r="P445" s="166">
        <v>2607039.6</v>
      </c>
      <c r="Q445" s="18"/>
      <c r="R445" s="349">
        <v>0.5</v>
      </c>
      <c r="S445" s="265" t="s">
        <v>1931</v>
      </c>
      <c r="T445" s="54">
        <v>0.5</v>
      </c>
      <c r="U445" s="223" t="s">
        <v>1932</v>
      </c>
      <c r="V445" s="98" t="s">
        <v>1930</v>
      </c>
      <c r="W445" s="233" t="str">
        <f t="shared" si="18"/>
        <v>En gestión</v>
      </c>
      <c r="X445" s="233" t="str">
        <f t="shared" si="19"/>
        <v>En gestión</v>
      </c>
      <c r="Y445" s="178" t="s">
        <v>1932</v>
      </c>
      <c r="Z445" s="181">
        <f>T445*H445</f>
        <v>0.5</v>
      </c>
      <c r="AA445" s="183">
        <f>L445*H445</f>
        <v>0.5</v>
      </c>
      <c r="AB445" s="249" t="str">
        <f t="shared" ref="AB445:AB450" si="20">IF(AA445&lt;1%,"Sin iniciar",IF(AA445=100%,"Terminado","En gestión"))</f>
        <v>En gestión</v>
      </c>
      <c r="AC445" s="250" t="str">
        <f t="shared" ref="AC445:AC450" si="21">IF(Z445&lt;1%,"Sin iniciar",IF(Z445=100%,"Terminado","En gestión"))</f>
        <v>En gestión</v>
      </c>
      <c r="AD445" s="77"/>
      <c r="AE445" s="78">
        <v>2607039.6</v>
      </c>
      <c r="AF445" s="203">
        <v>1788136.2</v>
      </c>
      <c r="AG445" s="204">
        <v>447034</v>
      </c>
      <c r="AH445" s="192"/>
      <c r="AI445" s="207"/>
      <c r="AJ445" s="207"/>
      <c r="AK445" s="192"/>
      <c r="AL445" s="192"/>
      <c r="AM445" s="192"/>
      <c r="AN445" s="192"/>
      <c r="AP445" s="842" t="s">
        <v>4208</v>
      </c>
      <c r="AQ445" s="844" t="s">
        <v>4205</v>
      </c>
      <c r="AR445" s="844" t="s">
        <v>4207</v>
      </c>
    </row>
    <row r="446" spans="2:44" ht="230.25" customHeight="1" x14ac:dyDescent="0.35">
      <c r="B446" s="2069"/>
      <c r="C446" s="39" t="s">
        <v>1933</v>
      </c>
      <c r="D446" s="108" t="s">
        <v>1934</v>
      </c>
      <c r="E446" s="108" t="s">
        <v>1935</v>
      </c>
      <c r="F446" s="40" t="s">
        <v>1936</v>
      </c>
      <c r="G446" s="154" t="s">
        <v>1937</v>
      </c>
      <c r="H446" s="155">
        <v>1</v>
      </c>
      <c r="I446" s="156">
        <v>44567</v>
      </c>
      <c r="J446" s="156">
        <v>44925</v>
      </c>
      <c r="K446" s="157">
        <v>1</v>
      </c>
      <c r="L446" s="46">
        <v>1</v>
      </c>
      <c r="M446" s="342">
        <v>1</v>
      </c>
      <c r="N446" s="157">
        <v>1</v>
      </c>
      <c r="O446" s="165">
        <v>0</v>
      </c>
      <c r="P446" s="166">
        <v>20053095.600000001</v>
      </c>
      <c r="Q446" s="18"/>
      <c r="R446" s="349">
        <v>1</v>
      </c>
      <c r="S446" s="230" t="s">
        <v>1938</v>
      </c>
      <c r="T446" s="54">
        <v>1</v>
      </c>
      <c r="U446" s="224" t="s">
        <v>1938</v>
      </c>
      <c r="V446" s="99" t="s">
        <v>1938</v>
      </c>
      <c r="W446" s="233" t="str">
        <f t="shared" si="18"/>
        <v>Terminado</v>
      </c>
      <c r="X446" s="233" t="str">
        <f t="shared" si="19"/>
        <v>Terminado</v>
      </c>
      <c r="Y446" s="99" t="s">
        <v>1938</v>
      </c>
      <c r="Z446" s="181">
        <f>T446*H446</f>
        <v>1</v>
      </c>
      <c r="AA446" s="183">
        <f>L446*H446</f>
        <v>1</v>
      </c>
      <c r="AB446" s="249" t="str">
        <f t="shared" si="20"/>
        <v>Terminado</v>
      </c>
      <c r="AC446" s="250" t="str">
        <f t="shared" si="21"/>
        <v>Terminado</v>
      </c>
      <c r="AD446" s="77"/>
      <c r="AE446" s="78">
        <v>20053095.600000001</v>
      </c>
      <c r="AF446" s="203">
        <v>20053095.600000001</v>
      </c>
      <c r="AG446" s="204">
        <v>5013273.9000000004</v>
      </c>
      <c r="AH446" s="192"/>
      <c r="AI446" s="207"/>
      <c r="AJ446" s="207"/>
      <c r="AK446" s="192"/>
      <c r="AL446" s="192"/>
      <c r="AM446" s="192"/>
      <c r="AN446" s="192"/>
      <c r="AP446" s="839" t="s">
        <v>4494</v>
      </c>
      <c r="AQ446" s="844" t="s">
        <v>4491</v>
      </c>
      <c r="AR446" s="852" t="s">
        <v>4497</v>
      </c>
    </row>
    <row r="447" spans="2:44" ht="174.95" customHeight="1" x14ac:dyDescent="0.35">
      <c r="B447" s="2069"/>
      <c r="C447" s="39" t="s">
        <v>1939</v>
      </c>
      <c r="D447" s="108" t="s">
        <v>1940</v>
      </c>
      <c r="E447" s="108" t="s">
        <v>1941</v>
      </c>
      <c r="F447" s="40" t="s">
        <v>1942</v>
      </c>
      <c r="G447" s="154" t="s">
        <v>1943</v>
      </c>
      <c r="H447" s="155">
        <v>1</v>
      </c>
      <c r="I447" s="156">
        <v>44577</v>
      </c>
      <c r="J447" s="156">
        <v>44925</v>
      </c>
      <c r="K447" s="157">
        <v>0.25</v>
      </c>
      <c r="L447" s="46">
        <v>0.5</v>
      </c>
      <c r="M447" s="157">
        <v>0.75</v>
      </c>
      <c r="N447" s="157">
        <v>1</v>
      </c>
      <c r="O447" s="165">
        <v>0</v>
      </c>
      <c r="P447" s="166">
        <v>4430146.8</v>
      </c>
      <c r="Q447" s="18"/>
      <c r="R447" s="349">
        <v>0.5</v>
      </c>
      <c r="S447" s="230" t="s">
        <v>1944</v>
      </c>
      <c r="T447" s="54">
        <v>0.5</v>
      </c>
      <c r="U447" s="100" t="s">
        <v>1945</v>
      </c>
      <c r="V447" s="83" t="s">
        <v>4172</v>
      </c>
      <c r="W447" s="233" t="str">
        <f t="shared" si="18"/>
        <v>En gestión</v>
      </c>
      <c r="X447" s="233" t="str">
        <f t="shared" si="19"/>
        <v>En gestión</v>
      </c>
      <c r="Y447" s="83" t="s">
        <v>1946</v>
      </c>
      <c r="Z447" s="181">
        <f>T447*H447</f>
        <v>0.5</v>
      </c>
      <c r="AA447" s="183">
        <f>L447*H447</f>
        <v>0.5</v>
      </c>
      <c r="AB447" s="249" t="str">
        <f t="shared" si="20"/>
        <v>En gestión</v>
      </c>
      <c r="AC447" s="250" t="str">
        <f t="shared" si="21"/>
        <v>En gestión</v>
      </c>
      <c r="AD447" s="77"/>
      <c r="AE447" s="78">
        <v>4430146.8</v>
      </c>
      <c r="AF447" s="203">
        <v>4430146.8</v>
      </c>
      <c r="AG447" s="204">
        <v>1107536.7</v>
      </c>
      <c r="AH447" s="192"/>
      <c r="AI447" s="207"/>
      <c r="AJ447" s="207"/>
      <c r="AK447" s="192"/>
      <c r="AL447" s="192"/>
      <c r="AM447" s="192"/>
      <c r="AN447" s="192"/>
      <c r="AP447" s="842" t="s">
        <v>4208</v>
      </c>
      <c r="AQ447" s="844" t="s">
        <v>4205</v>
      </c>
      <c r="AR447" s="844" t="s">
        <v>4207</v>
      </c>
    </row>
    <row r="448" spans="2:44" ht="174.95" customHeight="1" x14ac:dyDescent="0.35">
      <c r="B448" s="2069"/>
      <c r="C448" s="39" t="s">
        <v>1947</v>
      </c>
      <c r="D448" s="108" t="s">
        <v>1948</v>
      </c>
      <c r="E448" s="108" t="s">
        <v>1949</v>
      </c>
      <c r="F448" s="40" t="s">
        <v>1950</v>
      </c>
      <c r="G448" s="154" t="s">
        <v>1951</v>
      </c>
      <c r="H448" s="155">
        <v>1</v>
      </c>
      <c r="I448" s="156">
        <v>44577</v>
      </c>
      <c r="J448" s="156">
        <v>44925</v>
      </c>
      <c r="K448" s="157">
        <v>0.25</v>
      </c>
      <c r="L448" s="46">
        <v>0.5</v>
      </c>
      <c r="M448" s="157">
        <v>0.75</v>
      </c>
      <c r="N448" s="157">
        <v>1</v>
      </c>
      <c r="O448" s="165">
        <v>0</v>
      </c>
      <c r="P448" s="166">
        <v>5241532.8</v>
      </c>
      <c r="Q448" s="18"/>
      <c r="R448" s="349">
        <v>1</v>
      </c>
      <c r="S448" s="230" t="s">
        <v>1952</v>
      </c>
      <c r="T448" s="54">
        <v>1</v>
      </c>
      <c r="U448" s="100" t="s">
        <v>1953</v>
      </c>
      <c r="V448" s="83" t="s">
        <v>1954</v>
      </c>
      <c r="W448" s="233" t="str">
        <f t="shared" si="18"/>
        <v>En gestión</v>
      </c>
      <c r="X448" s="233" t="str">
        <f t="shared" si="19"/>
        <v>Terminado</v>
      </c>
      <c r="Y448" s="83" t="s">
        <v>1955</v>
      </c>
      <c r="Z448" s="181">
        <f>T448*H448</f>
        <v>1</v>
      </c>
      <c r="AA448" s="183">
        <f>L448*H448</f>
        <v>0.5</v>
      </c>
      <c r="AB448" s="249" t="str">
        <f t="shared" si="20"/>
        <v>En gestión</v>
      </c>
      <c r="AC448" s="250" t="str">
        <f t="shared" si="21"/>
        <v>Terminado</v>
      </c>
      <c r="AD448" s="77"/>
      <c r="AE448" s="78">
        <v>5241532.8</v>
      </c>
      <c r="AF448" s="203">
        <v>5241532.8</v>
      </c>
      <c r="AG448" s="204">
        <v>1310383.2</v>
      </c>
      <c r="AH448" s="192"/>
      <c r="AI448" s="207"/>
      <c r="AJ448" s="207"/>
      <c r="AK448" s="192"/>
      <c r="AL448" s="192"/>
      <c r="AM448" s="192"/>
      <c r="AN448" s="192"/>
      <c r="AP448" s="842" t="s">
        <v>4208</v>
      </c>
      <c r="AQ448" s="844" t="s">
        <v>4205</v>
      </c>
      <c r="AR448" s="844" t="s">
        <v>4207</v>
      </c>
    </row>
    <row r="449" spans="2:44" ht="174.95" customHeight="1" x14ac:dyDescent="0.25">
      <c r="B449" s="2070"/>
      <c r="C449" s="39" t="s">
        <v>1956</v>
      </c>
      <c r="D449" s="108" t="s">
        <v>1957</v>
      </c>
      <c r="E449" s="108" t="s">
        <v>1928</v>
      </c>
      <c r="F449" s="40" t="s">
        <v>1958</v>
      </c>
      <c r="G449" s="154" t="s">
        <v>1959</v>
      </c>
      <c r="H449" s="155">
        <v>1</v>
      </c>
      <c r="I449" s="156">
        <v>44577</v>
      </c>
      <c r="J449" s="156">
        <v>44925</v>
      </c>
      <c r="K449" s="157">
        <v>0.25</v>
      </c>
      <c r="L449" s="46">
        <v>0.5</v>
      </c>
      <c r="M449" s="157">
        <v>0.75</v>
      </c>
      <c r="N449" s="157">
        <v>1</v>
      </c>
      <c r="O449" s="165">
        <v>220000000</v>
      </c>
      <c r="P449" s="166">
        <v>12216294.6</v>
      </c>
      <c r="Q449" s="18"/>
      <c r="R449" s="349">
        <v>0.5</v>
      </c>
      <c r="S449" s="265" t="s">
        <v>1960</v>
      </c>
      <c r="T449" s="54">
        <v>0.5</v>
      </c>
      <c r="U449" s="101" t="s">
        <v>1961</v>
      </c>
      <c r="V449" s="84" t="s">
        <v>1962</v>
      </c>
      <c r="W449" s="233" t="str">
        <f t="shared" si="18"/>
        <v>En gestión</v>
      </c>
      <c r="X449" s="233" t="str">
        <f t="shared" si="19"/>
        <v>En gestión</v>
      </c>
      <c r="Y449" s="108" t="s">
        <v>1961</v>
      </c>
      <c r="Z449" s="181">
        <f>T449*H449</f>
        <v>0.5</v>
      </c>
      <c r="AA449" s="183">
        <f>L449*H449</f>
        <v>0.5</v>
      </c>
      <c r="AB449" s="249" t="str">
        <f t="shared" si="20"/>
        <v>En gestión</v>
      </c>
      <c r="AC449" s="250" t="str">
        <f t="shared" si="21"/>
        <v>En gestión</v>
      </c>
      <c r="AD449" s="77"/>
      <c r="AE449" s="78">
        <v>12216294.6</v>
      </c>
      <c r="AF449" s="203">
        <v>7152544.7999999998</v>
      </c>
      <c r="AG449" s="204">
        <v>1788136.2</v>
      </c>
      <c r="AH449" s="78">
        <v>220000000</v>
      </c>
      <c r="AI449" s="205">
        <v>220000000</v>
      </c>
      <c r="AJ449" s="205">
        <v>66685625</v>
      </c>
      <c r="AK449" s="196" t="s">
        <v>224</v>
      </c>
      <c r="AL449" s="196" t="s">
        <v>1963</v>
      </c>
      <c r="AM449" s="196" t="s">
        <v>1964</v>
      </c>
      <c r="AN449" s="196" t="s">
        <v>1965</v>
      </c>
      <c r="AP449" s="842" t="s">
        <v>4208</v>
      </c>
      <c r="AQ449" s="844" t="s">
        <v>4205</v>
      </c>
      <c r="AR449" s="844" t="s">
        <v>4207</v>
      </c>
    </row>
    <row r="450" spans="2:44" ht="183.95" customHeight="1" x14ac:dyDescent="0.25">
      <c r="B450" s="1681" t="s">
        <v>1966</v>
      </c>
      <c r="C450" s="1784" t="s">
        <v>1967</v>
      </c>
      <c r="D450" s="1786" t="s">
        <v>1968</v>
      </c>
      <c r="E450" s="1683" t="s">
        <v>1969</v>
      </c>
      <c r="F450" s="251" t="s">
        <v>1970</v>
      </c>
      <c r="G450" s="272" t="s">
        <v>1971</v>
      </c>
      <c r="H450" s="331">
        <v>0.2</v>
      </c>
      <c r="I450" s="254">
        <v>44593</v>
      </c>
      <c r="J450" s="254">
        <v>44651</v>
      </c>
      <c r="K450" s="255">
        <v>1</v>
      </c>
      <c r="L450" s="45">
        <v>1</v>
      </c>
      <c r="M450" s="255">
        <v>1</v>
      </c>
      <c r="N450" s="255">
        <v>1</v>
      </c>
      <c r="O450" s="1787">
        <v>10296000</v>
      </c>
      <c r="P450" s="1789">
        <v>0</v>
      </c>
      <c r="Q450" s="18"/>
      <c r="R450" s="2043">
        <v>0.46</v>
      </c>
      <c r="S450" s="1790" t="s">
        <v>1972</v>
      </c>
      <c r="T450" s="72">
        <v>1</v>
      </c>
      <c r="U450" s="340" t="s">
        <v>1938</v>
      </c>
      <c r="V450" s="341" t="s">
        <v>1938</v>
      </c>
      <c r="W450" s="235" t="str">
        <f t="shared" si="18"/>
        <v>Terminado</v>
      </c>
      <c r="X450" s="235" t="str">
        <f t="shared" si="19"/>
        <v>Terminado</v>
      </c>
      <c r="Y450" s="1792" t="s">
        <v>1973</v>
      </c>
      <c r="Z450" s="1780">
        <f>SUMPRODUCT(H450:H451,T450:T451)</f>
        <v>0.46400000000000002</v>
      </c>
      <c r="AA450" s="1781">
        <f>SUMPRODUCT(H450:H451,L450:L451)</f>
        <v>0.46400000000000002</v>
      </c>
      <c r="AB450" s="1782" t="str">
        <f t="shared" si="20"/>
        <v>En gestión</v>
      </c>
      <c r="AC450" s="1783" t="str">
        <f t="shared" si="21"/>
        <v>En gestión</v>
      </c>
      <c r="AD450" s="270"/>
      <c r="AE450" s="1778"/>
      <c r="AF450" s="1720"/>
      <c r="AG450" s="1720"/>
      <c r="AH450" s="1778">
        <v>10296000</v>
      </c>
      <c r="AI450" s="1719">
        <v>2743257220.3299999</v>
      </c>
      <c r="AJ450" s="1719">
        <v>983776685.25999999</v>
      </c>
      <c r="AK450" s="1779" t="s">
        <v>199</v>
      </c>
      <c r="AL450" s="1779" t="s">
        <v>1653</v>
      </c>
      <c r="AM450" s="1771" t="s">
        <v>201</v>
      </c>
      <c r="AN450" s="1771" t="s">
        <v>1974</v>
      </c>
      <c r="AP450" s="839" t="s">
        <v>4492</v>
      </c>
      <c r="AQ450" s="844" t="s">
        <v>4225</v>
      </c>
      <c r="AR450" s="2085" t="s">
        <v>4226</v>
      </c>
    </row>
    <row r="451" spans="2:44" ht="183.95" customHeight="1" x14ac:dyDescent="0.25">
      <c r="B451" s="1682"/>
      <c r="C451" s="1785"/>
      <c r="D451" s="1696"/>
      <c r="E451" s="1684"/>
      <c r="F451" s="251" t="s">
        <v>1975</v>
      </c>
      <c r="G451" s="256" t="s">
        <v>1976</v>
      </c>
      <c r="H451" s="332">
        <v>0.8</v>
      </c>
      <c r="I451" s="258">
        <v>44652</v>
      </c>
      <c r="J451" s="258" t="s">
        <v>1977</v>
      </c>
      <c r="K451" s="259">
        <v>0</v>
      </c>
      <c r="L451" s="46">
        <v>0.33</v>
      </c>
      <c r="M451" s="259">
        <v>0.66</v>
      </c>
      <c r="N451" s="259">
        <v>1</v>
      </c>
      <c r="O451" s="1788"/>
      <c r="P451" s="1789"/>
      <c r="Q451" s="18"/>
      <c r="R451" s="2044"/>
      <c r="S451" s="1791"/>
      <c r="T451" s="58">
        <v>0.33</v>
      </c>
      <c r="U451" s="334" t="s">
        <v>1978</v>
      </c>
      <c r="V451" s="336" t="s">
        <v>1979</v>
      </c>
      <c r="W451" s="235" t="str">
        <f t="shared" si="18"/>
        <v>En gestión</v>
      </c>
      <c r="X451" s="235" t="str">
        <f t="shared" si="19"/>
        <v>En gestión</v>
      </c>
      <c r="Y451" s="1793"/>
      <c r="Z451" s="1780"/>
      <c r="AA451" s="1781"/>
      <c r="AB451" s="1782"/>
      <c r="AC451" s="1783"/>
      <c r="AD451" s="270"/>
      <c r="AE451" s="1778"/>
      <c r="AF451" s="1720"/>
      <c r="AG451" s="1720"/>
      <c r="AH451" s="1778"/>
      <c r="AI451" s="1719"/>
      <c r="AJ451" s="1719"/>
      <c r="AK451" s="1779"/>
      <c r="AL451" s="1779"/>
      <c r="AM451" s="1771"/>
      <c r="AN451" s="1771"/>
      <c r="AP451" s="839" t="s">
        <v>4492</v>
      </c>
      <c r="AQ451" s="844" t="s">
        <v>4205</v>
      </c>
      <c r="AR451" s="2087"/>
    </row>
    <row r="452" spans="2:44" ht="183.95" customHeight="1" x14ac:dyDescent="0.35">
      <c r="B452" s="1691" t="s">
        <v>4171</v>
      </c>
      <c r="C452" s="1772" t="s">
        <v>1980</v>
      </c>
      <c r="D452" s="1769" t="s">
        <v>1981</v>
      </c>
      <c r="E452" s="1769" t="s">
        <v>1982</v>
      </c>
      <c r="F452" s="40" t="s">
        <v>1983</v>
      </c>
      <c r="G452" s="127" t="s">
        <v>1984</v>
      </c>
      <c r="H452" s="128">
        <v>0.2</v>
      </c>
      <c r="I452" s="129">
        <v>44593</v>
      </c>
      <c r="J452" s="129">
        <v>44742</v>
      </c>
      <c r="K452" s="130">
        <v>0.4</v>
      </c>
      <c r="L452" s="45">
        <v>1</v>
      </c>
      <c r="M452" s="130">
        <v>1</v>
      </c>
      <c r="N452" s="130">
        <v>1</v>
      </c>
      <c r="O452" s="172">
        <v>88231000</v>
      </c>
      <c r="P452" s="1754">
        <v>8205676</v>
      </c>
      <c r="Q452" s="18"/>
      <c r="R452" s="1756">
        <v>1</v>
      </c>
      <c r="S452" s="1774" t="s">
        <v>1985</v>
      </c>
      <c r="T452" s="73">
        <v>1</v>
      </c>
      <c r="U452" s="96" t="s">
        <v>1986</v>
      </c>
      <c r="V452" s="81" t="s">
        <v>4163</v>
      </c>
      <c r="W452" s="233" t="str">
        <f t="shared" ref="W452:W457" si="22">IF(L452&lt;1%,"Sin iniciar",IF(L452=100%,"Terminado","En gestión"))</f>
        <v>Terminado</v>
      </c>
      <c r="X452" s="233" t="str">
        <f>IF(M452&lt;1%,"Sin iniciar",IF(M452=100%,"Terminado","En gestión"))</f>
        <v>Terminado</v>
      </c>
      <c r="Y452" s="1776" t="s">
        <v>1987</v>
      </c>
      <c r="Z452" s="1763">
        <v>0.2</v>
      </c>
      <c r="AA452" s="1731">
        <f>SUMPRODUCT(H452:H453,L452:L453)</f>
        <v>0.2</v>
      </c>
      <c r="AB452" s="1734" t="str">
        <f>IF(AA452&lt;1%,"Sin iniciar",IF(AA452=100%,"Terminado","En gestión"))</f>
        <v>En gestión</v>
      </c>
      <c r="AC452" s="1737" t="str">
        <f>IF(Z452&lt;1%,"Sin iniciar",IF(Z452=100%,"Terminado","En gestión"))</f>
        <v>En gestión</v>
      </c>
      <c r="AD452" s="76"/>
      <c r="AE452" s="1794">
        <v>8205676</v>
      </c>
      <c r="AF452" s="1796"/>
      <c r="AG452" s="1716">
        <v>4102838</v>
      </c>
      <c r="AH452" s="1794">
        <v>88231000</v>
      </c>
      <c r="AI452" s="199">
        <v>50000000</v>
      </c>
      <c r="AJ452" s="199">
        <v>28690000</v>
      </c>
      <c r="AK452" s="197" t="s">
        <v>1988</v>
      </c>
      <c r="AL452" s="79" t="s">
        <v>1989</v>
      </c>
      <c r="AM452" s="79" t="s">
        <v>1990</v>
      </c>
      <c r="AN452" s="76" t="s">
        <v>1991</v>
      </c>
      <c r="AP452" s="839" t="s">
        <v>4494</v>
      </c>
      <c r="AQ452" s="844" t="s">
        <v>4498</v>
      </c>
      <c r="AR452" s="2085" t="s">
        <v>4499</v>
      </c>
    </row>
    <row r="453" spans="2:44" ht="183.95" customHeight="1" x14ac:dyDescent="0.35">
      <c r="B453" s="1691"/>
      <c r="C453" s="1773"/>
      <c r="D453" s="1770"/>
      <c r="E453" s="1770"/>
      <c r="F453" s="40" t="s">
        <v>1992</v>
      </c>
      <c r="G453" s="131" t="s">
        <v>1993</v>
      </c>
      <c r="H453" s="132">
        <v>0.8</v>
      </c>
      <c r="I453" s="133">
        <v>44378</v>
      </c>
      <c r="J453" s="133">
        <v>44771</v>
      </c>
      <c r="K453" s="134">
        <v>0</v>
      </c>
      <c r="L453" s="46">
        <v>0</v>
      </c>
      <c r="M453" s="134">
        <v>1</v>
      </c>
      <c r="N453" s="134">
        <v>1</v>
      </c>
      <c r="O453" s="173"/>
      <c r="P453" s="1754"/>
      <c r="Q453" s="18"/>
      <c r="R453" s="1756"/>
      <c r="S453" s="1775"/>
      <c r="T453" s="53">
        <v>0</v>
      </c>
      <c r="U453" s="97" t="s">
        <v>4166</v>
      </c>
      <c r="V453" s="84" t="s">
        <v>729</v>
      </c>
      <c r="W453" s="233" t="str">
        <f t="shared" si="22"/>
        <v>Sin iniciar</v>
      </c>
      <c r="X453" s="233" t="str">
        <f>IF(T453&lt;1%,"Sin iniciar",IF(T453=100%,"Terminado","En gestión"))</f>
        <v>Sin iniciar</v>
      </c>
      <c r="Y453" s="1777"/>
      <c r="Z453" s="1765"/>
      <c r="AA453" s="1733"/>
      <c r="AB453" s="1736"/>
      <c r="AC453" s="1739"/>
      <c r="AD453" s="76"/>
      <c r="AE453" s="1795"/>
      <c r="AF453" s="1797"/>
      <c r="AG453" s="1718"/>
      <c r="AH453" s="1795"/>
      <c r="AI453" s="199">
        <v>67230508.400000006</v>
      </c>
      <c r="AJ453" s="199">
        <v>23963000</v>
      </c>
      <c r="AK453" s="197" t="s">
        <v>224</v>
      </c>
      <c r="AL453" s="79" t="s">
        <v>242</v>
      </c>
      <c r="AM453" s="198" t="s">
        <v>243</v>
      </c>
      <c r="AN453" s="79" t="s">
        <v>1994</v>
      </c>
      <c r="AP453" s="839" t="s">
        <v>4494</v>
      </c>
      <c r="AQ453" s="844" t="s">
        <v>4285</v>
      </c>
      <c r="AR453" s="2087"/>
    </row>
    <row r="454" spans="2:44" ht="183.95" customHeight="1" x14ac:dyDescent="0.25">
      <c r="B454" s="1691"/>
      <c r="C454" s="1745" t="s">
        <v>1995</v>
      </c>
      <c r="D454" s="1748" t="s">
        <v>1996</v>
      </c>
      <c r="E454" s="1748" t="s">
        <v>1997</v>
      </c>
      <c r="F454" s="40" t="s">
        <v>1998</v>
      </c>
      <c r="G454" s="131" t="s">
        <v>1999</v>
      </c>
      <c r="H454" s="132">
        <v>0.35</v>
      </c>
      <c r="I454" s="133">
        <v>44652</v>
      </c>
      <c r="J454" s="133">
        <v>44895</v>
      </c>
      <c r="K454" s="134">
        <v>0</v>
      </c>
      <c r="L454" s="46">
        <v>0.37</v>
      </c>
      <c r="M454" s="134">
        <v>0.75</v>
      </c>
      <c r="N454" s="164">
        <v>1</v>
      </c>
      <c r="O454" s="1751">
        <v>265159588</v>
      </c>
      <c r="P454" s="1754">
        <v>16400298</v>
      </c>
      <c r="Q454" s="18"/>
      <c r="R454" s="1756">
        <v>1</v>
      </c>
      <c r="S454" s="1757" t="s">
        <v>2000</v>
      </c>
      <c r="T454" s="74">
        <v>0.37</v>
      </c>
      <c r="U454" s="100" t="s">
        <v>2001</v>
      </c>
      <c r="V454" s="83" t="s">
        <v>2002</v>
      </c>
      <c r="W454" s="233" t="str">
        <f t="shared" si="22"/>
        <v>En gestión</v>
      </c>
      <c r="X454" s="233" t="str">
        <f t="shared" ref="X454:X456" si="23">IF(T454&lt;1%,"Sin iniciar",IF(T454=100%,"Terminado","En gestión"))</f>
        <v>En gestión</v>
      </c>
      <c r="Y454" s="1760" t="s">
        <v>2003</v>
      </c>
      <c r="Z454" s="1763">
        <f>SUMPRODUCT(H454:H457,T454:T457)</f>
        <v>0.52849999999999997</v>
      </c>
      <c r="AA454" s="1731">
        <f>SUMPRODUCT(H454:H457,L454:L457)</f>
        <v>0.52849999999999997</v>
      </c>
      <c r="AB454" s="1734" t="str">
        <f>IF(AA454&lt;1%,"Sin iniciar",IF(AA454=100%,"Terminado","En gestión"))</f>
        <v>En gestión</v>
      </c>
      <c r="AC454" s="1737" t="str">
        <f>IF(Z454&lt;1%,"Sin iniciar",IF(Z454=100%,"Terminado","En gestión"))</f>
        <v>En gestión</v>
      </c>
      <c r="AD454" s="836"/>
      <c r="AE454" s="1766">
        <v>16400298</v>
      </c>
      <c r="AF454" s="1716">
        <v>16400298</v>
      </c>
      <c r="AG454" s="1716">
        <v>8200149</v>
      </c>
      <c r="AH454" s="1742">
        <v>265159588</v>
      </c>
      <c r="AI454" s="1716">
        <v>267839840.25</v>
      </c>
      <c r="AJ454" s="1716">
        <v>71916703.5</v>
      </c>
      <c r="AK454" s="1725" t="s">
        <v>224</v>
      </c>
      <c r="AL454" s="1728" t="s">
        <v>242</v>
      </c>
      <c r="AM454" s="1728" t="s">
        <v>243</v>
      </c>
      <c r="AN454" s="1728" t="s">
        <v>2004</v>
      </c>
      <c r="AP454" s="839" t="s">
        <v>4494</v>
      </c>
      <c r="AQ454" s="844" t="s">
        <v>4285</v>
      </c>
      <c r="AR454" s="2085" t="s">
        <v>4316</v>
      </c>
    </row>
    <row r="455" spans="2:44" ht="183.95" customHeight="1" x14ac:dyDescent="0.25">
      <c r="B455" s="1691"/>
      <c r="C455" s="1746"/>
      <c r="D455" s="1749"/>
      <c r="E455" s="1749"/>
      <c r="F455" s="40" t="s">
        <v>2005</v>
      </c>
      <c r="G455" s="131" t="s">
        <v>2006</v>
      </c>
      <c r="H455" s="132">
        <v>0.25</v>
      </c>
      <c r="I455" s="133">
        <v>44564</v>
      </c>
      <c r="J455" s="133">
        <v>44915</v>
      </c>
      <c r="K455" s="134">
        <v>0.25</v>
      </c>
      <c r="L455" s="46">
        <v>0.5</v>
      </c>
      <c r="M455" s="134">
        <v>0.75</v>
      </c>
      <c r="N455" s="164">
        <v>1</v>
      </c>
      <c r="O455" s="1752"/>
      <c r="P455" s="1755"/>
      <c r="Q455" s="21"/>
      <c r="R455" s="1756"/>
      <c r="S455" s="1758"/>
      <c r="T455" s="74">
        <v>0.5</v>
      </c>
      <c r="U455" s="100" t="s">
        <v>2007</v>
      </c>
      <c r="V455" s="83" t="s">
        <v>2008</v>
      </c>
      <c r="W455" s="233" t="str">
        <f t="shared" si="22"/>
        <v>En gestión</v>
      </c>
      <c r="X455" s="233" t="str">
        <f t="shared" si="23"/>
        <v>En gestión</v>
      </c>
      <c r="Y455" s="1761"/>
      <c r="Z455" s="1764"/>
      <c r="AA455" s="1732"/>
      <c r="AB455" s="1735"/>
      <c r="AC455" s="1738"/>
      <c r="AD455" s="836"/>
      <c r="AE455" s="1767"/>
      <c r="AF455" s="1717"/>
      <c r="AG455" s="1740"/>
      <c r="AH455" s="1743"/>
      <c r="AI455" s="1717"/>
      <c r="AJ455" s="1717"/>
      <c r="AK455" s="1726"/>
      <c r="AL455" s="1729"/>
      <c r="AM455" s="1729"/>
      <c r="AN455" s="1729"/>
      <c r="AP455" s="839" t="s">
        <v>4494</v>
      </c>
      <c r="AQ455" s="844" t="s">
        <v>4285</v>
      </c>
      <c r="AR455" s="2086"/>
    </row>
    <row r="456" spans="2:44" ht="183.95" customHeight="1" x14ac:dyDescent="0.25">
      <c r="B456" s="1691"/>
      <c r="C456" s="1746"/>
      <c r="D456" s="1749"/>
      <c r="E456" s="1749"/>
      <c r="F456" s="40" t="s">
        <v>2009</v>
      </c>
      <c r="G456" s="131" t="s">
        <v>2010</v>
      </c>
      <c r="H456" s="132">
        <v>0.2</v>
      </c>
      <c r="I456" s="133">
        <v>44565</v>
      </c>
      <c r="J456" s="133">
        <v>44651</v>
      </c>
      <c r="K456" s="134">
        <v>1</v>
      </c>
      <c r="L456" s="46">
        <v>1</v>
      </c>
      <c r="M456" s="134">
        <v>1</v>
      </c>
      <c r="N456" s="134">
        <v>1</v>
      </c>
      <c r="O456" s="1752"/>
      <c r="P456" s="1755"/>
      <c r="Q456" s="21"/>
      <c r="R456" s="1756"/>
      <c r="S456" s="1758"/>
      <c r="T456" s="74">
        <v>1</v>
      </c>
      <c r="U456" s="97" t="s">
        <v>2011</v>
      </c>
      <c r="V456" s="84" t="s">
        <v>2011</v>
      </c>
      <c r="W456" s="233" t="str">
        <f t="shared" si="22"/>
        <v>Terminado</v>
      </c>
      <c r="X456" s="233" t="str">
        <f t="shared" si="23"/>
        <v>Terminado</v>
      </c>
      <c r="Y456" s="1761"/>
      <c r="Z456" s="1764"/>
      <c r="AA456" s="1732"/>
      <c r="AB456" s="1735"/>
      <c r="AC456" s="1738"/>
      <c r="AD456" s="836"/>
      <c r="AE456" s="1767"/>
      <c r="AF456" s="1717"/>
      <c r="AG456" s="1740"/>
      <c r="AH456" s="1743"/>
      <c r="AI456" s="1717"/>
      <c r="AJ456" s="1717"/>
      <c r="AK456" s="1726"/>
      <c r="AL456" s="1729"/>
      <c r="AM456" s="1729"/>
      <c r="AN456" s="1729"/>
      <c r="AP456" s="839" t="s">
        <v>4494</v>
      </c>
      <c r="AQ456" s="844" t="s">
        <v>4317</v>
      </c>
      <c r="AR456" s="2090"/>
    </row>
    <row r="457" spans="2:44" ht="183.95" customHeight="1" x14ac:dyDescent="0.25">
      <c r="B457" s="1691"/>
      <c r="C457" s="1747"/>
      <c r="D457" s="1750"/>
      <c r="E457" s="1750"/>
      <c r="F457" s="40" t="s">
        <v>2012</v>
      </c>
      <c r="G457" s="131" t="s">
        <v>2013</v>
      </c>
      <c r="H457" s="132">
        <v>0.2</v>
      </c>
      <c r="I457" s="133">
        <v>44652</v>
      </c>
      <c r="J457" s="133">
        <v>44895</v>
      </c>
      <c r="K457" s="134">
        <v>0</v>
      </c>
      <c r="L457" s="46">
        <v>0.37</v>
      </c>
      <c r="M457" s="134">
        <v>0.75</v>
      </c>
      <c r="N457" s="164">
        <v>1</v>
      </c>
      <c r="O457" s="1753"/>
      <c r="P457" s="1755"/>
      <c r="Q457" s="21"/>
      <c r="R457" s="1756"/>
      <c r="S457" s="1759"/>
      <c r="T457" s="74">
        <v>0.37</v>
      </c>
      <c r="U457" s="208" t="s">
        <v>2014</v>
      </c>
      <c r="V457" s="91" t="s">
        <v>2015</v>
      </c>
      <c r="W457" s="233" t="str">
        <f t="shared" si="22"/>
        <v>En gestión</v>
      </c>
      <c r="X457" s="233" t="str">
        <f>IF(T457&lt;1%,"Sin iniciar",IF(T457=100%,"Terminado","En gestión"))</f>
        <v>En gestión</v>
      </c>
      <c r="Y457" s="1762"/>
      <c r="Z457" s="1765"/>
      <c r="AA457" s="1733"/>
      <c r="AB457" s="1736"/>
      <c r="AC457" s="1739"/>
      <c r="AD457" s="836"/>
      <c r="AE457" s="1768"/>
      <c r="AF457" s="1718"/>
      <c r="AG457" s="1741"/>
      <c r="AH457" s="1744"/>
      <c r="AI457" s="1718"/>
      <c r="AJ457" s="1718"/>
      <c r="AK457" s="1727"/>
      <c r="AL457" s="1730"/>
      <c r="AM457" s="1730"/>
      <c r="AN457" s="1730"/>
      <c r="AP457" s="839" t="s">
        <v>4494</v>
      </c>
      <c r="AQ457" s="844" t="s">
        <v>4285</v>
      </c>
      <c r="AR457" s="2087"/>
    </row>
    <row r="458" spans="2:44" x14ac:dyDescent="0.55000000000000004">
      <c r="AP458" s="843"/>
    </row>
    <row r="459" spans="2:44" x14ac:dyDescent="0.55000000000000004">
      <c r="AP459" s="843"/>
    </row>
    <row r="460" spans="2:44" x14ac:dyDescent="0.55000000000000004">
      <c r="AP460" s="843"/>
    </row>
    <row r="461" spans="2:44" x14ac:dyDescent="0.55000000000000004">
      <c r="AP461" s="843"/>
    </row>
    <row r="462" spans="2:44" x14ac:dyDescent="0.55000000000000004">
      <c r="AP462" s="843"/>
    </row>
    <row r="463" spans="2:44" x14ac:dyDescent="0.55000000000000004">
      <c r="AP463" s="843"/>
    </row>
    <row r="464" spans="2:44" x14ac:dyDescent="0.55000000000000004">
      <c r="AP464" s="843"/>
    </row>
    <row r="465" spans="42:42" x14ac:dyDescent="0.55000000000000004">
      <c r="AP465" s="843"/>
    </row>
    <row r="466" spans="42:42" x14ac:dyDescent="0.55000000000000004">
      <c r="AP466" s="843"/>
    </row>
    <row r="467" spans="42:42" x14ac:dyDescent="0.55000000000000004">
      <c r="AP467" s="843"/>
    </row>
    <row r="468" spans="42:42" x14ac:dyDescent="0.55000000000000004">
      <c r="AP468" s="843"/>
    </row>
    <row r="469" spans="42:42" x14ac:dyDescent="0.55000000000000004">
      <c r="AP469" s="843"/>
    </row>
    <row r="470" spans="42:42" x14ac:dyDescent="0.55000000000000004">
      <c r="AP470" s="843"/>
    </row>
    <row r="471" spans="42:42" x14ac:dyDescent="0.55000000000000004">
      <c r="AP471" s="843"/>
    </row>
    <row r="472" spans="42:42" x14ac:dyDescent="0.55000000000000004">
      <c r="AP472" s="843"/>
    </row>
  </sheetData>
  <autoFilter ref="A3:AR457" xr:uid="{00000000-0001-0000-0100-000000000000}"/>
  <mergeCells count="2852">
    <mergeCell ref="AR437:AR440"/>
    <mergeCell ref="AR441:AR444"/>
    <mergeCell ref="AR450:AR451"/>
    <mergeCell ref="AR452:AR453"/>
    <mergeCell ref="AR454:AR457"/>
    <mergeCell ref="AR369:AR372"/>
    <mergeCell ref="AR373:AR376"/>
    <mergeCell ref="AR377:AR380"/>
    <mergeCell ref="AR381:AR384"/>
    <mergeCell ref="AR385:AR388"/>
    <mergeCell ref="AR389:AR392"/>
    <mergeCell ref="AR393:AR396"/>
    <mergeCell ref="AR397:AR400"/>
    <mergeCell ref="AR401:AR404"/>
    <mergeCell ref="AR405:AR408"/>
    <mergeCell ref="AR409:AR412"/>
    <mergeCell ref="AR413:AR416"/>
    <mergeCell ref="AR417:AR420"/>
    <mergeCell ref="AR421:AR424"/>
    <mergeCell ref="AR425:AR428"/>
    <mergeCell ref="AR429:AR432"/>
    <mergeCell ref="AR433:AR436"/>
    <mergeCell ref="AR301:AR304"/>
    <mergeCell ref="AR305:AR308"/>
    <mergeCell ref="AR309:AR312"/>
    <mergeCell ref="AR313:AR316"/>
    <mergeCell ref="AR317:AR320"/>
    <mergeCell ref="AR321:AR324"/>
    <mergeCell ref="AR325:AR328"/>
    <mergeCell ref="AR329:AR332"/>
    <mergeCell ref="AR333:AR336"/>
    <mergeCell ref="AR337:AR340"/>
    <mergeCell ref="AR341:AR344"/>
    <mergeCell ref="AR345:AR348"/>
    <mergeCell ref="AR349:AR352"/>
    <mergeCell ref="AR353:AR356"/>
    <mergeCell ref="AR357:AR360"/>
    <mergeCell ref="AR361:AR364"/>
    <mergeCell ref="AR365:AR368"/>
    <mergeCell ref="AR240:AR241"/>
    <mergeCell ref="AR242:AR243"/>
    <mergeCell ref="AR244:AR245"/>
    <mergeCell ref="AR246:AR249"/>
    <mergeCell ref="AR250:AR251"/>
    <mergeCell ref="AR253:AR256"/>
    <mergeCell ref="AR257:AR260"/>
    <mergeCell ref="AR261:AR264"/>
    <mergeCell ref="AR265:AR268"/>
    <mergeCell ref="AR269:AR272"/>
    <mergeCell ref="AR273:AR276"/>
    <mergeCell ref="AR277:AR280"/>
    <mergeCell ref="AR281:AR284"/>
    <mergeCell ref="AR285:AR288"/>
    <mergeCell ref="AR289:AR292"/>
    <mergeCell ref="AR293:AR296"/>
    <mergeCell ref="AR297:AR300"/>
    <mergeCell ref="AR182:AR188"/>
    <mergeCell ref="AR190:AR191"/>
    <mergeCell ref="AR192:AR195"/>
    <mergeCell ref="AR196:AR198"/>
    <mergeCell ref="AR199:AR201"/>
    <mergeCell ref="AR202:AR203"/>
    <mergeCell ref="AR204:AR206"/>
    <mergeCell ref="AR207:AR209"/>
    <mergeCell ref="AR210:AR211"/>
    <mergeCell ref="AR212:AR213"/>
    <mergeCell ref="AR214:AR216"/>
    <mergeCell ref="AR217:AR218"/>
    <mergeCell ref="AR219:AR220"/>
    <mergeCell ref="AR221:AR222"/>
    <mergeCell ref="AR223:AR231"/>
    <mergeCell ref="AR232:AR236"/>
    <mergeCell ref="AR237:AR239"/>
    <mergeCell ref="AR116:AR118"/>
    <mergeCell ref="AR119:AR121"/>
    <mergeCell ref="AR122:AR124"/>
    <mergeCell ref="AR125:AR127"/>
    <mergeCell ref="AR128:AR130"/>
    <mergeCell ref="AR131:AR133"/>
    <mergeCell ref="AR134:AR136"/>
    <mergeCell ref="AR137:AR139"/>
    <mergeCell ref="AR140:AR144"/>
    <mergeCell ref="AR145:AR149"/>
    <mergeCell ref="AR150:AR155"/>
    <mergeCell ref="AR156:AR158"/>
    <mergeCell ref="AR161:AR165"/>
    <mergeCell ref="AR166:AR168"/>
    <mergeCell ref="AR169:AR171"/>
    <mergeCell ref="AR174:AR178"/>
    <mergeCell ref="AR179:AR181"/>
    <mergeCell ref="AR66:AR67"/>
    <mergeCell ref="AR68:AR70"/>
    <mergeCell ref="AR71:AR73"/>
    <mergeCell ref="AR74:AR76"/>
    <mergeCell ref="AR77:AR79"/>
    <mergeCell ref="AR80:AR82"/>
    <mergeCell ref="AR83:AR85"/>
    <mergeCell ref="AR86:AR88"/>
    <mergeCell ref="AR89:AR91"/>
    <mergeCell ref="AR92:AR94"/>
    <mergeCell ref="AR95:AR97"/>
    <mergeCell ref="AR98:AR100"/>
    <mergeCell ref="AR101:AR103"/>
    <mergeCell ref="AR104:AR106"/>
    <mergeCell ref="AR107:AR109"/>
    <mergeCell ref="AR110:AR112"/>
    <mergeCell ref="AR113:AR115"/>
    <mergeCell ref="AP2:AR2"/>
    <mergeCell ref="AR4:AR8"/>
    <mergeCell ref="AR9:AR16"/>
    <mergeCell ref="AR18:AR19"/>
    <mergeCell ref="AR20:AR23"/>
    <mergeCell ref="AR24:AR30"/>
    <mergeCell ref="AR31:AR32"/>
    <mergeCell ref="AR33:AR34"/>
    <mergeCell ref="AR35:AR39"/>
    <mergeCell ref="AR40:AR41"/>
    <mergeCell ref="AR42:AR43"/>
    <mergeCell ref="AR44:AR45"/>
    <mergeCell ref="AR46:AR49"/>
    <mergeCell ref="AR50:AR54"/>
    <mergeCell ref="AR55:AR59"/>
    <mergeCell ref="AR60:AR63"/>
    <mergeCell ref="AR64:AR65"/>
    <mergeCell ref="S4:S8"/>
    <mergeCell ref="Y4:Y8"/>
    <mergeCell ref="B2:J2"/>
    <mergeCell ref="K2:N2"/>
    <mergeCell ref="O2:P2"/>
    <mergeCell ref="R2:AD2"/>
    <mergeCell ref="AE2:AN2"/>
    <mergeCell ref="AL4:AL8"/>
    <mergeCell ref="AM4:AM8"/>
    <mergeCell ref="AN4:AN8"/>
    <mergeCell ref="C9:C16"/>
    <mergeCell ref="AF4:AF8"/>
    <mergeCell ref="AG4:AG8"/>
    <mergeCell ref="AH4:AH8"/>
    <mergeCell ref="AI4:AI8"/>
    <mergeCell ref="AJ4:AJ8"/>
    <mergeCell ref="AK4:AK8"/>
    <mergeCell ref="Z4:Z8"/>
    <mergeCell ref="AA4:AA8"/>
    <mergeCell ref="AB4:AB8"/>
    <mergeCell ref="AC4:AC8"/>
    <mergeCell ref="AD4:AD8"/>
    <mergeCell ref="AE4:AE8"/>
    <mergeCell ref="AG9:AG16"/>
    <mergeCell ref="AH9:AH16"/>
    <mergeCell ref="AI9:AI16"/>
    <mergeCell ref="AJ9:AJ16"/>
    <mergeCell ref="AK9:AK16"/>
    <mergeCell ref="AL9:AL16"/>
    <mergeCell ref="Z9:Z16"/>
    <mergeCell ref="AA9:AA16"/>
    <mergeCell ref="AB9:AB16"/>
    <mergeCell ref="B1:AN1"/>
    <mergeCell ref="R450:R451"/>
    <mergeCell ref="R31:R32"/>
    <mergeCell ref="S31:S32"/>
    <mergeCell ref="AE31:AE32"/>
    <mergeCell ref="AF31:AF32"/>
    <mergeCell ref="AG31:AG32"/>
    <mergeCell ref="B4:B30"/>
    <mergeCell ref="B35:B41"/>
    <mergeCell ref="B42:B67"/>
    <mergeCell ref="B68:B139"/>
    <mergeCell ref="B140:B216"/>
    <mergeCell ref="B217:B251"/>
    <mergeCell ref="B253:B444"/>
    <mergeCell ref="B445:B449"/>
    <mergeCell ref="C4:C8"/>
    <mergeCell ref="D4:D8"/>
    <mergeCell ref="O4:O8"/>
    <mergeCell ref="P4:P8"/>
    <mergeCell ref="R4:R8"/>
    <mergeCell ref="AF18:AF19"/>
    <mergeCell ref="AG18:AG19"/>
    <mergeCell ref="AM9:AM16"/>
    <mergeCell ref="AN9:AN16"/>
    <mergeCell ref="C18:C19"/>
    <mergeCell ref="D18:D19"/>
    <mergeCell ref="O18:O19"/>
    <mergeCell ref="P18:P19"/>
    <mergeCell ref="R18:R19"/>
    <mergeCell ref="S18:S19"/>
    <mergeCell ref="Y18:Y19"/>
    <mergeCell ref="Z18:Z19"/>
    <mergeCell ref="AC9:AC16"/>
    <mergeCell ref="AE9:AE16"/>
    <mergeCell ref="AF9:AF16"/>
    <mergeCell ref="D9:D16"/>
    <mergeCell ref="O9:O16"/>
    <mergeCell ref="P9:P16"/>
    <mergeCell ref="R9:R16"/>
    <mergeCell ref="S9:S16"/>
    <mergeCell ref="Y9:Y16"/>
    <mergeCell ref="AI20:AI23"/>
    <mergeCell ref="AJ20:AJ23"/>
    <mergeCell ref="AK20:AK23"/>
    <mergeCell ref="AL20:AL23"/>
    <mergeCell ref="AM20:AM23"/>
    <mergeCell ref="AN20:AN23"/>
    <mergeCell ref="AB20:AB23"/>
    <mergeCell ref="AC20:AC23"/>
    <mergeCell ref="AE20:AE23"/>
    <mergeCell ref="AF20:AF23"/>
    <mergeCell ref="AG20:AG23"/>
    <mergeCell ref="AH20:AH23"/>
    <mergeCell ref="AN18:AN19"/>
    <mergeCell ref="C20:C23"/>
    <mergeCell ref="D20:D23"/>
    <mergeCell ref="O20:O23"/>
    <mergeCell ref="P20:P23"/>
    <mergeCell ref="R20:R23"/>
    <mergeCell ref="S20:S23"/>
    <mergeCell ref="Y20:Y23"/>
    <mergeCell ref="Z20:Z23"/>
    <mergeCell ref="AA20:AA23"/>
    <mergeCell ref="AH18:AH19"/>
    <mergeCell ref="AI18:AI19"/>
    <mergeCell ref="AJ18:AJ19"/>
    <mergeCell ref="AK18:AK19"/>
    <mergeCell ref="AL18:AL19"/>
    <mergeCell ref="AM18:AM19"/>
    <mergeCell ref="AA18:AA19"/>
    <mergeCell ref="AB18:AB19"/>
    <mergeCell ref="AC18:AC19"/>
    <mergeCell ref="AE18:AE19"/>
    <mergeCell ref="AL24:AL30"/>
    <mergeCell ref="AM24:AM30"/>
    <mergeCell ref="AN24:AN30"/>
    <mergeCell ref="C31:C32"/>
    <mergeCell ref="D31:D32"/>
    <mergeCell ref="O31:O32"/>
    <mergeCell ref="P31:P32"/>
    <mergeCell ref="Z31:Z32"/>
    <mergeCell ref="AA31:AA32"/>
    <mergeCell ref="AB31:AB32"/>
    <mergeCell ref="AF24:AF30"/>
    <mergeCell ref="AG24:AG30"/>
    <mergeCell ref="AH24:AH30"/>
    <mergeCell ref="AI24:AI30"/>
    <mergeCell ref="AJ24:AJ30"/>
    <mergeCell ref="AK24:AK30"/>
    <mergeCell ref="Y24:Y30"/>
    <mergeCell ref="Z24:Z30"/>
    <mergeCell ref="AA24:AA30"/>
    <mergeCell ref="AB24:AB30"/>
    <mergeCell ref="AC24:AC30"/>
    <mergeCell ref="AE24:AE30"/>
    <mergeCell ref="C24:C30"/>
    <mergeCell ref="D24:D30"/>
    <mergeCell ref="O24:O30"/>
    <mergeCell ref="P24:P30"/>
    <mergeCell ref="R24:R30"/>
    <mergeCell ref="S24:S30"/>
    <mergeCell ref="AJ33:AJ34"/>
    <mergeCell ref="AK33:AK34"/>
    <mergeCell ref="AL33:AL34"/>
    <mergeCell ref="AM33:AM34"/>
    <mergeCell ref="AN33:AN34"/>
    <mergeCell ref="C35:C39"/>
    <mergeCell ref="D35:D39"/>
    <mergeCell ref="O35:O39"/>
    <mergeCell ref="P35:P39"/>
    <mergeCell ref="R35:R39"/>
    <mergeCell ref="AC33:AC34"/>
    <mergeCell ref="AE33:AE34"/>
    <mergeCell ref="AF33:AF34"/>
    <mergeCell ref="AG33:AG34"/>
    <mergeCell ref="AH33:AH34"/>
    <mergeCell ref="AI33:AI34"/>
    <mergeCell ref="AM31:AM32"/>
    <mergeCell ref="AN31:AN32"/>
    <mergeCell ref="C33:C34"/>
    <mergeCell ref="D33:D34"/>
    <mergeCell ref="O33:O34"/>
    <mergeCell ref="P33:P34"/>
    <mergeCell ref="Y33:Y34"/>
    <mergeCell ref="Z33:Z34"/>
    <mergeCell ref="AA33:AA34"/>
    <mergeCell ref="AB33:AB34"/>
    <mergeCell ref="AC31:AC32"/>
    <mergeCell ref="AH31:AH32"/>
    <mergeCell ref="AI31:AI32"/>
    <mergeCell ref="AJ31:AJ32"/>
    <mergeCell ref="AK31:AK32"/>
    <mergeCell ref="AL31:AL32"/>
    <mergeCell ref="AN35:AN39"/>
    <mergeCell ref="C40:C41"/>
    <mergeCell ref="D40:D41"/>
    <mergeCell ref="O40:O41"/>
    <mergeCell ref="P40:P41"/>
    <mergeCell ref="R40:R41"/>
    <mergeCell ref="AD35:AD39"/>
    <mergeCell ref="AE35:AE39"/>
    <mergeCell ref="AF35:AF39"/>
    <mergeCell ref="AG35:AG39"/>
    <mergeCell ref="AH35:AH39"/>
    <mergeCell ref="AI35:AI39"/>
    <mergeCell ref="S35:S39"/>
    <mergeCell ref="Y35:Y39"/>
    <mergeCell ref="Z35:Z39"/>
    <mergeCell ref="AA35:AA39"/>
    <mergeCell ref="AB35:AB39"/>
    <mergeCell ref="AC35:AC39"/>
    <mergeCell ref="AJ40:AJ41"/>
    <mergeCell ref="AK40:AK41"/>
    <mergeCell ref="AL40:AL41"/>
    <mergeCell ref="AM40:AM41"/>
    <mergeCell ref="AN40:AN41"/>
    <mergeCell ref="AD40:AD41"/>
    <mergeCell ref="AE40:AE41"/>
    <mergeCell ref="AF40:AF41"/>
    <mergeCell ref="AG40:AG41"/>
    <mergeCell ref="AH40:AH41"/>
    <mergeCell ref="AI40:AI41"/>
    <mergeCell ref="S40:S41"/>
    <mergeCell ref="Y40:Y41"/>
    <mergeCell ref="Z40:Z41"/>
    <mergeCell ref="AA40:AA41"/>
    <mergeCell ref="AB40:AB41"/>
    <mergeCell ref="AC40:AC41"/>
    <mergeCell ref="E40:E41"/>
    <mergeCell ref="AJ35:AJ39"/>
    <mergeCell ref="AK35:AK39"/>
    <mergeCell ref="AL35:AL39"/>
    <mergeCell ref="AM35:AM39"/>
    <mergeCell ref="AN42:AN43"/>
    <mergeCell ref="C44:C45"/>
    <mergeCell ref="D44:D45"/>
    <mergeCell ref="O44:O45"/>
    <mergeCell ref="P44:P45"/>
    <mergeCell ref="R44:R45"/>
    <mergeCell ref="AD42:AD43"/>
    <mergeCell ref="AE42:AE43"/>
    <mergeCell ref="AF42:AF43"/>
    <mergeCell ref="AG42:AG43"/>
    <mergeCell ref="AH42:AH43"/>
    <mergeCell ref="AI42:AI43"/>
    <mergeCell ref="S42:S43"/>
    <mergeCell ref="Y42:Y43"/>
    <mergeCell ref="Z42:Z43"/>
    <mergeCell ref="AA42:AA43"/>
    <mergeCell ref="AB42:AB43"/>
    <mergeCell ref="AC42:AC43"/>
    <mergeCell ref="AJ44:AJ45"/>
    <mergeCell ref="AK44:AK45"/>
    <mergeCell ref="AL44:AL45"/>
    <mergeCell ref="AM44:AM45"/>
    <mergeCell ref="AN44:AN45"/>
    <mergeCell ref="E42:E43"/>
    <mergeCell ref="C42:C43"/>
    <mergeCell ref="D42:D43"/>
    <mergeCell ref="O42:O43"/>
    <mergeCell ref="P42:P43"/>
    <mergeCell ref="R42:R43"/>
    <mergeCell ref="AD44:AD45"/>
    <mergeCell ref="AE44:AE45"/>
    <mergeCell ref="AF44:AF45"/>
    <mergeCell ref="AG44:AG45"/>
    <mergeCell ref="AH44:AH45"/>
    <mergeCell ref="AI44:AI45"/>
    <mergeCell ref="S44:S45"/>
    <mergeCell ref="Y44:Y45"/>
    <mergeCell ref="Z44:Z45"/>
    <mergeCell ref="AA44:AA45"/>
    <mergeCell ref="AB44:AB45"/>
    <mergeCell ref="AC44:AC45"/>
    <mergeCell ref="E44:E45"/>
    <mergeCell ref="AJ42:AJ43"/>
    <mergeCell ref="AK42:AK43"/>
    <mergeCell ref="AL42:AL43"/>
    <mergeCell ref="AM42:AM43"/>
    <mergeCell ref="C50:C54"/>
    <mergeCell ref="D50:D54"/>
    <mergeCell ref="O50:O54"/>
    <mergeCell ref="P50:P54"/>
    <mergeCell ref="R50:R54"/>
    <mergeCell ref="AD46:AD49"/>
    <mergeCell ref="AE46:AE49"/>
    <mergeCell ref="AF46:AF49"/>
    <mergeCell ref="AG46:AG49"/>
    <mergeCell ref="AH46:AH49"/>
    <mergeCell ref="AI46:AI49"/>
    <mergeCell ref="S46:S49"/>
    <mergeCell ref="Y46:Y49"/>
    <mergeCell ref="Z46:Z49"/>
    <mergeCell ref="AA46:AA49"/>
    <mergeCell ref="AB46:AB49"/>
    <mergeCell ref="AC46:AC49"/>
    <mergeCell ref="C46:C49"/>
    <mergeCell ref="D46:D49"/>
    <mergeCell ref="O46:O49"/>
    <mergeCell ref="P46:P49"/>
    <mergeCell ref="R46:R49"/>
    <mergeCell ref="AD50:AD54"/>
    <mergeCell ref="AE50:AE54"/>
    <mergeCell ref="AF50:AF54"/>
    <mergeCell ref="AG50:AG54"/>
    <mergeCell ref="AH50:AH54"/>
    <mergeCell ref="AI50:AI54"/>
    <mergeCell ref="S50:S54"/>
    <mergeCell ref="Y50:Y54"/>
    <mergeCell ref="Z50:Z54"/>
    <mergeCell ref="AA50:AA54"/>
    <mergeCell ref="AB50:AB54"/>
    <mergeCell ref="AC50:AC54"/>
    <mergeCell ref="AJ46:AJ49"/>
    <mergeCell ref="AK46:AK49"/>
    <mergeCell ref="AL46:AL49"/>
    <mergeCell ref="AM46:AM49"/>
    <mergeCell ref="AN46:AN49"/>
    <mergeCell ref="AJ50:AJ54"/>
    <mergeCell ref="AK50:AK54"/>
    <mergeCell ref="AL50:AL54"/>
    <mergeCell ref="AM50:AM54"/>
    <mergeCell ref="AN50:AN54"/>
    <mergeCell ref="AJ55:AJ59"/>
    <mergeCell ref="AK55:AK59"/>
    <mergeCell ref="AL55:AL59"/>
    <mergeCell ref="AM55:AM59"/>
    <mergeCell ref="AN55:AN59"/>
    <mergeCell ref="C60:C63"/>
    <mergeCell ref="D60:D63"/>
    <mergeCell ref="O60:O63"/>
    <mergeCell ref="P60:P63"/>
    <mergeCell ref="R60:R63"/>
    <mergeCell ref="AD55:AD59"/>
    <mergeCell ref="AE55:AE59"/>
    <mergeCell ref="AF55:AF59"/>
    <mergeCell ref="AG55:AG59"/>
    <mergeCell ref="AH55:AH59"/>
    <mergeCell ref="AI55:AI59"/>
    <mergeCell ref="S55:S59"/>
    <mergeCell ref="Y55:Y59"/>
    <mergeCell ref="Z55:Z59"/>
    <mergeCell ref="AA55:AA59"/>
    <mergeCell ref="AB55:AB59"/>
    <mergeCell ref="AC55:AC59"/>
    <mergeCell ref="AC60:AC63"/>
    <mergeCell ref="AJ60:AJ63"/>
    <mergeCell ref="AK60:AK63"/>
    <mergeCell ref="AL60:AL63"/>
    <mergeCell ref="AM60:AM63"/>
    <mergeCell ref="AN60:AN63"/>
    <mergeCell ref="C55:C59"/>
    <mergeCell ref="D55:D59"/>
    <mergeCell ref="O55:O59"/>
    <mergeCell ref="P55:P59"/>
    <mergeCell ref="R55:R59"/>
    <mergeCell ref="AC64:AC65"/>
    <mergeCell ref="AD64:AD65"/>
    <mergeCell ref="AK66:AK67"/>
    <mergeCell ref="AL66:AL67"/>
    <mergeCell ref="AM66:AM67"/>
    <mergeCell ref="AN66:AN67"/>
    <mergeCell ref="C64:C65"/>
    <mergeCell ref="O64:O65"/>
    <mergeCell ref="P64:P65"/>
    <mergeCell ref="R64:R65"/>
    <mergeCell ref="S64:S65"/>
    <mergeCell ref="AD60:AD63"/>
    <mergeCell ref="AE60:AE63"/>
    <mergeCell ref="AF60:AF63"/>
    <mergeCell ref="AG60:AG63"/>
    <mergeCell ref="AH60:AH63"/>
    <mergeCell ref="AI60:AI63"/>
    <mergeCell ref="S60:S63"/>
    <mergeCell ref="Y60:Y63"/>
    <mergeCell ref="Z60:Z63"/>
    <mergeCell ref="AA60:AA63"/>
    <mergeCell ref="AB60:AB63"/>
    <mergeCell ref="AE66:AE67"/>
    <mergeCell ref="AF66:AF67"/>
    <mergeCell ref="AG66:AG67"/>
    <mergeCell ref="AH66:AH67"/>
    <mergeCell ref="AI66:AI67"/>
    <mergeCell ref="AJ66:AJ67"/>
    <mergeCell ref="Y66:Y67"/>
    <mergeCell ref="Z66:Z67"/>
    <mergeCell ref="AA66:AA67"/>
    <mergeCell ref="AB66:AB67"/>
    <mergeCell ref="AC66:AC67"/>
    <mergeCell ref="AD66:AD67"/>
    <mergeCell ref="AK64:AK65"/>
    <mergeCell ref="AL64:AL65"/>
    <mergeCell ref="AM64:AM65"/>
    <mergeCell ref="AN64:AN65"/>
    <mergeCell ref="C66:C67"/>
    <mergeCell ref="D66:D67"/>
    <mergeCell ref="O66:O67"/>
    <mergeCell ref="P66:P67"/>
    <mergeCell ref="R66:R67"/>
    <mergeCell ref="S66:S67"/>
    <mergeCell ref="AE64:AE65"/>
    <mergeCell ref="AF64:AF65"/>
    <mergeCell ref="AG64:AG65"/>
    <mergeCell ref="AH64:AH65"/>
    <mergeCell ref="AI64:AI65"/>
    <mergeCell ref="AJ64:AJ65"/>
    <mergeCell ref="Y64:Y65"/>
    <mergeCell ref="Z64:Z65"/>
    <mergeCell ref="AA64:AA65"/>
    <mergeCell ref="AB64:AB65"/>
    <mergeCell ref="AL68:AL70"/>
    <mergeCell ref="AM68:AM70"/>
    <mergeCell ref="AN68:AN70"/>
    <mergeCell ref="C71:C73"/>
    <mergeCell ref="D71:D73"/>
    <mergeCell ref="O71:O73"/>
    <mergeCell ref="P71:P73"/>
    <mergeCell ref="R71:R73"/>
    <mergeCell ref="S71:S73"/>
    <mergeCell ref="Y71:Y73"/>
    <mergeCell ref="AF68:AF70"/>
    <mergeCell ref="AG68:AG70"/>
    <mergeCell ref="AH68:AH70"/>
    <mergeCell ref="AI68:AI70"/>
    <mergeCell ref="AJ68:AJ70"/>
    <mergeCell ref="AK68:AK70"/>
    <mergeCell ref="Y68:Y70"/>
    <mergeCell ref="Z68:Z70"/>
    <mergeCell ref="AA68:AA70"/>
    <mergeCell ref="AB68:AB70"/>
    <mergeCell ref="AC68:AC70"/>
    <mergeCell ref="AE68:AE70"/>
    <mergeCell ref="C68:C70"/>
    <mergeCell ref="D68:D70"/>
    <mergeCell ref="O68:O70"/>
    <mergeCell ref="P68:P70"/>
    <mergeCell ref="R68:R70"/>
    <mergeCell ref="S68:S70"/>
    <mergeCell ref="AF74:AF76"/>
    <mergeCell ref="AG74:AG76"/>
    <mergeCell ref="AM71:AM73"/>
    <mergeCell ref="AN71:AN73"/>
    <mergeCell ref="C74:C76"/>
    <mergeCell ref="D74:D76"/>
    <mergeCell ref="O74:O76"/>
    <mergeCell ref="P74:P76"/>
    <mergeCell ref="R74:R76"/>
    <mergeCell ref="S74:S76"/>
    <mergeCell ref="Y74:Y76"/>
    <mergeCell ref="Z74:Z76"/>
    <mergeCell ref="AG71:AG73"/>
    <mergeCell ref="AH71:AH73"/>
    <mergeCell ref="AI71:AI73"/>
    <mergeCell ref="AJ71:AJ73"/>
    <mergeCell ref="AK71:AK73"/>
    <mergeCell ref="AL71:AL73"/>
    <mergeCell ref="Z71:Z73"/>
    <mergeCell ref="AA71:AA73"/>
    <mergeCell ref="AB71:AB73"/>
    <mergeCell ref="AC71:AC73"/>
    <mergeCell ref="AE71:AE73"/>
    <mergeCell ref="AF71:AF73"/>
    <mergeCell ref="AI77:AI79"/>
    <mergeCell ref="AJ77:AJ79"/>
    <mergeCell ref="AK77:AK79"/>
    <mergeCell ref="AL77:AL79"/>
    <mergeCell ref="AM77:AM79"/>
    <mergeCell ref="AN77:AN79"/>
    <mergeCell ref="AB77:AB79"/>
    <mergeCell ref="AC77:AC79"/>
    <mergeCell ref="AE77:AE79"/>
    <mergeCell ref="AF77:AF79"/>
    <mergeCell ref="AG77:AG79"/>
    <mergeCell ref="AH77:AH79"/>
    <mergeCell ref="AN74:AN76"/>
    <mergeCell ref="C77:C79"/>
    <mergeCell ref="D77:D79"/>
    <mergeCell ref="O77:O79"/>
    <mergeCell ref="P77:P79"/>
    <mergeCell ref="R77:R79"/>
    <mergeCell ref="S77:S79"/>
    <mergeCell ref="Y77:Y79"/>
    <mergeCell ref="Z77:Z79"/>
    <mergeCell ref="AA77:AA79"/>
    <mergeCell ref="AH74:AH76"/>
    <mergeCell ref="AI74:AI76"/>
    <mergeCell ref="AJ74:AJ76"/>
    <mergeCell ref="AK74:AK76"/>
    <mergeCell ref="AL74:AL76"/>
    <mergeCell ref="AM74:AM76"/>
    <mergeCell ref="AA74:AA76"/>
    <mergeCell ref="AB74:AB76"/>
    <mergeCell ref="AC74:AC76"/>
    <mergeCell ref="AE74:AE76"/>
    <mergeCell ref="AL80:AL82"/>
    <mergeCell ref="AM80:AM82"/>
    <mergeCell ref="AN80:AN82"/>
    <mergeCell ref="C83:C85"/>
    <mergeCell ref="D83:D85"/>
    <mergeCell ref="O83:O85"/>
    <mergeCell ref="P83:P85"/>
    <mergeCell ref="R83:R85"/>
    <mergeCell ref="S83:S85"/>
    <mergeCell ref="Y83:Y85"/>
    <mergeCell ref="AF80:AF82"/>
    <mergeCell ref="AG80:AG82"/>
    <mergeCell ref="AH80:AH82"/>
    <mergeCell ref="AI80:AI82"/>
    <mergeCell ref="AJ80:AJ82"/>
    <mergeCell ref="AK80:AK82"/>
    <mergeCell ref="Y80:Y82"/>
    <mergeCell ref="Z80:Z82"/>
    <mergeCell ref="AA80:AA82"/>
    <mergeCell ref="AB80:AB82"/>
    <mergeCell ref="AC80:AC82"/>
    <mergeCell ref="AE80:AE82"/>
    <mergeCell ref="C80:C82"/>
    <mergeCell ref="D80:D82"/>
    <mergeCell ref="O80:O82"/>
    <mergeCell ref="P80:P82"/>
    <mergeCell ref="R80:R82"/>
    <mergeCell ref="S80:S82"/>
    <mergeCell ref="AM83:AM85"/>
    <mergeCell ref="AN83:AN85"/>
    <mergeCell ref="C86:C88"/>
    <mergeCell ref="D86:D88"/>
    <mergeCell ref="O86:O88"/>
    <mergeCell ref="P86:P88"/>
    <mergeCell ref="R86:R88"/>
    <mergeCell ref="S86:S88"/>
    <mergeCell ref="Y86:Y88"/>
    <mergeCell ref="Z86:Z88"/>
    <mergeCell ref="AG83:AG85"/>
    <mergeCell ref="AH83:AH85"/>
    <mergeCell ref="AI83:AI85"/>
    <mergeCell ref="AJ83:AJ85"/>
    <mergeCell ref="AK83:AK85"/>
    <mergeCell ref="AL83:AL85"/>
    <mergeCell ref="Z83:Z85"/>
    <mergeCell ref="AA83:AA85"/>
    <mergeCell ref="AB83:AB85"/>
    <mergeCell ref="AC83:AC85"/>
    <mergeCell ref="AE83:AE85"/>
    <mergeCell ref="AF83:AF85"/>
    <mergeCell ref="E86:E88"/>
    <mergeCell ref="AN86:AN88"/>
    <mergeCell ref="C89:C91"/>
    <mergeCell ref="D89:D91"/>
    <mergeCell ref="O89:O91"/>
    <mergeCell ref="P89:P91"/>
    <mergeCell ref="R89:R91"/>
    <mergeCell ref="S89:S91"/>
    <mergeCell ref="Y89:Y91"/>
    <mergeCell ref="Z89:Z91"/>
    <mergeCell ref="AA89:AA91"/>
    <mergeCell ref="AH86:AH88"/>
    <mergeCell ref="AI86:AI88"/>
    <mergeCell ref="AJ86:AJ88"/>
    <mergeCell ref="AK86:AK88"/>
    <mergeCell ref="AL86:AL88"/>
    <mergeCell ref="AM86:AM88"/>
    <mergeCell ref="AA86:AA88"/>
    <mergeCell ref="AB86:AB88"/>
    <mergeCell ref="AC86:AC88"/>
    <mergeCell ref="AE86:AE88"/>
    <mergeCell ref="AF86:AF88"/>
    <mergeCell ref="AG86:AG88"/>
    <mergeCell ref="AC92:AC94"/>
    <mergeCell ref="AE92:AE94"/>
    <mergeCell ref="C92:C94"/>
    <mergeCell ref="D92:D94"/>
    <mergeCell ref="O92:O94"/>
    <mergeCell ref="P92:P94"/>
    <mergeCell ref="R92:R94"/>
    <mergeCell ref="S92:S94"/>
    <mergeCell ref="AM95:AM97"/>
    <mergeCell ref="AN95:AN97"/>
    <mergeCell ref="AI89:AI91"/>
    <mergeCell ref="AJ89:AJ91"/>
    <mergeCell ref="AK89:AK91"/>
    <mergeCell ref="AL89:AL91"/>
    <mergeCell ref="AM89:AM91"/>
    <mergeCell ref="AN89:AN91"/>
    <mergeCell ref="AB89:AB91"/>
    <mergeCell ref="AC89:AC91"/>
    <mergeCell ref="AE89:AE91"/>
    <mergeCell ref="AF89:AF91"/>
    <mergeCell ref="AG89:AG91"/>
    <mergeCell ref="AH89:AH91"/>
    <mergeCell ref="AG95:AG97"/>
    <mergeCell ref="AH95:AH97"/>
    <mergeCell ref="AI95:AI97"/>
    <mergeCell ref="AJ95:AJ97"/>
    <mergeCell ref="AK95:AK97"/>
    <mergeCell ref="AL95:AL97"/>
    <mergeCell ref="Z95:Z97"/>
    <mergeCell ref="AA95:AA97"/>
    <mergeCell ref="AB95:AB97"/>
    <mergeCell ref="AC95:AC97"/>
    <mergeCell ref="AE95:AE97"/>
    <mergeCell ref="AF95:AF97"/>
    <mergeCell ref="AL92:AL94"/>
    <mergeCell ref="AM92:AM94"/>
    <mergeCell ref="AN92:AN94"/>
    <mergeCell ref="C95:C97"/>
    <mergeCell ref="D95:D97"/>
    <mergeCell ref="O95:O97"/>
    <mergeCell ref="P95:P97"/>
    <mergeCell ref="R95:R97"/>
    <mergeCell ref="S95:S97"/>
    <mergeCell ref="Y95:Y97"/>
    <mergeCell ref="AF92:AF94"/>
    <mergeCell ref="AG92:AG94"/>
    <mergeCell ref="AH92:AH94"/>
    <mergeCell ref="AI92:AI94"/>
    <mergeCell ref="AJ92:AJ94"/>
    <mergeCell ref="AK92:AK94"/>
    <mergeCell ref="Y92:Y94"/>
    <mergeCell ref="Z92:Z94"/>
    <mergeCell ref="AA92:AA94"/>
    <mergeCell ref="AB92:AB94"/>
    <mergeCell ref="AN98:AN100"/>
    <mergeCell ref="C101:C103"/>
    <mergeCell ref="D101:D103"/>
    <mergeCell ref="O101:O103"/>
    <mergeCell ref="P101:P103"/>
    <mergeCell ref="R101:R103"/>
    <mergeCell ref="S101:S103"/>
    <mergeCell ref="Y101:Y103"/>
    <mergeCell ref="Z101:Z103"/>
    <mergeCell ref="AA101:AA103"/>
    <mergeCell ref="AH98:AH100"/>
    <mergeCell ref="AI98:AI100"/>
    <mergeCell ref="AJ98:AJ100"/>
    <mergeCell ref="AK98:AK100"/>
    <mergeCell ref="AL98:AL100"/>
    <mergeCell ref="AM98:AM100"/>
    <mergeCell ref="AA98:AA100"/>
    <mergeCell ref="AB98:AB100"/>
    <mergeCell ref="AC98:AC100"/>
    <mergeCell ref="AE98:AE100"/>
    <mergeCell ref="AF98:AF100"/>
    <mergeCell ref="AG98:AG100"/>
    <mergeCell ref="C98:C100"/>
    <mergeCell ref="D98:D100"/>
    <mergeCell ref="O98:O100"/>
    <mergeCell ref="P98:P100"/>
    <mergeCell ref="R98:R100"/>
    <mergeCell ref="S98:S100"/>
    <mergeCell ref="Y98:Y100"/>
    <mergeCell ref="Z98:Z100"/>
    <mergeCell ref="AC104:AC106"/>
    <mergeCell ref="AE104:AE106"/>
    <mergeCell ref="C104:C106"/>
    <mergeCell ref="D104:D106"/>
    <mergeCell ref="O104:O106"/>
    <mergeCell ref="P104:P106"/>
    <mergeCell ref="R104:R106"/>
    <mergeCell ref="S104:S106"/>
    <mergeCell ref="E104:E106"/>
    <mergeCell ref="AM107:AM109"/>
    <mergeCell ref="AN107:AN109"/>
    <mergeCell ref="AI101:AI103"/>
    <mergeCell ref="AJ101:AJ103"/>
    <mergeCell ref="AK101:AK103"/>
    <mergeCell ref="AL101:AL103"/>
    <mergeCell ref="AM101:AM103"/>
    <mergeCell ref="AN101:AN103"/>
    <mergeCell ref="AB101:AB103"/>
    <mergeCell ref="AC101:AC103"/>
    <mergeCell ref="AE101:AE103"/>
    <mergeCell ref="AF101:AF103"/>
    <mergeCell ref="AG101:AG103"/>
    <mergeCell ref="AH101:AH103"/>
    <mergeCell ref="AG107:AG109"/>
    <mergeCell ref="AH107:AH109"/>
    <mergeCell ref="AI107:AI109"/>
    <mergeCell ref="AJ107:AJ109"/>
    <mergeCell ref="AK107:AK109"/>
    <mergeCell ref="AL107:AL109"/>
    <mergeCell ref="Z107:Z109"/>
    <mergeCell ref="AA107:AA109"/>
    <mergeCell ref="AB107:AB109"/>
    <mergeCell ref="AC107:AC109"/>
    <mergeCell ref="AE107:AE109"/>
    <mergeCell ref="AF107:AF109"/>
    <mergeCell ref="AL104:AL106"/>
    <mergeCell ref="AM104:AM106"/>
    <mergeCell ref="AN104:AN106"/>
    <mergeCell ref="C107:C109"/>
    <mergeCell ref="D107:D109"/>
    <mergeCell ref="O107:O109"/>
    <mergeCell ref="P107:P109"/>
    <mergeCell ref="R107:R109"/>
    <mergeCell ref="S107:S109"/>
    <mergeCell ref="Y107:Y109"/>
    <mergeCell ref="AF104:AF106"/>
    <mergeCell ref="AG104:AG106"/>
    <mergeCell ref="AH104:AH106"/>
    <mergeCell ref="AI104:AI106"/>
    <mergeCell ref="AJ104:AJ106"/>
    <mergeCell ref="AK104:AK106"/>
    <mergeCell ref="Y104:Y106"/>
    <mergeCell ref="Z104:Z106"/>
    <mergeCell ref="AA104:AA106"/>
    <mergeCell ref="AB104:AB106"/>
    <mergeCell ref="AN110:AN112"/>
    <mergeCell ref="C113:C115"/>
    <mergeCell ref="D113:D115"/>
    <mergeCell ref="O113:O115"/>
    <mergeCell ref="P113:P115"/>
    <mergeCell ref="R113:R115"/>
    <mergeCell ref="S113:S115"/>
    <mergeCell ref="Y113:Y115"/>
    <mergeCell ref="Z113:Z115"/>
    <mergeCell ref="AA113:AA115"/>
    <mergeCell ref="AH110:AH112"/>
    <mergeCell ref="AI110:AI112"/>
    <mergeCell ref="AJ110:AJ112"/>
    <mergeCell ref="AK110:AK112"/>
    <mergeCell ref="AL110:AL112"/>
    <mergeCell ref="AM110:AM112"/>
    <mergeCell ref="AA110:AA112"/>
    <mergeCell ref="AB110:AB112"/>
    <mergeCell ref="AC110:AC112"/>
    <mergeCell ref="AE110:AE112"/>
    <mergeCell ref="AF110:AF112"/>
    <mergeCell ref="AG110:AG112"/>
    <mergeCell ref="C110:C112"/>
    <mergeCell ref="D110:D112"/>
    <mergeCell ref="O110:O112"/>
    <mergeCell ref="P110:P112"/>
    <mergeCell ref="R110:R112"/>
    <mergeCell ref="S110:S112"/>
    <mergeCell ref="Y110:Y112"/>
    <mergeCell ref="Z110:Z112"/>
    <mergeCell ref="AM119:AM121"/>
    <mergeCell ref="AN119:AN121"/>
    <mergeCell ref="AI113:AI115"/>
    <mergeCell ref="AJ113:AJ115"/>
    <mergeCell ref="AK113:AK115"/>
    <mergeCell ref="AL113:AL115"/>
    <mergeCell ref="AM113:AM115"/>
    <mergeCell ref="AN113:AN115"/>
    <mergeCell ref="AB113:AB115"/>
    <mergeCell ref="AC113:AC115"/>
    <mergeCell ref="AE113:AE115"/>
    <mergeCell ref="AF113:AF115"/>
    <mergeCell ref="AG113:AG115"/>
    <mergeCell ref="AH113:AH115"/>
    <mergeCell ref="AG119:AG121"/>
    <mergeCell ref="AH119:AH121"/>
    <mergeCell ref="AI119:AI121"/>
    <mergeCell ref="AJ119:AJ121"/>
    <mergeCell ref="AK119:AK121"/>
    <mergeCell ref="AL119:AL121"/>
    <mergeCell ref="AC119:AC121"/>
    <mergeCell ref="AE119:AE121"/>
    <mergeCell ref="AF119:AF121"/>
    <mergeCell ref="AL116:AL118"/>
    <mergeCell ref="AM116:AM118"/>
    <mergeCell ref="AN116:AN118"/>
    <mergeCell ref="AB119:AB121"/>
    <mergeCell ref="C119:C121"/>
    <mergeCell ref="D119:D121"/>
    <mergeCell ref="O119:O121"/>
    <mergeCell ref="P119:P121"/>
    <mergeCell ref="R119:R121"/>
    <mergeCell ref="S119:S121"/>
    <mergeCell ref="Y119:Y121"/>
    <mergeCell ref="AF116:AF118"/>
    <mergeCell ref="AG116:AG118"/>
    <mergeCell ref="AH116:AH118"/>
    <mergeCell ref="AI116:AI118"/>
    <mergeCell ref="AJ116:AJ118"/>
    <mergeCell ref="AK116:AK118"/>
    <mergeCell ref="Y116:Y118"/>
    <mergeCell ref="Z116:Z118"/>
    <mergeCell ref="AA116:AA118"/>
    <mergeCell ref="AB116:AB118"/>
    <mergeCell ref="AC116:AC118"/>
    <mergeCell ref="AE116:AE118"/>
    <mergeCell ref="C116:C118"/>
    <mergeCell ref="D116:D118"/>
    <mergeCell ref="O116:O118"/>
    <mergeCell ref="P116:P118"/>
    <mergeCell ref="R116:R118"/>
    <mergeCell ref="S116:S118"/>
    <mergeCell ref="E116:E118"/>
    <mergeCell ref="Z119:Z121"/>
    <mergeCell ref="AA119:AA121"/>
    <mergeCell ref="AN122:AN124"/>
    <mergeCell ref="C125:C127"/>
    <mergeCell ref="D125:D127"/>
    <mergeCell ref="O125:O127"/>
    <mergeCell ref="P125:P127"/>
    <mergeCell ref="R125:R127"/>
    <mergeCell ref="S125:S127"/>
    <mergeCell ref="Y125:Y127"/>
    <mergeCell ref="Z125:Z127"/>
    <mergeCell ref="AA125:AA127"/>
    <mergeCell ref="AH122:AH124"/>
    <mergeCell ref="AI122:AI124"/>
    <mergeCell ref="AJ122:AJ124"/>
    <mergeCell ref="AK122:AK124"/>
    <mergeCell ref="AL122:AL124"/>
    <mergeCell ref="AM122:AM124"/>
    <mergeCell ref="AA122:AA124"/>
    <mergeCell ref="AB122:AB124"/>
    <mergeCell ref="AC122:AC124"/>
    <mergeCell ref="AE122:AE124"/>
    <mergeCell ref="AF122:AF124"/>
    <mergeCell ref="AG122:AG124"/>
    <mergeCell ref="C122:C124"/>
    <mergeCell ref="D122:D124"/>
    <mergeCell ref="O122:O124"/>
    <mergeCell ref="P122:P124"/>
    <mergeCell ref="R122:R124"/>
    <mergeCell ref="S122:S124"/>
    <mergeCell ref="Y122:Y124"/>
    <mergeCell ref="Z122:Z124"/>
    <mergeCell ref="AL131:AL133"/>
    <mergeCell ref="AM131:AM133"/>
    <mergeCell ref="AN131:AN133"/>
    <mergeCell ref="AI125:AI127"/>
    <mergeCell ref="AJ125:AJ127"/>
    <mergeCell ref="AK125:AK127"/>
    <mergeCell ref="AL125:AL127"/>
    <mergeCell ref="AM125:AM127"/>
    <mergeCell ref="AN125:AN127"/>
    <mergeCell ref="AB125:AB127"/>
    <mergeCell ref="AC125:AC127"/>
    <mergeCell ref="AE125:AE127"/>
    <mergeCell ref="AF125:AF127"/>
    <mergeCell ref="AG125:AG127"/>
    <mergeCell ref="AH125:AH127"/>
    <mergeCell ref="AF131:AF133"/>
    <mergeCell ref="AG131:AG133"/>
    <mergeCell ref="AH131:AH133"/>
    <mergeCell ref="AI131:AI133"/>
    <mergeCell ref="AJ131:AJ133"/>
    <mergeCell ref="AK131:AK133"/>
    <mergeCell ref="AB131:AB133"/>
    <mergeCell ref="AC131:AC133"/>
    <mergeCell ref="AD131:AD133"/>
    <mergeCell ref="AE131:AE133"/>
    <mergeCell ref="AL128:AL130"/>
    <mergeCell ref="AM128:AM130"/>
    <mergeCell ref="AN128:AN130"/>
    <mergeCell ref="C131:C133"/>
    <mergeCell ref="D131:D133"/>
    <mergeCell ref="O131:O133"/>
    <mergeCell ref="P131:P133"/>
    <mergeCell ref="R131:R133"/>
    <mergeCell ref="S131:S133"/>
    <mergeCell ref="Y131:Y133"/>
    <mergeCell ref="AF128:AF130"/>
    <mergeCell ref="AG128:AG130"/>
    <mergeCell ref="AH128:AH130"/>
    <mergeCell ref="AI128:AI130"/>
    <mergeCell ref="AJ128:AJ130"/>
    <mergeCell ref="AK128:AK130"/>
    <mergeCell ref="Y128:Y130"/>
    <mergeCell ref="Z128:Z130"/>
    <mergeCell ref="AA128:AA130"/>
    <mergeCell ref="AB128:AB130"/>
    <mergeCell ref="AC128:AC130"/>
    <mergeCell ref="AE128:AE130"/>
    <mergeCell ref="C128:C130"/>
    <mergeCell ref="D128:D130"/>
    <mergeCell ref="O128:O130"/>
    <mergeCell ref="P128:P130"/>
    <mergeCell ref="R128:R130"/>
    <mergeCell ref="S128:S130"/>
    <mergeCell ref="E128:E130"/>
    <mergeCell ref="Z131:Z133"/>
    <mergeCell ref="AA131:AA133"/>
    <mergeCell ref="AL134:AL136"/>
    <mergeCell ref="AM134:AM136"/>
    <mergeCell ref="AN134:AN136"/>
    <mergeCell ref="C137:C139"/>
    <mergeCell ref="D137:D139"/>
    <mergeCell ref="O137:O139"/>
    <mergeCell ref="P137:P139"/>
    <mergeCell ref="R137:R139"/>
    <mergeCell ref="S137:S139"/>
    <mergeCell ref="Y137:Y139"/>
    <mergeCell ref="AF134:AF136"/>
    <mergeCell ref="AG134:AG136"/>
    <mergeCell ref="AH134:AH136"/>
    <mergeCell ref="AI134:AI136"/>
    <mergeCell ref="AJ134:AJ136"/>
    <mergeCell ref="AK134:AK136"/>
    <mergeCell ref="Z134:Z136"/>
    <mergeCell ref="AA134:AA136"/>
    <mergeCell ref="AB134:AB136"/>
    <mergeCell ref="AC134:AC136"/>
    <mergeCell ref="AD134:AD136"/>
    <mergeCell ref="AE134:AE136"/>
    <mergeCell ref="C134:C136"/>
    <mergeCell ref="D134:D136"/>
    <mergeCell ref="O134:O136"/>
    <mergeCell ref="P134:P136"/>
    <mergeCell ref="R134:R136"/>
    <mergeCell ref="S134:S136"/>
    <mergeCell ref="Y134:Y136"/>
    <mergeCell ref="AF140:AF144"/>
    <mergeCell ref="AG140:AG144"/>
    <mergeCell ref="AM137:AM139"/>
    <mergeCell ref="AN137:AN139"/>
    <mergeCell ref="C140:C144"/>
    <mergeCell ref="D140:D144"/>
    <mergeCell ref="O140:O144"/>
    <mergeCell ref="P140:P144"/>
    <mergeCell ref="R140:R144"/>
    <mergeCell ref="S140:S144"/>
    <mergeCell ref="Y140:Y144"/>
    <mergeCell ref="Z140:Z144"/>
    <mergeCell ref="AG137:AG139"/>
    <mergeCell ref="AH137:AH139"/>
    <mergeCell ref="AI137:AI139"/>
    <mergeCell ref="AJ137:AJ139"/>
    <mergeCell ref="AK137:AK139"/>
    <mergeCell ref="AL137:AL139"/>
    <mergeCell ref="Z137:Z139"/>
    <mergeCell ref="AA137:AA139"/>
    <mergeCell ref="AB137:AB139"/>
    <mergeCell ref="AC137:AC139"/>
    <mergeCell ref="AE137:AE139"/>
    <mergeCell ref="AF137:AF139"/>
    <mergeCell ref="E140:E144"/>
    <mergeCell ref="AI145:AI149"/>
    <mergeCell ref="AJ145:AJ149"/>
    <mergeCell ref="AK145:AK149"/>
    <mergeCell ref="AL145:AL149"/>
    <mergeCell ref="AM145:AM149"/>
    <mergeCell ref="AN145:AN149"/>
    <mergeCell ref="AB145:AB149"/>
    <mergeCell ref="AC145:AC149"/>
    <mergeCell ref="AE145:AE149"/>
    <mergeCell ref="AF145:AF149"/>
    <mergeCell ref="AG145:AG149"/>
    <mergeCell ref="AH145:AH149"/>
    <mergeCell ref="AN140:AN144"/>
    <mergeCell ref="C145:C149"/>
    <mergeCell ref="D145:D149"/>
    <mergeCell ref="O145:O149"/>
    <mergeCell ref="P145:P149"/>
    <mergeCell ref="R145:R149"/>
    <mergeCell ref="S145:S149"/>
    <mergeCell ref="Y145:Y149"/>
    <mergeCell ref="Z145:Z149"/>
    <mergeCell ref="AA145:AA149"/>
    <mergeCell ref="AH140:AH144"/>
    <mergeCell ref="AI140:AI144"/>
    <mergeCell ref="AJ140:AJ144"/>
    <mergeCell ref="AK140:AK144"/>
    <mergeCell ref="AL140:AL144"/>
    <mergeCell ref="AM140:AM144"/>
    <mergeCell ref="AA140:AA144"/>
    <mergeCell ref="AB140:AB144"/>
    <mergeCell ref="AC140:AC144"/>
    <mergeCell ref="AE140:AE144"/>
    <mergeCell ref="C156:C158"/>
    <mergeCell ref="D156:D158"/>
    <mergeCell ref="O156:O158"/>
    <mergeCell ref="P156:P158"/>
    <mergeCell ref="R156:R158"/>
    <mergeCell ref="S156:S158"/>
    <mergeCell ref="Y156:Y158"/>
    <mergeCell ref="AF150:AF155"/>
    <mergeCell ref="AG150:AG155"/>
    <mergeCell ref="AH150:AH155"/>
    <mergeCell ref="AI150:AI155"/>
    <mergeCell ref="AJ150:AJ155"/>
    <mergeCell ref="AK150:AK155"/>
    <mergeCell ref="Y150:Y155"/>
    <mergeCell ref="Z150:Z155"/>
    <mergeCell ref="AA150:AA155"/>
    <mergeCell ref="AB150:AB155"/>
    <mergeCell ref="AC150:AC155"/>
    <mergeCell ref="AE150:AE155"/>
    <mergeCell ref="C150:C155"/>
    <mergeCell ref="D150:D155"/>
    <mergeCell ref="O150:O155"/>
    <mergeCell ref="P150:P155"/>
    <mergeCell ref="R150:R155"/>
    <mergeCell ref="S150:S155"/>
    <mergeCell ref="AG156:AG158"/>
    <mergeCell ref="AH156:AH158"/>
    <mergeCell ref="AI156:AI158"/>
    <mergeCell ref="AJ156:AJ158"/>
    <mergeCell ref="AK156:AK158"/>
    <mergeCell ref="AL156:AL158"/>
    <mergeCell ref="Z156:Z158"/>
    <mergeCell ref="AA156:AA158"/>
    <mergeCell ref="AB156:AB158"/>
    <mergeCell ref="AC156:AC158"/>
    <mergeCell ref="AE156:AE158"/>
    <mergeCell ref="AF156:AF158"/>
    <mergeCell ref="E156:E158"/>
    <mergeCell ref="E161:E165"/>
    <mergeCell ref="AL150:AL155"/>
    <mergeCell ref="AM150:AM155"/>
    <mergeCell ref="AN150:AN155"/>
    <mergeCell ref="AM156:AM158"/>
    <mergeCell ref="AN156:AN158"/>
    <mergeCell ref="AN161:AN165"/>
    <mergeCell ref="C166:C168"/>
    <mergeCell ref="D166:D168"/>
    <mergeCell ref="O166:O168"/>
    <mergeCell ref="P166:P168"/>
    <mergeCell ref="R166:R168"/>
    <mergeCell ref="S166:S168"/>
    <mergeCell ref="Z166:Z168"/>
    <mergeCell ref="AA166:AA168"/>
    <mergeCell ref="AH161:AH165"/>
    <mergeCell ref="AI161:AI165"/>
    <mergeCell ref="AJ161:AJ165"/>
    <mergeCell ref="AK161:AK165"/>
    <mergeCell ref="AL161:AL165"/>
    <mergeCell ref="AM161:AM165"/>
    <mergeCell ref="AA161:AA165"/>
    <mergeCell ref="AB161:AB165"/>
    <mergeCell ref="AC161:AC165"/>
    <mergeCell ref="AE161:AE165"/>
    <mergeCell ref="AF161:AF165"/>
    <mergeCell ref="AG161:AG165"/>
    <mergeCell ref="C161:C165"/>
    <mergeCell ref="D161:D165"/>
    <mergeCell ref="O161:O165"/>
    <mergeCell ref="P161:P165"/>
    <mergeCell ref="R161:R165"/>
    <mergeCell ref="S161:S165"/>
    <mergeCell ref="Y161:Y165"/>
    <mergeCell ref="Z161:Z165"/>
    <mergeCell ref="AC169:AC171"/>
    <mergeCell ref="AE169:AE171"/>
    <mergeCell ref="C169:C171"/>
    <mergeCell ref="D169:D171"/>
    <mergeCell ref="O169:O171"/>
    <mergeCell ref="P169:P171"/>
    <mergeCell ref="R169:R171"/>
    <mergeCell ref="S169:S171"/>
    <mergeCell ref="E169:E171"/>
    <mergeCell ref="AM174:AM178"/>
    <mergeCell ref="AN174:AN178"/>
    <mergeCell ref="AI166:AI168"/>
    <mergeCell ref="AJ166:AJ168"/>
    <mergeCell ref="AK166:AK168"/>
    <mergeCell ref="AL166:AL168"/>
    <mergeCell ref="AM166:AM168"/>
    <mergeCell ref="AN166:AN168"/>
    <mergeCell ref="AB166:AB168"/>
    <mergeCell ref="AC166:AC168"/>
    <mergeCell ref="AE166:AE168"/>
    <mergeCell ref="AF166:AF168"/>
    <mergeCell ref="AG166:AG168"/>
    <mergeCell ref="AH166:AH168"/>
    <mergeCell ref="E166:E168"/>
    <mergeCell ref="AG174:AG178"/>
    <mergeCell ref="AH174:AH178"/>
    <mergeCell ref="AI174:AI178"/>
    <mergeCell ref="AJ174:AJ178"/>
    <mergeCell ref="AK174:AK178"/>
    <mergeCell ref="AL174:AL178"/>
    <mergeCell ref="Z174:Z178"/>
    <mergeCell ref="AA174:AA178"/>
    <mergeCell ref="AB174:AB178"/>
    <mergeCell ref="AC174:AC178"/>
    <mergeCell ref="AE174:AE178"/>
    <mergeCell ref="AF174:AF178"/>
    <mergeCell ref="AL169:AL171"/>
    <mergeCell ref="AM169:AM171"/>
    <mergeCell ref="AN169:AN171"/>
    <mergeCell ref="C174:C178"/>
    <mergeCell ref="D174:D178"/>
    <mergeCell ref="O174:O178"/>
    <mergeCell ref="P174:P178"/>
    <mergeCell ref="R174:R178"/>
    <mergeCell ref="S174:S178"/>
    <mergeCell ref="Y174:Y178"/>
    <mergeCell ref="AF169:AF171"/>
    <mergeCell ref="AG169:AG171"/>
    <mergeCell ref="AH169:AH171"/>
    <mergeCell ref="AI169:AI171"/>
    <mergeCell ref="AJ169:AJ171"/>
    <mergeCell ref="AK169:AK171"/>
    <mergeCell ref="Y169:Y171"/>
    <mergeCell ref="Z169:Z171"/>
    <mergeCell ref="AA169:AA171"/>
    <mergeCell ref="AB169:AB171"/>
    <mergeCell ref="AN179:AN181"/>
    <mergeCell ref="C182:C188"/>
    <mergeCell ref="D182:D188"/>
    <mergeCell ref="O182:O188"/>
    <mergeCell ref="P182:P188"/>
    <mergeCell ref="R182:R188"/>
    <mergeCell ref="S182:S188"/>
    <mergeCell ref="Y182:Y188"/>
    <mergeCell ref="Z182:Z188"/>
    <mergeCell ref="AA182:AA188"/>
    <mergeCell ref="AH179:AH181"/>
    <mergeCell ref="AI179:AI181"/>
    <mergeCell ref="AJ179:AJ181"/>
    <mergeCell ref="AK179:AK181"/>
    <mergeCell ref="AL179:AL181"/>
    <mergeCell ref="AM179:AM181"/>
    <mergeCell ref="AA179:AA181"/>
    <mergeCell ref="AB179:AB181"/>
    <mergeCell ref="AC179:AC181"/>
    <mergeCell ref="AE179:AE181"/>
    <mergeCell ref="AF179:AF181"/>
    <mergeCell ref="AG179:AG181"/>
    <mergeCell ref="C179:C181"/>
    <mergeCell ref="D179:D181"/>
    <mergeCell ref="O179:O181"/>
    <mergeCell ref="P179:P181"/>
    <mergeCell ref="R179:R181"/>
    <mergeCell ref="S179:S181"/>
    <mergeCell ref="Y179:Y181"/>
    <mergeCell ref="Z179:Z181"/>
    <mergeCell ref="AM192:AM195"/>
    <mergeCell ref="AN192:AN195"/>
    <mergeCell ref="AI182:AI188"/>
    <mergeCell ref="AJ182:AJ188"/>
    <mergeCell ref="AK182:AK188"/>
    <mergeCell ref="AL182:AL188"/>
    <mergeCell ref="AM182:AM188"/>
    <mergeCell ref="AN182:AN188"/>
    <mergeCell ref="AB182:AB188"/>
    <mergeCell ref="AC182:AC188"/>
    <mergeCell ref="AE182:AE188"/>
    <mergeCell ref="AF182:AF188"/>
    <mergeCell ref="AG182:AG188"/>
    <mergeCell ref="AH182:AH188"/>
    <mergeCell ref="AF192:AF195"/>
    <mergeCell ref="AG192:AG195"/>
    <mergeCell ref="AH192:AH195"/>
    <mergeCell ref="AI192:AI195"/>
    <mergeCell ref="AJ192:AJ195"/>
    <mergeCell ref="AK192:AK195"/>
    <mergeCell ref="AB192:AB195"/>
    <mergeCell ref="AC192:AC195"/>
    <mergeCell ref="AE192:AE195"/>
    <mergeCell ref="AK190:AK191"/>
    <mergeCell ref="AL190:AL191"/>
    <mergeCell ref="AM190:AM191"/>
    <mergeCell ref="AN190:AN191"/>
    <mergeCell ref="AL192:AL195"/>
    <mergeCell ref="C192:C195"/>
    <mergeCell ref="D192:D195"/>
    <mergeCell ref="O192:O195"/>
    <mergeCell ref="P192:P195"/>
    <mergeCell ref="R192:R195"/>
    <mergeCell ref="S192:S195"/>
    <mergeCell ref="AE190:AE191"/>
    <mergeCell ref="AF190:AF191"/>
    <mergeCell ref="AG190:AG191"/>
    <mergeCell ref="AH190:AH191"/>
    <mergeCell ref="AI190:AI191"/>
    <mergeCell ref="AJ190:AJ191"/>
    <mergeCell ref="S190:S191"/>
    <mergeCell ref="Y190:Y191"/>
    <mergeCell ref="Z190:Z191"/>
    <mergeCell ref="AA190:AA191"/>
    <mergeCell ref="AB190:AB191"/>
    <mergeCell ref="AC190:AC191"/>
    <mergeCell ref="C190:C191"/>
    <mergeCell ref="D190:D191"/>
    <mergeCell ref="E190:E191"/>
    <mergeCell ref="O190:O191"/>
    <mergeCell ref="P190:P191"/>
    <mergeCell ref="R190:R191"/>
    <mergeCell ref="Y192:Y195"/>
    <mergeCell ref="Z192:Z195"/>
    <mergeCell ref="AA192:AA195"/>
    <mergeCell ref="AF199:AF201"/>
    <mergeCell ref="AG199:AG201"/>
    <mergeCell ref="AM196:AM198"/>
    <mergeCell ref="AN196:AN198"/>
    <mergeCell ref="C199:C201"/>
    <mergeCell ref="D199:D201"/>
    <mergeCell ref="O199:O201"/>
    <mergeCell ref="P199:P201"/>
    <mergeCell ref="R199:R201"/>
    <mergeCell ref="S199:S201"/>
    <mergeCell ref="Y199:Y201"/>
    <mergeCell ref="Z199:Z201"/>
    <mergeCell ref="AG196:AG198"/>
    <mergeCell ref="AH196:AH198"/>
    <mergeCell ref="AI196:AI198"/>
    <mergeCell ref="AJ196:AJ198"/>
    <mergeCell ref="AK196:AK198"/>
    <mergeCell ref="AL196:AL198"/>
    <mergeCell ref="Z196:Z198"/>
    <mergeCell ref="AA196:AA198"/>
    <mergeCell ref="AB196:AB198"/>
    <mergeCell ref="AC196:AC198"/>
    <mergeCell ref="AE196:AE198"/>
    <mergeCell ref="AF196:AF198"/>
    <mergeCell ref="C196:C198"/>
    <mergeCell ref="D196:D198"/>
    <mergeCell ref="O196:O198"/>
    <mergeCell ref="P196:P198"/>
    <mergeCell ref="R196:R198"/>
    <mergeCell ref="S196:S198"/>
    <mergeCell ref="Y196:Y198"/>
    <mergeCell ref="AI202:AI203"/>
    <mergeCell ref="AJ202:AJ203"/>
    <mergeCell ref="AK202:AK203"/>
    <mergeCell ref="AL202:AL203"/>
    <mergeCell ref="AM202:AM203"/>
    <mergeCell ref="AN202:AN203"/>
    <mergeCell ref="AB202:AB203"/>
    <mergeCell ref="AC202:AC203"/>
    <mergeCell ref="AE202:AE203"/>
    <mergeCell ref="AF202:AF203"/>
    <mergeCell ref="AG202:AG203"/>
    <mergeCell ref="AH202:AH203"/>
    <mergeCell ref="AN199:AN201"/>
    <mergeCell ref="C202:C203"/>
    <mergeCell ref="D202:D203"/>
    <mergeCell ref="O202:O203"/>
    <mergeCell ref="P202:P203"/>
    <mergeCell ref="R202:R203"/>
    <mergeCell ref="S202:S203"/>
    <mergeCell ref="Y202:Y203"/>
    <mergeCell ref="Z202:Z203"/>
    <mergeCell ref="AA202:AA203"/>
    <mergeCell ref="AH199:AH201"/>
    <mergeCell ref="AI199:AI201"/>
    <mergeCell ref="AJ199:AJ201"/>
    <mergeCell ref="AK199:AK201"/>
    <mergeCell ref="AL199:AL201"/>
    <mergeCell ref="AM199:AM201"/>
    <mergeCell ref="AA199:AA201"/>
    <mergeCell ref="AB199:AB201"/>
    <mergeCell ref="AC199:AC201"/>
    <mergeCell ref="AE199:AE201"/>
    <mergeCell ref="AL204:AL206"/>
    <mergeCell ref="AM204:AM206"/>
    <mergeCell ref="AN204:AN206"/>
    <mergeCell ref="C207:C209"/>
    <mergeCell ref="D207:D209"/>
    <mergeCell ref="O207:O209"/>
    <mergeCell ref="P207:P209"/>
    <mergeCell ref="R207:R209"/>
    <mergeCell ref="S207:S209"/>
    <mergeCell ref="Y207:Y209"/>
    <mergeCell ref="AF204:AF206"/>
    <mergeCell ref="AG204:AG206"/>
    <mergeCell ref="AH204:AH206"/>
    <mergeCell ref="AI204:AI206"/>
    <mergeCell ref="AJ204:AJ206"/>
    <mergeCell ref="AK204:AK206"/>
    <mergeCell ref="Y204:Y206"/>
    <mergeCell ref="Z204:Z206"/>
    <mergeCell ref="AA204:AA206"/>
    <mergeCell ref="AB204:AB206"/>
    <mergeCell ref="AC204:AC206"/>
    <mergeCell ref="AE204:AE206"/>
    <mergeCell ref="C204:C206"/>
    <mergeCell ref="D204:D206"/>
    <mergeCell ref="O204:O206"/>
    <mergeCell ref="P204:P206"/>
    <mergeCell ref="R204:R206"/>
    <mergeCell ref="S204:S206"/>
    <mergeCell ref="AF210:AF211"/>
    <mergeCell ref="AG210:AG211"/>
    <mergeCell ref="AM207:AM209"/>
    <mergeCell ref="AN207:AN209"/>
    <mergeCell ref="C210:C211"/>
    <mergeCell ref="D210:D211"/>
    <mergeCell ref="O210:O211"/>
    <mergeCell ref="P210:P211"/>
    <mergeCell ref="R210:R211"/>
    <mergeCell ref="S210:S211"/>
    <mergeCell ref="Y210:Y211"/>
    <mergeCell ref="Z210:Z211"/>
    <mergeCell ref="AG207:AG209"/>
    <mergeCell ref="AH207:AH209"/>
    <mergeCell ref="AI207:AI209"/>
    <mergeCell ref="AJ207:AJ209"/>
    <mergeCell ref="AK207:AK209"/>
    <mergeCell ref="AL207:AL209"/>
    <mergeCell ref="Z207:Z209"/>
    <mergeCell ref="AA207:AA209"/>
    <mergeCell ref="AB207:AB209"/>
    <mergeCell ref="AC207:AC209"/>
    <mergeCell ref="AE207:AE209"/>
    <mergeCell ref="AF207:AF209"/>
    <mergeCell ref="AI212:AI213"/>
    <mergeCell ref="AJ212:AJ213"/>
    <mergeCell ref="AK212:AK213"/>
    <mergeCell ref="AL212:AL213"/>
    <mergeCell ref="AM212:AM213"/>
    <mergeCell ref="AN212:AN213"/>
    <mergeCell ref="AB212:AB213"/>
    <mergeCell ref="AC212:AC213"/>
    <mergeCell ref="AE212:AE213"/>
    <mergeCell ref="AF212:AF213"/>
    <mergeCell ref="AG212:AG213"/>
    <mergeCell ref="AH212:AH213"/>
    <mergeCell ref="AN210:AN211"/>
    <mergeCell ref="C212:C213"/>
    <mergeCell ref="D212:D213"/>
    <mergeCell ref="O212:O213"/>
    <mergeCell ref="P212:P213"/>
    <mergeCell ref="R212:R213"/>
    <mergeCell ref="S212:S213"/>
    <mergeCell ref="Y212:Y213"/>
    <mergeCell ref="Z212:Z213"/>
    <mergeCell ref="AA212:AA213"/>
    <mergeCell ref="AH210:AH211"/>
    <mergeCell ref="AI210:AI211"/>
    <mergeCell ref="AJ210:AJ211"/>
    <mergeCell ref="AK210:AK211"/>
    <mergeCell ref="AL210:AL211"/>
    <mergeCell ref="AM210:AM211"/>
    <mergeCell ref="AA210:AA211"/>
    <mergeCell ref="AB210:AB211"/>
    <mergeCell ref="AC210:AC211"/>
    <mergeCell ref="AE210:AE211"/>
    <mergeCell ref="AL214:AL216"/>
    <mergeCell ref="AM214:AM216"/>
    <mergeCell ref="AN214:AN216"/>
    <mergeCell ref="C217:C218"/>
    <mergeCell ref="D217:D218"/>
    <mergeCell ref="O217:O218"/>
    <mergeCell ref="P217:P218"/>
    <mergeCell ref="R217:R218"/>
    <mergeCell ref="S217:S218"/>
    <mergeCell ref="Y217:Y218"/>
    <mergeCell ref="AF214:AF216"/>
    <mergeCell ref="AG214:AG216"/>
    <mergeCell ref="AH214:AH216"/>
    <mergeCell ref="AI214:AI216"/>
    <mergeCell ref="AJ214:AJ216"/>
    <mergeCell ref="AK214:AK216"/>
    <mergeCell ref="Y214:Y216"/>
    <mergeCell ref="Z214:Z216"/>
    <mergeCell ref="AA214:AA216"/>
    <mergeCell ref="AB214:AB216"/>
    <mergeCell ref="AC214:AC216"/>
    <mergeCell ref="AE214:AE216"/>
    <mergeCell ref="C214:C216"/>
    <mergeCell ref="D214:D216"/>
    <mergeCell ref="O214:O216"/>
    <mergeCell ref="P214:P216"/>
    <mergeCell ref="R214:R216"/>
    <mergeCell ref="S214:S216"/>
    <mergeCell ref="AF219:AF220"/>
    <mergeCell ref="AG219:AG220"/>
    <mergeCell ref="AM217:AM218"/>
    <mergeCell ref="AN217:AN218"/>
    <mergeCell ref="C219:C220"/>
    <mergeCell ref="D219:D220"/>
    <mergeCell ref="O219:O220"/>
    <mergeCell ref="P219:P220"/>
    <mergeCell ref="R219:R220"/>
    <mergeCell ref="S219:S220"/>
    <mergeCell ref="Y219:Y220"/>
    <mergeCell ref="Z219:Z220"/>
    <mergeCell ref="AG217:AG218"/>
    <mergeCell ref="AH217:AH218"/>
    <mergeCell ref="AI217:AI218"/>
    <mergeCell ref="AJ217:AJ218"/>
    <mergeCell ref="AK217:AK218"/>
    <mergeCell ref="AL217:AL218"/>
    <mergeCell ref="Z217:Z218"/>
    <mergeCell ref="AA217:AA218"/>
    <mergeCell ref="AB217:AB218"/>
    <mergeCell ref="AC217:AC218"/>
    <mergeCell ref="AE217:AE218"/>
    <mergeCell ref="AF217:AF218"/>
    <mergeCell ref="AI221:AI222"/>
    <mergeCell ref="AJ221:AJ222"/>
    <mergeCell ref="AK221:AK222"/>
    <mergeCell ref="AL221:AL222"/>
    <mergeCell ref="AM221:AM222"/>
    <mergeCell ref="AN221:AN222"/>
    <mergeCell ref="AB221:AB222"/>
    <mergeCell ref="AC221:AC222"/>
    <mergeCell ref="AE221:AE222"/>
    <mergeCell ref="AF221:AF222"/>
    <mergeCell ref="AG221:AG222"/>
    <mergeCell ref="AH221:AH222"/>
    <mergeCell ref="AN219:AN220"/>
    <mergeCell ref="C221:C222"/>
    <mergeCell ref="D221:D222"/>
    <mergeCell ref="O221:O222"/>
    <mergeCell ref="P221:P222"/>
    <mergeCell ref="R221:R222"/>
    <mergeCell ref="S221:S222"/>
    <mergeCell ref="Y221:Y222"/>
    <mergeCell ref="Z221:Z222"/>
    <mergeCell ref="AA221:AA222"/>
    <mergeCell ref="AH219:AH220"/>
    <mergeCell ref="AI219:AI220"/>
    <mergeCell ref="AJ219:AJ220"/>
    <mergeCell ref="AK219:AK220"/>
    <mergeCell ref="AL219:AL220"/>
    <mergeCell ref="AM219:AM220"/>
    <mergeCell ref="AA219:AA220"/>
    <mergeCell ref="AB219:AB220"/>
    <mergeCell ref="AC219:AC220"/>
    <mergeCell ref="AE219:AE220"/>
    <mergeCell ref="AL223:AL231"/>
    <mergeCell ref="AM223:AM231"/>
    <mergeCell ref="AN223:AN231"/>
    <mergeCell ref="C232:C236"/>
    <mergeCell ref="D232:D236"/>
    <mergeCell ref="O232:O236"/>
    <mergeCell ref="P232:P236"/>
    <mergeCell ref="R232:R236"/>
    <mergeCell ref="S232:S236"/>
    <mergeCell ref="Y232:Y236"/>
    <mergeCell ref="AF223:AF231"/>
    <mergeCell ref="AG223:AG231"/>
    <mergeCell ref="AH223:AH231"/>
    <mergeCell ref="AI223:AI231"/>
    <mergeCell ref="AJ223:AJ231"/>
    <mergeCell ref="AK223:AK231"/>
    <mergeCell ref="Y223:Y231"/>
    <mergeCell ref="Z223:Z231"/>
    <mergeCell ref="AA223:AA231"/>
    <mergeCell ref="AB223:AB231"/>
    <mergeCell ref="AC223:AC231"/>
    <mergeCell ref="AE223:AE231"/>
    <mergeCell ref="C223:C231"/>
    <mergeCell ref="D223:D231"/>
    <mergeCell ref="O223:O231"/>
    <mergeCell ref="P223:P231"/>
    <mergeCell ref="R223:R231"/>
    <mergeCell ref="S223:S231"/>
    <mergeCell ref="E223:E231"/>
    <mergeCell ref="AF237:AF239"/>
    <mergeCell ref="AG237:AG239"/>
    <mergeCell ref="AM232:AM236"/>
    <mergeCell ref="AN232:AN236"/>
    <mergeCell ref="C237:C239"/>
    <mergeCell ref="D237:D239"/>
    <mergeCell ref="O237:O239"/>
    <mergeCell ref="P237:P239"/>
    <mergeCell ref="R237:R239"/>
    <mergeCell ref="S237:S239"/>
    <mergeCell ref="Y237:Y239"/>
    <mergeCell ref="Z237:Z239"/>
    <mergeCell ref="AG232:AG236"/>
    <mergeCell ref="AH232:AH236"/>
    <mergeCell ref="AI232:AI236"/>
    <mergeCell ref="AJ232:AJ236"/>
    <mergeCell ref="AK232:AK236"/>
    <mergeCell ref="AL232:AL236"/>
    <mergeCell ref="Z232:Z236"/>
    <mergeCell ref="AA232:AA236"/>
    <mergeCell ref="AB232:AB236"/>
    <mergeCell ref="AC232:AC236"/>
    <mergeCell ref="AE232:AE236"/>
    <mergeCell ref="AF232:AF236"/>
    <mergeCell ref="E237:E239"/>
    <mergeCell ref="AI240:AI241"/>
    <mergeCell ref="AJ240:AJ241"/>
    <mergeCell ref="AK240:AK241"/>
    <mergeCell ref="AL240:AL241"/>
    <mergeCell ref="AM240:AM241"/>
    <mergeCell ref="AN240:AN241"/>
    <mergeCell ref="AB240:AB241"/>
    <mergeCell ref="AC240:AC241"/>
    <mergeCell ref="AE240:AE241"/>
    <mergeCell ref="AF240:AF241"/>
    <mergeCell ref="AG240:AG241"/>
    <mergeCell ref="AH240:AH241"/>
    <mergeCell ref="AN237:AN239"/>
    <mergeCell ref="C240:C241"/>
    <mergeCell ref="D240:D241"/>
    <mergeCell ref="O240:O241"/>
    <mergeCell ref="P240:P241"/>
    <mergeCell ref="R240:R241"/>
    <mergeCell ref="S240:S241"/>
    <mergeCell ref="Y240:Y241"/>
    <mergeCell ref="Z240:Z241"/>
    <mergeCell ref="AA240:AA241"/>
    <mergeCell ref="AH237:AH239"/>
    <mergeCell ref="AI237:AI239"/>
    <mergeCell ref="AJ237:AJ239"/>
    <mergeCell ref="AK237:AK239"/>
    <mergeCell ref="AL237:AL239"/>
    <mergeCell ref="AM237:AM239"/>
    <mergeCell ref="AA237:AA239"/>
    <mergeCell ref="AB237:AB239"/>
    <mergeCell ref="AC237:AC239"/>
    <mergeCell ref="AE237:AE239"/>
    <mergeCell ref="AL242:AL243"/>
    <mergeCell ref="AM242:AM243"/>
    <mergeCell ref="AN242:AN243"/>
    <mergeCell ref="C244:C245"/>
    <mergeCell ref="D244:D245"/>
    <mergeCell ref="O244:O245"/>
    <mergeCell ref="P244:P245"/>
    <mergeCell ref="R244:R245"/>
    <mergeCell ref="S244:S245"/>
    <mergeCell ref="Y244:Y245"/>
    <mergeCell ref="AF242:AF243"/>
    <mergeCell ref="AG242:AG243"/>
    <mergeCell ref="AH242:AH243"/>
    <mergeCell ref="AI242:AI243"/>
    <mergeCell ref="AJ242:AJ243"/>
    <mergeCell ref="AK242:AK243"/>
    <mergeCell ref="Y242:Y243"/>
    <mergeCell ref="Z242:Z243"/>
    <mergeCell ref="AA242:AA243"/>
    <mergeCell ref="AB242:AB243"/>
    <mergeCell ref="AC242:AC243"/>
    <mergeCell ref="AE242:AE243"/>
    <mergeCell ref="C242:C243"/>
    <mergeCell ref="D242:D243"/>
    <mergeCell ref="O242:O243"/>
    <mergeCell ref="P242:P243"/>
    <mergeCell ref="R242:R243"/>
    <mergeCell ref="S242:S243"/>
    <mergeCell ref="E242:E243"/>
    <mergeCell ref="AF246:AF249"/>
    <mergeCell ref="AG246:AG249"/>
    <mergeCell ref="AM244:AM245"/>
    <mergeCell ref="AN244:AN245"/>
    <mergeCell ref="C246:C249"/>
    <mergeCell ref="D246:D249"/>
    <mergeCell ref="O246:O249"/>
    <mergeCell ref="P246:P249"/>
    <mergeCell ref="R246:R249"/>
    <mergeCell ref="S246:S249"/>
    <mergeCell ref="Y246:Y249"/>
    <mergeCell ref="Z246:Z249"/>
    <mergeCell ref="AG244:AG245"/>
    <mergeCell ref="AH244:AH245"/>
    <mergeCell ref="AI244:AI245"/>
    <mergeCell ref="AJ244:AJ245"/>
    <mergeCell ref="AK244:AK245"/>
    <mergeCell ref="AL244:AL245"/>
    <mergeCell ref="Z244:Z245"/>
    <mergeCell ref="AA244:AA245"/>
    <mergeCell ref="AB244:AB245"/>
    <mergeCell ref="AC244:AC245"/>
    <mergeCell ref="AE244:AE245"/>
    <mergeCell ref="AF244:AF245"/>
    <mergeCell ref="AI250:AI251"/>
    <mergeCell ref="AJ250:AJ251"/>
    <mergeCell ref="AK250:AK251"/>
    <mergeCell ref="AL250:AL251"/>
    <mergeCell ref="AM250:AM251"/>
    <mergeCell ref="AN250:AN251"/>
    <mergeCell ref="AB250:AB251"/>
    <mergeCell ref="AC250:AC251"/>
    <mergeCell ref="AE250:AE251"/>
    <mergeCell ref="AF250:AF251"/>
    <mergeCell ref="AG250:AG251"/>
    <mergeCell ref="AH250:AH251"/>
    <mergeCell ref="AN246:AN249"/>
    <mergeCell ref="C250:C251"/>
    <mergeCell ref="D250:D251"/>
    <mergeCell ref="O250:O251"/>
    <mergeCell ref="P250:P251"/>
    <mergeCell ref="R250:R251"/>
    <mergeCell ref="S250:S251"/>
    <mergeCell ref="Y250:Y251"/>
    <mergeCell ref="Z250:Z251"/>
    <mergeCell ref="AA250:AA251"/>
    <mergeCell ref="AH246:AH249"/>
    <mergeCell ref="AI246:AI249"/>
    <mergeCell ref="AJ246:AJ249"/>
    <mergeCell ref="AK246:AK249"/>
    <mergeCell ref="AL246:AL249"/>
    <mergeCell ref="AM246:AM249"/>
    <mergeCell ref="AA246:AA249"/>
    <mergeCell ref="AB246:AB249"/>
    <mergeCell ref="AC246:AC249"/>
    <mergeCell ref="AE246:AE249"/>
    <mergeCell ref="AL253:AL256"/>
    <mergeCell ref="AM253:AM256"/>
    <mergeCell ref="AN253:AN256"/>
    <mergeCell ref="C257:C260"/>
    <mergeCell ref="D257:D260"/>
    <mergeCell ref="O257:O260"/>
    <mergeCell ref="P257:P260"/>
    <mergeCell ref="R257:R260"/>
    <mergeCell ref="S257:S260"/>
    <mergeCell ref="Y257:Y260"/>
    <mergeCell ref="AF253:AF256"/>
    <mergeCell ref="AG253:AG256"/>
    <mergeCell ref="AH253:AH256"/>
    <mergeCell ref="AI253:AI256"/>
    <mergeCell ref="AJ253:AJ256"/>
    <mergeCell ref="AK253:AK256"/>
    <mergeCell ref="Y253:Y256"/>
    <mergeCell ref="Z253:Z256"/>
    <mergeCell ref="AA253:AA256"/>
    <mergeCell ref="AB253:AB256"/>
    <mergeCell ref="AC253:AC256"/>
    <mergeCell ref="AE253:AE256"/>
    <mergeCell ref="C253:C256"/>
    <mergeCell ref="D253:D256"/>
    <mergeCell ref="O253:O256"/>
    <mergeCell ref="P253:P256"/>
    <mergeCell ref="R253:R256"/>
    <mergeCell ref="S253:S256"/>
    <mergeCell ref="AF261:AF264"/>
    <mergeCell ref="AG261:AG264"/>
    <mergeCell ref="AM257:AM260"/>
    <mergeCell ref="AN257:AN260"/>
    <mergeCell ref="C261:C264"/>
    <mergeCell ref="D261:D264"/>
    <mergeCell ref="O261:O264"/>
    <mergeCell ref="P261:P264"/>
    <mergeCell ref="R261:R264"/>
    <mergeCell ref="S261:S264"/>
    <mergeCell ref="Y261:Y264"/>
    <mergeCell ref="Z261:Z264"/>
    <mergeCell ref="AG257:AG260"/>
    <mergeCell ref="AH257:AH260"/>
    <mergeCell ref="AI257:AI260"/>
    <mergeCell ref="AJ257:AJ260"/>
    <mergeCell ref="AK257:AK260"/>
    <mergeCell ref="AL257:AL260"/>
    <mergeCell ref="Z257:Z260"/>
    <mergeCell ref="AA257:AA260"/>
    <mergeCell ref="AB257:AB260"/>
    <mergeCell ref="AC257:AC260"/>
    <mergeCell ref="AE257:AE260"/>
    <mergeCell ref="AF257:AF260"/>
    <mergeCell ref="E257:E260"/>
    <mergeCell ref="E261:E264"/>
    <mergeCell ref="AI265:AI268"/>
    <mergeCell ref="AJ265:AJ268"/>
    <mergeCell ref="AK265:AK268"/>
    <mergeCell ref="AL265:AL268"/>
    <mergeCell ref="AM265:AM268"/>
    <mergeCell ref="AN265:AN268"/>
    <mergeCell ref="AB265:AB268"/>
    <mergeCell ref="AC265:AC268"/>
    <mergeCell ref="AE265:AE268"/>
    <mergeCell ref="AF265:AF268"/>
    <mergeCell ref="AG265:AG268"/>
    <mergeCell ref="AH265:AH268"/>
    <mergeCell ref="AN261:AN264"/>
    <mergeCell ref="C265:C268"/>
    <mergeCell ref="D265:D268"/>
    <mergeCell ref="O265:O268"/>
    <mergeCell ref="P265:P268"/>
    <mergeCell ref="R265:R268"/>
    <mergeCell ref="S265:S268"/>
    <mergeCell ref="Y265:Y268"/>
    <mergeCell ref="Z265:Z268"/>
    <mergeCell ref="AA265:AA268"/>
    <mergeCell ref="AH261:AH264"/>
    <mergeCell ref="AI261:AI264"/>
    <mergeCell ref="AJ261:AJ264"/>
    <mergeCell ref="AK261:AK264"/>
    <mergeCell ref="AL261:AL264"/>
    <mergeCell ref="AM261:AM264"/>
    <mergeCell ref="AA261:AA264"/>
    <mergeCell ref="AB261:AB264"/>
    <mergeCell ref="AC261:AC264"/>
    <mergeCell ref="AE261:AE264"/>
    <mergeCell ref="AL269:AL272"/>
    <mergeCell ref="AM269:AM272"/>
    <mergeCell ref="AN269:AN272"/>
    <mergeCell ref="C273:C276"/>
    <mergeCell ref="D273:D276"/>
    <mergeCell ref="O273:O276"/>
    <mergeCell ref="P273:P276"/>
    <mergeCell ref="R273:R276"/>
    <mergeCell ref="S273:S276"/>
    <mergeCell ref="Y273:Y276"/>
    <mergeCell ref="AF269:AF272"/>
    <mergeCell ref="AG269:AG272"/>
    <mergeCell ref="AH269:AH272"/>
    <mergeCell ref="AI269:AI272"/>
    <mergeCell ref="AJ269:AJ272"/>
    <mergeCell ref="AK269:AK272"/>
    <mergeCell ref="Z269:Z272"/>
    <mergeCell ref="AA269:AA272"/>
    <mergeCell ref="AB269:AB272"/>
    <mergeCell ref="AC269:AC272"/>
    <mergeCell ref="AE269:AE272"/>
    <mergeCell ref="C269:C272"/>
    <mergeCell ref="D269:D272"/>
    <mergeCell ref="O269:O272"/>
    <mergeCell ref="P269:P272"/>
    <mergeCell ref="R269:R272"/>
    <mergeCell ref="S269:S272"/>
    <mergeCell ref="Y270:Y272"/>
    <mergeCell ref="AF277:AF280"/>
    <mergeCell ref="AG277:AG280"/>
    <mergeCell ref="AM273:AM276"/>
    <mergeCell ref="AN273:AN276"/>
    <mergeCell ref="C277:C280"/>
    <mergeCell ref="D277:D280"/>
    <mergeCell ref="O277:O280"/>
    <mergeCell ref="P277:P280"/>
    <mergeCell ref="R277:R280"/>
    <mergeCell ref="S277:S280"/>
    <mergeCell ref="Y277:Y280"/>
    <mergeCell ref="Z277:Z280"/>
    <mergeCell ref="AG273:AG276"/>
    <mergeCell ref="AH273:AH276"/>
    <mergeCell ref="AI273:AI276"/>
    <mergeCell ref="AJ273:AJ276"/>
    <mergeCell ref="AK273:AK276"/>
    <mergeCell ref="AL273:AL276"/>
    <mergeCell ref="Z273:Z276"/>
    <mergeCell ref="AA273:AA276"/>
    <mergeCell ref="AB273:AB276"/>
    <mergeCell ref="AC273:AC276"/>
    <mergeCell ref="AE273:AE276"/>
    <mergeCell ref="AF273:AF276"/>
    <mergeCell ref="AI281:AI284"/>
    <mergeCell ref="AJ281:AJ284"/>
    <mergeCell ref="AK281:AK284"/>
    <mergeCell ref="AL281:AL284"/>
    <mergeCell ref="AM281:AM284"/>
    <mergeCell ref="AN281:AN284"/>
    <mergeCell ref="AB281:AB284"/>
    <mergeCell ref="AC281:AC284"/>
    <mergeCell ref="AE281:AE284"/>
    <mergeCell ref="AF281:AF284"/>
    <mergeCell ref="AG281:AG284"/>
    <mergeCell ref="AH281:AH284"/>
    <mergeCell ref="AN277:AN280"/>
    <mergeCell ref="C281:C284"/>
    <mergeCell ref="D281:D284"/>
    <mergeCell ref="O281:O284"/>
    <mergeCell ref="P281:P284"/>
    <mergeCell ref="R281:R284"/>
    <mergeCell ref="S281:S284"/>
    <mergeCell ref="Y281:Y284"/>
    <mergeCell ref="Z281:Z284"/>
    <mergeCell ref="AA281:AA284"/>
    <mergeCell ref="AH277:AH280"/>
    <mergeCell ref="AI277:AI280"/>
    <mergeCell ref="AJ277:AJ280"/>
    <mergeCell ref="AK277:AK280"/>
    <mergeCell ref="AL277:AL280"/>
    <mergeCell ref="AM277:AM280"/>
    <mergeCell ref="AA277:AA280"/>
    <mergeCell ref="AB277:AB280"/>
    <mergeCell ref="AC277:AC280"/>
    <mergeCell ref="AE277:AE280"/>
    <mergeCell ref="C289:C292"/>
    <mergeCell ref="D289:D292"/>
    <mergeCell ref="O289:O292"/>
    <mergeCell ref="P289:P292"/>
    <mergeCell ref="R289:R292"/>
    <mergeCell ref="S289:S292"/>
    <mergeCell ref="AF285:AF288"/>
    <mergeCell ref="AG285:AG288"/>
    <mergeCell ref="AH285:AH288"/>
    <mergeCell ref="AI285:AI288"/>
    <mergeCell ref="AJ285:AJ288"/>
    <mergeCell ref="AK285:AK288"/>
    <mergeCell ref="Z285:Z288"/>
    <mergeCell ref="AA285:AA288"/>
    <mergeCell ref="AB285:AB288"/>
    <mergeCell ref="AC285:AC288"/>
    <mergeCell ref="AE285:AE288"/>
    <mergeCell ref="C285:C288"/>
    <mergeCell ref="D285:D288"/>
    <mergeCell ref="O285:O288"/>
    <mergeCell ref="P285:P288"/>
    <mergeCell ref="R285:R288"/>
    <mergeCell ref="S285:S288"/>
    <mergeCell ref="Y286:Y288"/>
    <mergeCell ref="AG289:AG292"/>
    <mergeCell ref="AH289:AH292"/>
    <mergeCell ref="AI289:AI292"/>
    <mergeCell ref="AJ289:AJ292"/>
    <mergeCell ref="AK289:AK292"/>
    <mergeCell ref="AL289:AL292"/>
    <mergeCell ref="Z289:Z292"/>
    <mergeCell ref="AA289:AA292"/>
    <mergeCell ref="AB289:AB292"/>
    <mergeCell ref="AC289:AC292"/>
    <mergeCell ref="AE289:AE292"/>
    <mergeCell ref="AF289:AF292"/>
    <mergeCell ref="E293:E296"/>
    <mergeCell ref="Y290:Y292"/>
    <mergeCell ref="AL285:AL288"/>
    <mergeCell ref="AM285:AM288"/>
    <mergeCell ref="AN285:AN288"/>
    <mergeCell ref="AM289:AM292"/>
    <mergeCell ref="AN289:AN292"/>
    <mergeCell ref="AN293:AN296"/>
    <mergeCell ref="C297:C300"/>
    <mergeCell ref="D297:D300"/>
    <mergeCell ref="O297:O300"/>
    <mergeCell ref="P297:P300"/>
    <mergeCell ref="R297:R300"/>
    <mergeCell ref="S297:S300"/>
    <mergeCell ref="Y297:Y300"/>
    <mergeCell ref="Z297:Z300"/>
    <mergeCell ref="AA297:AA300"/>
    <mergeCell ref="AH293:AH296"/>
    <mergeCell ref="AI293:AI296"/>
    <mergeCell ref="AJ293:AJ296"/>
    <mergeCell ref="AK293:AK296"/>
    <mergeCell ref="AL293:AL296"/>
    <mergeCell ref="AM293:AM296"/>
    <mergeCell ref="AA293:AA296"/>
    <mergeCell ref="AB293:AB296"/>
    <mergeCell ref="AC293:AC296"/>
    <mergeCell ref="AE293:AE296"/>
    <mergeCell ref="AF293:AF296"/>
    <mergeCell ref="AG293:AG296"/>
    <mergeCell ref="C293:C296"/>
    <mergeCell ref="D293:D296"/>
    <mergeCell ref="O293:O296"/>
    <mergeCell ref="P293:P296"/>
    <mergeCell ref="R293:R296"/>
    <mergeCell ref="S293:S296"/>
    <mergeCell ref="Y293:Y296"/>
    <mergeCell ref="Z293:Z296"/>
    <mergeCell ref="C301:C304"/>
    <mergeCell ref="D301:D304"/>
    <mergeCell ref="O301:O304"/>
    <mergeCell ref="P301:P304"/>
    <mergeCell ref="R301:R304"/>
    <mergeCell ref="S301:S304"/>
    <mergeCell ref="AI297:AI300"/>
    <mergeCell ref="AJ297:AJ300"/>
    <mergeCell ref="AK297:AK300"/>
    <mergeCell ref="AL297:AL300"/>
    <mergeCell ref="AM297:AM300"/>
    <mergeCell ref="AN297:AN300"/>
    <mergeCell ref="AB297:AB300"/>
    <mergeCell ref="AC297:AC300"/>
    <mergeCell ref="AE297:AE300"/>
    <mergeCell ref="AF297:AF300"/>
    <mergeCell ref="AG297:AG300"/>
    <mergeCell ref="AH297:AH300"/>
    <mergeCell ref="AG305:AG308"/>
    <mergeCell ref="AH305:AH308"/>
    <mergeCell ref="AI305:AI308"/>
    <mergeCell ref="AJ305:AJ308"/>
    <mergeCell ref="AK305:AK308"/>
    <mergeCell ref="AL305:AL308"/>
    <mergeCell ref="Z305:Z308"/>
    <mergeCell ref="AA305:AA308"/>
    <mergeCell ref="AB305:AB308"/>
    <mergeCell ref="AC305:AC308"/>
    <mergeCell ref="Z309:Z312"/>
    <mergeCell ref="AE305:AE308"/>
    <mergeCell ref="AF305:AF308"/>
    <mergeCell ref="E305:E308"/>
    <mergeCell ref="E309:E312"/>
    <mergeCell ref="AL301:AL304"/>
    <mergeCell ref="AM301:AM304"/>
    <mergeCell ref="AN301:AN304"/>
    <mergeCell ref="O305:O308"/>
    <mergeCell ref="P305:P308"/>
    <mergeCell ref="R305:R308"/>
    <mergeCell ref="S305:S308"/>
    <mergeCell ref="Y305:Y308"/>
    <mergeCell ref="AF301:AF304"/>
    <mergeCell ref="AG301:AG304"/>
    <mergeCell ref="AH301:AH304"/>
    <mergeCell ref="AI301:AI304"/>
    <mergeCell ref="AJ301:AJ304"/>
    <mergeCell ref="AK301:AK304"/>
    <mergeCell ref="Y301:Y304"/>
    <mergeCell ref="Z301:Z304"/>
    <mergeCell ref="AA301:AA304"/>
    <mergeCell ref="AB301:AB304"/>
    <mergeCell ref="AN309:AN312"/>
    <mergeCell ref="AC301:AC304"/>
    <mergeCell ref="AE301:AE304"/>
    <mergeCell ref="AM305:AM308"/>
    <mergeCell ref="AN305:AN308"/>
    <mergeCell ref="AL317:AL320"/>
    <mergeCell ref="AM317:AM320"/>
    <mergeCell ref="AN317:AN320"/>
    <mergeCell ref="C313:C316"/>
    <mergeCell ref="D313:D316"/>
    <mergeCell ref="O313:O316"/>
    <mergeCell ref="P313:P316"/>
    <mergeCell ref="R313:R316"/>
    <mergeCell ref="S313:S316"/>
    <mergeCell ref="Y313:Y316"/>
    <mergeCell ref="Z313:Z316"/>
    <mergeCell ref="AA313:AA316"/>
    <mergeCell ref="AH309:AH312"/>
    <mergeCell ref="AI309:AI312"/>
    <mergeCell ref="AJ309:AJ312"/>
    <mergeCell ref="AK309:AK312"/>
    <mergeCell ref="AL309:AL312"/>
    <mergeCell ref="AM309:AM312"/>
    <mergeCell ref="AA309:AA312"/>
    <mergeCell ref="AB309:AB312"/>
    <mergeCell ref="AC309:AC312"/>
    <mergeCell ref="AE309:AE312"/>
    <mergeCell ref="AF309:AF312"/>
    <mergeCell ref="AG309:AG312"/>
    <mergeCell ref="E313:E316"/>
    <mergeCell ref="C309:C312"/>
    <mergeCell ref="D309:D312"/>
    <mergeCell ref="O309:O312"/>
    <mergeCell ref="P309:P312"/>
    <mergeCell ref="R309:R312"/>
    <mergeCell ref="S309:S312"/>
    <mergeCell ref="Y309:Y312"/>
    <mergeCell ref="C317:C320"/>
    <mergeCell ref="D317:D320"/>
    <mergeCell ref="O317:O320"/>
    <mergeCell ref="P317:P320"/>
    <mergeCell ref="R317:R320"/>
    <mergeCell ref="S317:S320"/>
    <mergeCell ref="E317:E320"/>
    <mergeCell ref="AM321:AM324"/>
    <mergeCell ref="AN321:AN324"/>
    <mergeCell ref="AI313:AI316"/>
    <mergeCell ref="AJ313:AJ316"/>
    <mergeCell ref="AK313:AK316"/>
    <mergeCell ref="AL313:AL316"/>
    <mergeCell ref="AM313:AM316"/>
    <mergeCell ref="AN313:AN316"/>
    <mergeCell ref="AB313:AB316"/>
    <mergeCell ref="AC313:AC316"/>
    <mergeCell ref="AE313:AE316"/>
    <mergeCell ref="AF313:AF316"/>
    <mergeCell ref="AG313:AG316"/>
    <mergeCell ref="AH313:AH316"/>
    <mergeCell ref="AG321:AG324"/>
    <mergeCell ref="AH321:AH324"/>
    <mergeCell ref="AI321:AI324"/>
    <mergeCell ref="AJ321:AJ324"/>
    <mergeCell ref="AK321:AK324"/>
    <mergeCell ref="AL321:AL324"/>
    <mergeCell ref="Z321:Z324"/>
    <mergeCell ref="AA321:AA324"/>
    <mergeCell ref="AB321:AB324"/>
    <mergeCell ref="AC321:AC324"/>
    <mergeCell ref="AE321:AE324"/>
    <mergeCell ref="D321:D324"/>
    <mergeCell ref="O321:O324"/>
    <mergeCell ref="P321:P324"/>
    <mergeCell ref="R321:R324"/>
    <mergeCell ref="S321:S324"/>
    <mergeCell ref="Y321:Y324"/>
    <mergeCell ref="AF317:AF320"/>
    <mergeCell ref="AG317:AG320"/>
    <mergeCell ref="AH317:AH320"/>
    <mergeCell ref="AI317:AI320"/>
    <mergeCell ref="AJ317:AJ320"/>
    <mergeCell ref="AK317:AK320"/>
    <mergeCell ref="Y317:Y320"/>
    <mergeCell ref="Z317:Z320"/>
    <mergeCell ref="AA317:AA320"/>
    <mergeCell ref="AB317:AB320"/>
    <mergeCell ref="AC317:AC320"/>
    <mergeCell ref="AE317:AE320"/>
    <mergeCell ref="AF321:AF324"/>
    <mergeCell ref="E321:E324"/>
    <mergeCell ref="AN325:AN328"/>
    <mergeCell ref="C329:C332"/>
    <mergeCell ref="D329:D332"/>
    <mergeCell ref="O329:O332"/>
    <mergeCell ref="P329:P332"/>
    <mergeCell ref="R329:R332"/>
    <mergeCell ref="S329:S332"/>
    <mergeCell ref="Y329:Y332"/>
    <mergeCell ref="Z329:Z332"/>
    <mergeCell ref="AA329:AA332"/>
    <mergeCell ref="AH325:AH328"/>
    <mergeCell ref="AI325:AI328"/>
    <mergeCell ref="AJ325:AJ328"/>
    <mergeCell ref="AK325:AK328"/>
    <mergeCell ref="AL325:AL328"/>
    <mergeCell ref="AM325:AM328"/>
    <mergeCell ref="AA325:AA328"/>
    <mergeCell ref="AB325:AB328"/>
    <mergeCell ref="AC325:AC328"/>
    <mergeCell ref="AE325:AE328"/>
    <mergeCell ref="AF325:AF328"/>
    <mergeCell ref="AG325:AG328"/>
    <mergeCell ref="E325:E328"/>
    <mergeCell ref="E329:E332"/>
    <mergeCell ref="C325:C328"/>
    <mergeCell ref="D325:D328"/>
    <mergeCell ref="O325:O328"/>
    <mergeCell ref="P325:P328"/>
    <mergeCell ref="R325:R328"/>
    <mergeCell ref="S325:S328"/>
    <mergeCell ref="Y325:Y328"/>
    <mergeCell ref="Z325:Z328"/>
    <mergeCell ref="O333:O336"/>
    <mergeCell ref="P333:P336"/>
    <mergeCell ref="R333:R336"/>
    <mergeCell ref="S333:S336"/>
    <mergeCell ref="E333:E336"/>
    <mergeCell ref="AI329:AI332"/>
    <mergeCell ref="AJ329:AJ332"/>
    <mergeCell ref="AK329:AK332"/>
    <mergeCell ref="AL329:AL332"/>
    <mergeCell ref="AM329:AM332"/>
    <mergeCell ref="AN329:AN332"/>
    <mergeCell ref="AB329:AB332"/>
    <mergeCell ref="AC329:AC332"/>
    <mergeCell ref="AE329:AE332"/>
    <mergeCell ref="AF329:AF332"/>
    <mergeCell ref="AG329:AG332"/>
    <mergeCell ref="AH329:AH332"/>
    <mergeCell ref="AL333:AL334"/>
    <mergeCell ref="AM333:AM334"/>
    <mergeCell ref="AN333:AN334"/>
    <mergeCell ref="AL335:AL336"/>
    <mergeCell ref="AM335:AM336"/>
    <mergeCell ref="AN335:AN336"/>
    <mergeCell ref="AF333:AF336"/>
    <mergeCell ref="AG333:AG336"/>
    <mergeCell ref="AH333:AH336"/>
    <mergeCell ref="AI333:AI336"/>
    <mergeCell ref="AJ333:AJ336"/>
    <mergeCell ref="AK333:AK336"/>
    <mergeCell ref="Y333:Y336"/>
    <mergeCell ref="Z333:Z336"/>
    <mergeCell ref="AA333:AA336"/>
    <mergeCell ref="AB333:AB336"/>
    <mergeCell ref="AC333:AC336"/>
    <mergeCell ref="AE333:AE336"/>
    <mergeCell ref="AL337:AL340"/>
    <mergeCell ref="AM337:AM340"/>
    <mergeCell ref="AN337:AN340"/>
    <mergeCell ref="C341:C344"/>
    <mergeCell ref="D341:D344"/>
    <mergeCell ref="O341:O344"/>
    <mergeCell ref="P341:P344"/>
    <mergeCell ref="R341:R344"/>
    <mergeCell ref="S341:S344"/>
    <mergeCell ref="Y341:Y344"/>
    <mergeCell ref="AF337:AF340"/>
    <mergeCell ref="AG337:AG340"/>
    <mergeCell ref="AH337:AH340"/>
    <mergeCell ref="AI337:AI340"/>
    <mergeCell ref="AJ337:AJ340"/>
    <mergeCell ref="AK337:AK340"/>
    <mergeCell ref="Y337:Y340"/>
    <mergeCell ref="Z337:Z340"/>
    <mergeCell ref="AA337:AA340"/>
    <mergeCell ref="AB337:AB340"/>
    <mergeCell ref="AC337:AC340"/>
    <mergeCell ref="AE337:AE340"/>
    <mergeCell ref="C337:C340"/>
    <mergeCell ref="D337:D340"/>
    <mergeCell ref="O337:O340"/>
    <mergeCell ref="P337:P340"/>
    <mergeCell ref="R337:R340"/>
    <mergeCell ref="S337:S340"/>
    <mergeCell ref="AM341:AM344"/>
    <mergeCell ref="AN341:AN344"/>
    <mergeCell ref="C345:C348"/>
    <mergeCell ref="D345:D348"/>
    <mergeCell ref="O345:O348"/>
    <mergeCell ref="P345:P348"/>
    <mergeCell ref="R345:R348"/>
    <mergeCell ref="S345:S348"/>
    <mergeCell ref="Y345:Y348"/>
    <mergeCell ref="Z345:Z348"/>
    <mergeCell ref="AG341:AG344"/>
    <mergeCell ref="AH341:AH344"/>
    <mergeCell ref="AI341:AI344"/>
    <mergeCell ref="AJ341:AJ344"/>
    <mergeCell ref="AK341:AK344"/>
    <mergeCell ref="AL341:AL344"/>
    <mergeCell ref="Z341:Z344"/>
    <mergeCell ref="AA341:AA344"/>
    <mergeCell ref="AB341:AB344"/>
    <mergeCell ref="AC341:AC344"/>
    <mergeCell ref="AE341:AE344"/>
    <mergeCell ref="AF341:AF344"/>
    <mergeCell ref="AJ349:AJ352"/>
    <mergeCell ref="AK349:AK352"/>
    <mergeCell ref="AL349:AL352"/>
    <mergeCell ref="AM349:AM352"/>
    <mergeCell ref="AN349:AN352"/>
    <mergeCell ref="AB349:AB352"/>
    <mergeCell ref="AC349:AC352"/>
    <mergeCell ref="AE349:AE352"/>
    <mergeCell ref="AF349:AF352"/>
    <mergeCell ref="AG349:AG352"/>
    <mergeCell ref="AH349:AH352"/>
    <mergeCell ref="AN345:AN348"/>
    <mergeCell ref="C349:C352"/>
    <mergeCell ref="D349:D352"/>
    <mergeCell ref="O349:O352"/>
    <mergeCell ref="P349:P352"/>
    <mergeCell ref="R349:R352"/>
    <mergeCell ref="S349:S352"/>
    <mergeCell ref="Y349:Y352"/>
    <mergeCell ref="Z349:Z352"/>
    <mergeCell ref="AA349:AA352"/>
    <mergeCell ref="AH345:AH348"/>
    <mergeCell ref="AI345:AI348"/>
    <mergeCell ref="AJ345:AJ348"/>
    <mergeCell ref="AK345:AK348"/>
    <mergeCell ref="AL345:AL348"/>
    <mergeCell ref="AM345:AM348"/>
    <mergeCell ref="AA345:AA348"/>
    <mergeCell ref="AB345:AB348"/>
    <mergeCell ref="AC345:AC348"/>
    <mergeCell ref="AE345:AE348"/>
    <mergeCell ref="AF345:AF348"/>
    <mergeCell ref="AL353:AL356"/>
    <mergeCell ref="AM353:AM356"/>
    <mergeCell ref="AN353:AN356"/>
    <mergeCell ref="C357:C360"/>
    <mergeCell ref="D357:D360"/>
    <mergeCell ref="O357:O360"/>
    <mergeCell ref="P357:P360"/>
    <mergeCell ref="R357:R360"/>
    <mergeCell ref="S357:S360"/>
    <mergeCell ref="Y357:Y360"/>
    <mergeCell ref="AF353:AF356"/>
    <mergeCell ref="AG353:AG356"/>
    <mergeCell ref="AH353:AH356"/>
    <mergeCell ref="AI353:AI356"/>
    <mergeCell ref="AJ353:AJ356"/>
    <mergeCell ref="AK353:AK356"/>
    <mergeCell ref="Y353:Y356"/>
    <mergeCell ref="Z353:Z356"/>
    <mergeCell ref="AA353:AA356"/>
    <mergeCell ref="AB353:AB356"/>
    <mergeCell ref="AC353:AC356"/>
    <mergeCell ref="AE353:AE356"/>
    <mergeCell ref="C353:C356"/>
    <mergeCell ref="D353:D356"/>
    <mergeCell ref="O353:O356"/>
    <mergeCell ref="P353:P356"/>
    <mergeCell ref="R353:R356"/>
    <mergeCell ref="S353:S356"/>
    <mergeCell ref="AM357:AM360"/>
    <mergeCell ref="AN357:AN360"/>
    <mergeCell ref="O361:O364"/>
    <mergeCell ref="P361:P364"/>
    <mergeCell ref="R361:R364"/>
    <mergeCell ref="S361:S364"/>
    <mergeCell ref="Y361:Y364"/>
    <mergeCell ref="Z361:Z364"/>
    <mergeCell ref="AG357:AG360"/>
    <mergeCell ref="AH357:AH360"/>
    <mergeCell ref="AI357:AI360"/>
    <mergeCell ref="AJ357:AJ360"/>
    <mergeCell ref="AK357:AK360"/>
    <mergeCell ref="AL357:AL360"/>
    <mergeCell ref="Z357:Z360"/>
    <mergeCell ref="AA357:AA360"/>
    <mergeCell ref="AB357:AB360"/>
    <mergeCell ref="AC357:AC360"/>
    <mergeCell ref="AE357:AE360"/>
    <mergeCell ref="AF357:AF360"/>
    <mergeCell ref="AJ365:AJ368"/>
    <mergeCell ref="AK365:AK368"/>
    <mergeCell ref="AL365:AL368"/>
    <mergeCell ref="AM365:AM368"/>
    <mergeCell ref="AN365:AN368"/>
    <mergeCell ref="AB365:AB368"/>
    <mergeCell ref="AC365:AC368"/>
    <mergeCell ref="AE365:AE368"/>
    <mergeCell ref="AF365:AF368"/>
    <mergeCell ref="AG365:AG368"/>
    <mergeCell ref="AH365:AH368"/>
    <mergeCell ref="AN361:AN364"/>
    <mergeCell ref="C365:C368"/>
    <mergeCell ref="D365:D368"/>
    <mergeCell ref="O365:O368"/>
    <mergeCell ref="P365:P368"/>
    <mergeCell ref="R365:R368"/>
    <mergeCell ref="S365:S368"/>
    <mergeCell ref="Y365:Y368"/>
    <mergeCell ref="Z365:Z368"/>
    <mergeCell ref="AA365:AA368"/>
    <mergeCell ref="AH361:AH364"/>
    <mergeCell ref="AI361:AI364"/>
    <mergeCell ref="AJ361:AJ364"/>
    <mergeCell ref="AK361:AK364"/>
    <mergeCell ref="AL361:AL364"/>
    <mergeCell ref="AM361:AM364"/>
    <mergeCell ref="AA361:AA364"/>
    <mergeCell ref="AB361:AB364"/>
    <mergeCell ref="AC361:AC364"/>
    <mergeCell ref="AE361:AE364"/>
    <mergeCell ref="AF361:AF364"/>
    <mergeCell ref="AL369:AL372"/>
    <mergeCell ref="AM369:AM372"/>
    <mergeCell ref="AN369:AN372"/>
    <mergeCell ref="C373:C376"/>
    <mergeCell ref="D373:D376"/>
    <mergeCell ref="O373:O376"/>
    <mergeCell ref="P373:P376"/>
    <mergeCell ref="R373:R376"/>
    <mergeCell ref="S373:S376"/>
    <mergeCell ref="Y373:Y376"/>
    <mergeCell ref="AF369:AF372"/>
    <mergeCell ref="AG369:AG372"/>
    <mergeCell ref="AH369:AH372"/>
    <mergeCell ref="AI369:AI372"/>
    <mergeCell ref="AJ369:AJ372"/>
    <mergeCell ref="AK369:AK372"/>
    <mergeCell ref="Y369:Y372"/>
    <mergeCell ref="Z369:Z372"/>
    <mergeCell ref="AA369:AA372"/>
    <mergeCell ref="AB369:AB372"/>
    <mergeCell ref="AC369:AC372"/>
    <mergeCell ref="AE369:AE372"/>
    <mergeCell ref="C369:C372"/>
    <mergeCell ref="D369:D372"/>
    <mergeCell ref="O369:O372"/>
    <mergeCell ref="P369:P372"/>
    <mergeCell ref="R369:R372"/>
    <mergeCell ref="S369:S372"/>
    <mergeCell ref="AM373:AM376"/>
    <mergeCell ref="AN373:AN376"/>
    <mergeCell ref="O377:O380"/>
    <mergeCell ref="P377:P380"/>
    <mergeCell ref="R377:R380"/>
    <mergeCell ref="S377:S380"/>
    <mergeCell ref="Y377:Y380"/>
    <mergeCell ref="Z377:Z380"/>
    <mergeCell ref="AG373:AG376"/>
    <mergeCell ref="AH373:AH376"/>
    <mergeCell ref="AI373:AI376"/>
    <mergeCell ref="AJ373:AJ376"/>
    <mergeCell ref="AK373:AK376"/>
    <mergeCell ref="AL373:AL376"/>
    <mergeCell ref="Z373:Z376"/>
    <mergeCell ref="AA373:AA376"/>
    <mergeCell ref="AB373:AB376"/>
    <mergeCell ref="AC373:AC376"/>
    <mergeCell ref="AE373:AE376"/>
    <mergeCell ref="AF373:AF376"/>
    <mergeCell ref="AJ381:AJ384"/>
    <mergeCell ref="AK381:AK384"/>
    <mergeCell ref="AL381:AL384"/>
    <mergeCell ref="AM381:AM384"/>
    <mergeCell ref="AN381:AN384"/>
    <mergeCell ref="AB381:AB384"/>
    <mergeCell ref="AC381:AC384"/>
    <mergeCell ref="AE381:AE384"/>
    <mergeCell ref="AF381:AF384"/>
    <mergeCell ref="AG381:AG384"/>
    <mergeCell ref="AH381:AH384"/>
    <mergeCell ref="AN377:AN380"/>
    <mergeCell ref="C381:C384"/>
    <mergeCell ref="D381:D384"/>
    <mergeCell ref="O381:O384"/>
    <mergeCell ref="P381:P384"/>
    <mergeCell ref="R381:R384"/>
    <mergeCell ref="S381:S384"/>
    <mergeCell ref="Y381:Y384"/>
    <mergeCell ref="Z381:Z384"/>
    <mergeCell ref="AA381:AA384"/>
    <mergeCell ref="AH377:AH380"/>
    <mergeCell ref="AI377:AI380"/>
    <mergeCell ref="AJ377:AJ380"/>
    <mergeCell ref="AK377:AK380"/>
    <mergeCell ref="AL377:AL380"/>
    <mergeCell ref="AM377:AM380"/>
    <mergeCell ref="AA377:AA380"/>
    <mergeCell ref="AB377:AB380"/>
    <mergeCell ref="AC377:AC380"/>
    <mergeCell ref="AE377:AE380"/>
    <mergeCell ref="AF377:AF380"/>
    <mergeCell ref="AL385:AL388"/>
    <mergeCell ref="AM385:AM388"/>
    <mergeCell ref="AN385:AN388"/>
    <mergeCell ref="C389:C392"/>
    <mergeCell ref="D389:D392"/>
    <mergeCell ref="O389:O392"/>
    <mergeCell ref="P389:P392"/>
    <mergeCell ref="R389:R392"/>
    <mergeCell ref="S389:S392"/>
    <mergeCell ref="Y389:Y392"/>
    <mergeCell ref="AF385:AF388"/>
    <mergeCell ref="AG385:AG388"/>
    <mergeCell ref="AH385:AH388"/>
    <mergeCell ref="AI385:AI388"/>
    <mergeCell ref="AJ385:AJ388"/>
    <mergeCell ref="AK385:AK388"/>
    <mergeCell ref="Y385:Y388"/>
    <mergeCell ref="Z385:Z388"/>
    <mergeCell ref="AA385:AA388"/>
    <mergeCell ref="AB385:AB388"/>
    <mergeCell ref="AC385:AC388"/>
    <mergeCell ref="AE385:AE388"/>
    <mergeCell ref="C385:C388"/>
    <mergeCell ref="D385:D388"/>
    <mergeCell ref="O385:O388"/>
    <mergeCell ref="P385:P388"/>
    <mergeCell ref="R385:R388"/>
    <mergeCell ref="S385:S388"/>
    <mergeCell ref="E385:E388"/>
    <mergeCell ref="AM389:AM392"/>
    <mergeCell ref="AN389:AN392"/>
    <mergeCell ref="O393:O396"/>
    <mergeCell ref="P393:P396"/>
    <mergeCell ref="R393:R396"/>
    <mergeCell ref="S393:S396"/>
    <mergeCell ref="Y393:Y396"/>
    <mergeCell ref="Z393:Z396"/>
    <mergeCell ref="AG389:AG392"/>
    <mergeCell ref="AH389:AH392"/>
    <mergeCell ref="AI389:AI392"/>
    <mergeCell ref="AJ389:AJ392"/>
    <mergeCell ref="AK389:AK392"/>
    <mergeCell ref="AL389:AL392"/>
    <mergeCell ref="Z389:Z392"/>
    <mergeCell ref="AA389:AA392"/>
    <mergeCell ref="AB389:AB392"/>
    <mergeCell ref="AC389:AC392"/>
    <mergeCell ref="AE389:AE392"/>
    <mergeCell ref="AF389:AF392"/>
    <mergeCell ref="AJ397:AJ400"/>
    <mergeCell ref="AK397:AK400"/>
    <mergeCell ref="AL397:AL400"/>
    <mergeCell ref="AM397:AM400"/>
    <mergeCell ref="AN397:AN400"/>
    <mergeCell ref="AB397:AB400"/>
    <mergeCell ref="AC397:AC400"/>
    <mergeCell ref="AE397:AE400"/>
    <mergeCell ref="AF397:AF400"/>
    <mergeCell ref="AG397:AG400"/>
    <mergeCell ref="AH397:AH400"/>
    <mergeCell ref="AN393:AN396"/>
    <mergeCell ref="C397:C400"/>
    <mergeCell ref="D397:D400"/>
    <mergeCell ref="O397:O400"/>
    <mergeCell ref="P397:P400"/>
    <mergeCell ref="R397:R400"/>
    <mergeCell ref="S397:S400"/>
    <mergeCell ref="Y397:Y400"/>
    <mergeCell ref="Z397:Z400"/>
    <mergeCell ref="AA397:AA400"/>
    <mergeCell ref="AH393:AH396"/>
    <mergeCell ref="AI393:AI396"/>
    <mergeCell ref="AJ393:AJ396"/>
    <mergeCell ref="AK393:AK396"/>
    <mergeCell ref="AL393:AL396"/>
    <mergeCell ref="AM393:AM396"/>
    <mergeCell ref="AA393:AA396"/>
    <mergeCell ref="AB393:AB396"/>
    <mergeCell ref="AC393:AC396"/>
    <mergeCell ref="AE393:AE396"/>
    <mergeCell ref="AF393:AF396"/>
    <mergeCell ref="AL401:AL404"/>
    <mergeCell ref="AM401:AM404"/>
    <mergeCell ref="AN401:AN404"/>
    <mergeCell ref="C405:C408"/>
    <mergeCell ref="D405:D408"/>
    <mergeCell ref="O405:O408"/>
    <mergeCell ref="P405:P408"/>
    <mergeCell ref="R405:R408"/>
    <mergeCell ref="S405:S408"/>
    <mergeCell ref="Y405:Y408"/>
    <mergeCell ref="AF401:AF404"/>
    <mergeCell ref="AG401:AG404"/>
    <mergeCell ref="AH401:AH404"/>
    <mergeCell ref="AI401:AI404"/>
    <mergeCell ref="AJ401:AJ404"/>
    <mergeCell ref="AK401:AK404"/>
    <mergeCell ref="Y401:Y404"/>
    <mergeCell ref="Z401:Z404"/>
    <mergeCell ref="AA401:AA404"/>
    <mergeCell ref="AB401:AB404"/>
    <mergeCell ref="AC401:AC404"/>
    <mergeCell ref="AE401:AE404"/>
    <mergeCell ref="C401:C404"/>
    <mergeCell ref="D401:D404"/>
    <mergeCell ref="O401:O404"/>
    <mergeCell ref="P401:P404"/>
    <mergeCell ref="R401:R404"/>
    <mergeCell ref="S401:S404"/>
    <mergeCell ref="E401:E404"/>
    <mergeCell ref="AM405:AM408"/>
    <mergeCell ref="AN405:AN408"/>
    <mergeCell ref="O409:O412"/>
    <mergeCell ref="P409:P412"/>
    <mergeCell ref="R409:R412"/>
    <mergeCell ref="S409:S412"/>
    <mergeCell ref="Y409:Y412"/>
    <mergeCell ref="Z409:Z412"/>
    <mergeCell ref="AG405:AG408"/>
    <mergeCell ref="AH405:AH408"/>
    <mergeCell ref="AI405:AI408"/>
    <mergeCell ref="AJ405:AJ408"/>
    <mergeCell ref="AK405:AK408"/>
    <mergeCell ref="AL405:AL408"/>
    <mergeCell ref="Z405:Z408"/>
    <mergeCell ref="AA405:AA408"/>
    <mergeCell ref="AB405:AB408"/>
    <mergeCell ref="AC405:AC408"/>
    <mergeCell ref="AE405:AE408"/>
    <mergeCell ref="AF405:AF408"/>
    <mergeCell ref="AJ413:AJ416"/>
    <mergeCell ref="AK413:AK416"/>
    <mergeCell ref="AL413:AL416"/>
    <mergeCell ref="AM413:AM416"/>
    <mergeCell ref="AN413:AN416"/>
    <mergeCell ref="AB413:AB416"/>
    <mergeCell ref="AC413:AC416"/>
    <mergeCell ref="AE413:AE416"/>
    <mergeCell ref="AF413:AF416"/>
    <mergeCell ref="AG413:AG416"/>
    <mergeCell ref="AH413:AH416"/>
    <mergeCell ref="AN409:AN412"/>
    <mergeCell ref="C413:C416"/>
    <mergeCell ref="D413:D416"/>
    <mergeCell ref="O413:O416"/>
    <mergeCell ref="P413:P416"/>
    <mergeCell ref="R413:R416"/>
    <mergeCell ref="S413:S416"/>
    <mergeCell ref="Y413:Y416"/>
    <mergeCell ref="Z413:Z416"/>
    <mergeCell ref="AA413:AA416"/>
    <mergeCell ref="AH409:AH412"/>
    <mergeCell ref="AI409:AI412"/>
    <mergeCell ref="AJ409:AJ412"/>
    <mergeCell ref="AK409:AK412"/>
    <mergeCell ref="AL409:AL412"/>
    <mergeCell ref="AM409:AM412"/>
    <mergeCell ref="AA409:AA412"/>
    <mergeCell ref="AB409:AB412"/>
    <mergeCell ref="AC409:AC412"/>
    <mergeCell ref="AE409:AE412"/>
    <mergeCell ref="AF409:AF412"/>
    <mergeCell ref="AL417:AL420"/>
    <mergeCell ref="AM417:AM420"/>
    <mergeCell ref="AN417:AN420"/>
    <mergeCell ref="C421:C424"/>
    <mergeCell ref="D421:D424"/>
    <mergeCell ref="O421:O424"/>
    <mergeCell ref="P421:P424"/>
    <mergeCell ref="R421:R424"/>
    <mergeCell ref="S421:S424"/>
    <mergeCell ref="Y421:Y424"/>
    <mergeCell ref="AF417:AF420"/>
    <mergeCell ref="AG417:AG420"/>
    <mergeCell ref="AH417:AH420"/>
    <mergeCell ref="AI417:AI420"/>
    <mergeCell ref="AJ417:AJ420"/>
    <mergeCell ref="AK417:AK420"/>
    <mergeCell ref="Y417:Y420"/>
    <mergeCell ref="Z417:Z420"/>
    <mergeCell ref="AA417:AA420"/>
    <mergeCell ref="AB417:AB420"/>
    <mergeCell ref="AC417:AC420"/>
    <mergeCell ref="AE417:AE420"/>
    <mergeCell ref="C417:C420"/>
    <mergeCell ref="D417:D420"/>
    <mergeCell ref="O417:O420"/>
    <mergeCell ref="P417:P420"/>
    <mergeCell ref="R417:R420"/>
    <mergeCell ref="S417:S420"/>
    <mergeCell ref="E417:E420"/>
    <mergeCell ref="AM421:AM424"/>
    <mergeCell ref="AN421:AN424"/>
    <mergeCell ref="O425:O428"/>
    <mergeCell ref="P425:P428"/>
    <mergeCell ref="R425:R428"/>
    <mergeCell ref="S425:S428"/>
    <mergeCell ref="Y425:Y428"/>
    <mergeCell ref="Z425:Z428"/>
    <mergeCell ref="AG421:AG424"/>
    <mergeCell ref="AH421:AH424"/>
    <mergeCell ref="AI421:AI424"/>
    <mergeCell ref="AJ421:AJ424"/>
    <mergeCell ref="AK421:AK424"/>
    <mergeCell ref="AL421:AL424"/>
    <mergeCell ref="Z421:Z424"/>
    <mergeCell ref="AA421:AA424"/>
    <mergeCell ref="AB421:AB424"/>
    <mergeCell ref="AC421:AC424"/>
    <mergeCell ref="AE421:AE424"/>
    <mergeCell ref="AF421:AF424"/>
    <mergeCell ref="AJ429:AJ432"/>
    <mergeCell ref="AK429:AK432"/>
    <mergeCell ref="AL429:AL432"/>
    <mergeCell ref="AM429:AM432"/>
    <mergeCell ref="AN429:AN432"/>
    <mergeCell ref="AB429:AB432"/>
    <mergeCell ref="AC429:AC432"/>
    <mergeCell ref="AE429:AE432"/>
    <mergeCell ref="AF429:AF432"/>
    <mergeCell ref="AG429:AG432"/>
    <mergeCell ref="AH429:AH432"/>
    <mergeCell ref="AN425:AN428"/>
    <mergeCell ref="C429:C432"/>
    <mergeCell ref="D429:D432"/>
    <mergeCell ref="O429:O432"/>
    <mergeCell ref="P429:P432"/>
    <mergeCell ref="R429:R432"/>
    <mergeCell ref="S429:S432"/>
    <mergeCell ref="Y429:Y432"/>
    <mergeCell ref="Z429:Z432"/>
    <mergeCell ref="AA429:AA432"/>
    <mergeCell ref="AH425:AH428"/>
    <mergeCell ref="AI425:AI428"/>
    <mergeCell ref="AJ425:AJ428"/>
    <mergeCell ref="AK425:AK428"/>
    <mergeCell ref="AL425:AL428"/>
    <mergeCell ref="AM425:AM428"/>
    <mergeCell ref="AA425:AA428"/>
    <mergeCell ref="AB425:AB428"/>
    <mergeCell ref="AC425:AC428"/>
    <mergeCell ref="AE425:AE428"/>
    <mergeCell ref="AF425:AF428"/>
    <mergeCell ref="AL433:AL436"/>
    <mergeCell ref="AM433:AM436"/>
    <mergeCell ref="AN433:AN436"/>
    <mergeCell ref="D437:D440"/>
    <mergeCell ref="O437:O440"/>
    <mergeCell ref="P437:P440"/>
    <mergeCell ref="R437:R440"/>
    <mergeCell ref="S437:S440"/>
    <mergeCell ref="Y437:Y440"/>
    <mergeCell ref="Z437:Z440"/>
    <mergeCell ref="AF433:AF436"/>
    <mergeCell ref="AG433:AG436"/>
    <mergeCell ref="AH433:AH436"/>
    <mergeCell ref="AI433:AI436"/>
    <mergeCell ref="AJ433:AJ436"/>
    <mergeCell ref="AK433:AK436"/>
    <mergeCell ref="Y433:Y436"/>
    <mergeCell ref="Z433:Z436"/>
    <mergeCell ref="AA433:AA436"/>
    <mergeCell ref="AB433:AB436"/>
    <mergeCell ref="AC433:AC436"/>
    <mergeCell ref="AE433:AE436"/>
    <mergeCell ref="D433:D436"/>
    <mergeCell ref="O433:O436"/>
    <mergeCell ref="P433:P436"/>
    <mergeCell ref="R433:R436"/>
    <mergeCell ref="S433:S436"/>
    <mergeCell ref="E433:E436"/>
    <mergeCell ref="AJ441:AJ444"/>
    <mergeCell ref="AK441:AK444"/>
    <mergeCell ref="AL441:AL444"/>
    <mergeCell ref="AM441:AM444"/>
    <mergeCell ref="AN441:AN444"/>
    <mergeCell ref="AB441:AB444"/>
    <mergeCell ref="AC441:AC444"/>
    <mergeCell ref="AE441:AE444"/>
    <mergeCell ref="AF441:AF444"/>
    <mergeCell ref="AG441:AG444"/>
    <mergeCell ref="AH441:AH444"/>
    <mergeCell ref="AN437:AN440"/>
    <mergeCell ref="C441:C444"/>
    <mergeCell ref="D441:D444"/>
    <mergeCell ref="O441:O444"/>
    <mergeCell ref="P441:P444"/>
    <mergeCell ref="R441:R444"/>
    <mergeCell ref="S441:S444"/>
    <mergeCell ref="Y441:Y444"/>
    <mergeCell ref="Z441:Z444"/>
    <mergeCell ref="AA441:AA444"/>
    <mergeCell ref="AH437:AH440"/>
    <mergeCell ref="AI437:AI440"/>
    <mergeCell ref="AJ437:AJ440"/>
    <mergeCell ref="AK437:AK440"/>
    <mergeCell ref="AL437:AL440"/>
    <mergeCell ref="AM437:AM440"/>
    <mergeCell ref="AA437:AA440"/>
    <mergeCell ref="AB437:AB440"/>
    <mergeCell ref="AC437:AC440"/>
    <mergeCell ref="AE437:AE440"/>
    <mergeCell ref="AF437:AF440"/>
    <mergeCell ref="AM450:AM451"/>
    <mergeCell ref="AN450:AN451"/>
    <mergeCell ref="C452:C453"/>
    <mergeCell ref="D452:D453"/>
    <mergeCell ref="P452:P453"/>
    <mergeCell ref="R452:R453"/>
    <mergeCell ref="S452:S453"/>
    <mergeCell ref="Y452:Y453"/>
    <mergeCell ref="Z452:Z453"/>
    <mergeCell ref="AA452:AA453"/>
    <mergeCell ref="AG450:AG451"/>
    <mergeCell ref="AH450:AH451"/>
    <mergeCell ref="AI450:AI451"/>
    <mergeCell ref="AJ450:AJ451"/>
    <mergeCell ref="AK450:AK451"/>
    <mergeCell ref="AL450:AL451"/>
    <mergeCell ref="Z450:Z451"/>
    <mergeCell ref="AA450:AA451"/>
    <mergeCell ref="AB450:AB451"/>
    <mergeCell ref="AC450:AC451"/>
    <mergeCell ref="AE450:AE451"/>
    <mergeCell ref="AF450:AF451"/>
    <mergeCell ref="C450:C451"/>
    <mergeCell ref="D450:D451"/>
    <mergeCell ref="O450:O451"/>
    <mergeCell ref="P450:P451"/>
    <mergeCell ref="S450:S451"/>
    <mergeCell ref="Y450:Y451"/>
    <mergeCell ref="AE452:AE453"/>
    <mergeCell ref="AF452:AF453"/>
    <mergeCell ref="AG452:AG453"/>
    <mergeCell ref="AH452:AH453"/>
    <mergeCell ref="AJ454:AJ457"/>
    <mergeCell ref="AK454:AK457"/>
    <mergeCell ref="AL454:AL457"/>
    <mergeCell ref="AM454:AM457"/>
    <mergeCell ref="AN454:AN457"/>
    <mergeCell ref="AA454:AA457"/>
    <mergeCell ref="AB454:AB457"/>
    <mergeCell ref="AC454:AC457"/>
    <mergeCell ref="AF454:AF457"/>
    <mergeCell ref="AG454:AG457"/>
    <mergeCell ref="AH454:AH457"/>
    <mergeCell ref="AB452:AB453"/>
    <mergeCell ref="AC452:AC453"/>
    <mergeCell ref="C454:C457"/>
    <mergeCell ref="D454:D457"/>
    <mergeCell ref="O454:O457"/>
    <mergeCell ref="P454:P457"/>
    <mergeCell ref="R454:R457"/>
    <mergeCell ref="S454:S457"/>
    <mergeCell ref="Y454:Y457"/>
    <mergeCell ref="Z454:Z457"/>
    <mergeCell ref="AE454:AE457"/>
    <mergeCell ref="E454:E457"/>
    <mergeCell ref="E452:E453"/>
    <mergeCell ref="B31:B32"/>
    <mergeCell ref="B33:B34"/>
    <mergeCell ref="E4:E8"/>
    <mergeCell ref="E9:E16"/>
    <mergeCell ref="E18:E19"/>
    <mergeCell ref="E20:E23"/>
    <mergeCell ref="E24:E30"/>
    <mergeCell ref="E31:E32"/>
    <mergeCell ref="E33:E34"/>
    <mergeCell ref="AI454:AI457"/>
    <mergeCell ref="AI441:AI444"/>
    <mergeCell ref="AG437:AG440"/>
    <mergeCell ref="C433:C436"/>
    <mergeCell ref="AI429:AI432"/>
    <mergeCell ref="AG425:AG428"/>
    <mergeCell ref="AI413:AI416"/>
    <mergeCell ref="AG409:AG412"/>
    <mergeCell ref="AI397:AI400"/>
    <mergeCell ref="AG393:AG396"/>
    <mergeCell ref="AI381:AI384"/>
    <mergeCell ref="AG377:AG380"/>
    <mergeCell ref="AI365:AI368"/>
    <mergeCell ref="AG361:AG364"/>
    <mergeCell ref="AI349:AI352"/>
    <mergeCell ref="AG345:AG348"/>
    <mergeCell ref="E60:E63"/>
    <mergeCell ref="E64:E65"/>
    <mergeCell ref="E66:E67"/>
    <mergeCell ref="E46:E49"/>
    <mergeCell ref="E50:E54"/>
    <mergeCell ref="E55:E59"/>
    <mergeCell ref="E35:E39"/>
    <mergeCell ref="E89:E91"/>
    <mergeCell ref="E92:E94"/>
    <mergeCell ref="E77:E79"/>
    <mergeCell ref="E80:E82"/>
    <mergeCell ref="E83:E85"/>
    <mergeCell ref="E68:E70"/>
    <mergeCell ref="E71:E73"/>
    <mergeCell ref="E74:E76"/>
    <mergeCell ref="E119:E121"/>
    <mergeCell ref="E122:E124"/>
    <mergeCell ref="E125:E127"/>
    <mergeCell ref="E107:E109"/>
    <mergeCell ref="E110:E112"/>
    <mergeCell ref="E113:E115"/>
    <mergeCell ref="E95:E97"/>
    <mergeCell ref="E98:E100"/>
    <mergeCell ref="E101:E103"/>
    <mergeCell ref="E145:E149"/>
    <mergeCell ref="E150:E155"/>
    <mergeCell ref="E131:E133"/>
    <mergeCell ref="E134:E136"/>
    <mergeCell ref="E137:E139"/>
    <mergeCell ref="E202:E203"/>
    <mergeCell ref="E204:E206"/>
    <mergeCell ref="E207:E209"/>
    <mergeCell ref="E192:E195"/>
    <mergeCell ref="E196:E198"/>
    <mergeCell ref="E199:E201"/>
    <mergeCell ref="E174:E178"/>
    <mergeCell ref="E179:E181"/>
    <mergeCell ref="E182:E188"/>
    <mergeCell ref="E232:E236"/>
    <mergeCell ref="E240:E241"/>
    <mergeCell ref="E217:E218"/>
    <mergeCell ref="E219:E220"/>
    <mergeCell ref="E221:E222"/>
    <mergeCell ref="E210:E211"/>
    <mergeCell ref="E212:E213"/>
    <mergeCell ref="E214:E216"/>
    <mergeCell ref="C305:C308"/>
    <mergeCell ref="D305:D308"/>
    <mergeCell ref="E413:E416"/>
    <mergeCell ref="E389:E392"/>
    <mergeCell ref="E393:E396"/>
    <mergeCell ref="E397:E400"/>
    <mergeCell ref="E373:E376"/>
    <mergeCell ref="E377:E380"/>
    <mergeCell ref="E381:E384"/>
    <mergeCell ref="E265:E268"/>
    <mergeCell ref="E269:E272"/>
    <mergeCell ref="E273:E276"/>
    <mergeCell ref="E277:E280"/>
    <mergeCell ref="E281:E284"/>
    <mergeCell ref="E285:E288"/>
    <mergeCell ref="E289:E292"/>
    <mergeCell ref="E244:E245"/>
    <mergeCell ref="E246:E249"/>
    <mergeCell ref="E250:E251"/>
    <mergeCell ref="E253:E256"/>
    <mergeCell ref="E297:E300"/>
    <mergeCell ref="E301:E304"/>
    <mergeCell ref="E361:E364"/>
    <mergeCell ref="E365:E368"/>
    <mergeCell ref="E369:E372"/>
    <mergeCell ref="E349:E352"/>
    <mergeCell ref="E353:E356"/>
    <mergeCell ref="E357:E360"/>
    <mergeCell ref="E337:E340"/>
    <mergeCell ref="E341:E344"/>
    <mergeCell ref="E345:E348"/>
    <mergeCell ref="C321:C324"/>
    <mergeCell ref="B450:B451"/>
    <mergeCell ref="E450:E451"/>
    <mergeCell ref="E437:E440"/>
    <mergeCell ref="C437:C440"/>
    <mergeCell ref="E441:E444"/>
    <mergeCell ref="E421:E424"/>
    <mergeCell ref="E425:E428"/>
    <mergeCell ref="E429:E432"/>
    <mergeCell ref="B452:B457"/>
    <mergeCell ref="C425:C428"/>
    <mergeCell ref="D425:D428"/>
    <mergeCell ref="C333:C336"/>
    <mergeCell ref="D333:D336"/>
    <mergeCell ref="E405:E408"/>
    <mergeCell ref="E409:E412"/>
    <mergeCell ref="C409:C412"/>
    <mergeCell ref="D409:D412"/>
    <mergeCell ref="C393:C396"/>
    <mergeCell ref="D393:D396"/>
    <mergeCell ref="C377:C380"/>
    <mergeCell ref="D377:D380"/>
    <mergeCell ref="C361:C364"/>
    <mergeCell ref="D361:D364"/>
  </mergeCells>
  <conditionalFormatting sqref="W4:X30">
    <cfRule type="beginsWith" dxfId="172" priority="213" operator="beginsWith" text="T">
      <formula>LEFT(W4,LEN("T"))="T"</formula>
    </cfRule>
    <cfRule type="containsText" dxfId="171" priority="214" operator="containsText" text="Sin iniciar">
      <formula>NOT(ISERROR(SEARCH("Sin iniciar",W4)))</formula>
    </cfRule>
    <cfRule type="containsText" dxfId="170" priority="215" operator="containsText" text="En gestión">
      <formula>NOT(ISERROR(SEARCH("En gestión",W4)))</formula>
    </cfRule>
  </conditionalFormatting>
  <conditionalFormatting sqref="AB4:AC4">
    <cfRule type="beginsWith" dxfId="169" priority="168" operator="beginsWith" text="E">
      <formula>LEFT(AB4,LEN("E"))="E"</formula>
    </cfRule>
    <cfRule type="beginsWith" dxfId="168" priority="169" operator="beginsWith" text="T">
      <formula>LEFT(AB4,LEN("T"))="T"</formula>
    </cfRule>
    <cfRule type="beginsWith" dxfId="167" priority="170" operator="beginsWith" text="S">
      <formula>LEFT(AB4,LEN("S"))="S"</formula>
    </cfRule>
  </conditionalFormatting>
  <conditionalFormatting sqref="AB9:AC9">
    <cfRule type="beginsWith" dxfId="166" priority="165" operator="beginsWith" text="E">
      <formula>LEFT(AB9,LEN("E"))="E"</formula>
    </cfRule>
    <cfRule type="beginsWith" dxfId="165" priority="166" operator="beginsWith" text="T">
      <formula>LEFT(AB9,LEN("T"))="T"</formula>
    </cfRule>
    <cfRule type="beginsWith" dxfId="164" priority="167" operator="beginsWith" text="S">
      <formula>LEFT(AB9,LEN("S"))="S"</formula>
    </cfRule>
  </conditionalFormatting>
  <conditionalFormatting sqref="AB17:AC17">
    <cfRule type="beginsWith" dxfId="163" priority="162" operator="beginsWith" text="E">
      <formula>LEFT(AB17,LEN("E"))="E"</formula>
    </cfRule>
    <cfRule type="beginsWith" dxfId="162" priority="163" operator="beginsWith" text="T">
      <formula>LEFT(AB17,LEN("T"))="T"</formula>
    </cfRule>
    <cfRule type="beginsWith" dxfId="161" priority="164" operator="beginsWith" text="S">
      <formula>LEFT(AB17,LEN("S"))="S"</formula>
    </cfRule>
  </conditionalFormatting>
  <conditionalFormatting sqref="AB18:AC18">
    <cfRule type="beginsWith" dxfId="160" priority="159" operator="beginsWith" text="E">
      <formula>LEFT(AB18,LEN("E"))="E"</formula>
    </cfRule>
    <cfRule type="beginsWith" dxfId="159" priority="160" operator="beginsWith" text="T">
      <formula>LEFT(AB18,LEN("T"))="T"</formula>
    </cfRule>
    <cfRule type="beginsWith" dxfId="158" priority="161" operator="beginsWith" text="S">
      <formula>LEFT(AB18,LEN("S"))="S"</formula>
    </cfRule>
  </conditionalFormatting>
  <conditionalFormatting sqref="AB20:AC20 AB24:AC24">
    <cfRule type="beginsWith" dxfId="157" priority="156" operator="beginsWith" text="E">
      <formula>LEFT(AB20,LEN("E"))="E"</formula>
    </cfRule>
    <cfRule type="beginsWith" dxfId="156" priority="157" operator="beginsWith" text="T">
      <formula>LEFT(AB20,LEN("T"))="T"</formula>
    </cfRule>
    <cfRule type="beginsWith" dxfId="155" priority="158" operator="beginsWith" text="S">
      <formula>LEFT(AB20,LEN("S"))="S"</formula>
    </cfRule>
  </conditionalFormatting>
  <conditionalFormatting sqref="W31:X32">
    <cfRule type="beginsWith" dxfId="154" priority="153" operator="beginsWith" text="T">
      <formula>LEFT(W31,LEN("T"))="T"</formula>
    </cfRule>
    <cfRule type="containsText" dxfId="153" priority="154" operator="containsText" text="Sin iniciar">
      <formula>NOT(ISERROR(SEARCH("Sin iniciar",W31)))</formula>
    </cfRule>
    <cfRule type="containsText" dxfId="152" priority="155" operator="containsText" text="En gestión">
      <formula>NOT(ISERROR(SEARCH("En gestión",W31)))</formula>
    </cfRule>
  </conditionalFormatting>
  <conditionalFormatting sqref="AB31:AC31">
    <cfRule type="beginsWith" dxfId="151" priority="150" operator="beginsWith" text="E">
      <formula>LEFT(AB31,LEN("E"))="E"</formula>
    </cfRule>
    <cfRule type="beginsWith" dxfId="150" priority="151" operator="beginsWith" text="T">
      <formula>LEFT(AB31,LEN("T"))="T"</formula>
    </cfRule>
    <cfRule type="beginsWith" dxfId="149" priority="152" operator="beginsWith" text="S">
      <formula>LEFT(AB31,LEN("S"))="S"</formula>
    </cfRule>
  </conditionalFormatting>
  <conditionalFormatting sqref="W33:X34">
    <cfRule type="beginsWith" dxfId="148" priority="147" operator="beginsWith" text="T">
      <formula>LEFT(W33,LEN("T"))="T"</formula>
    </cfRule>
    <cfRule type="containsText" dxfId="147" priority="148" operator="containsText" text="Sin iniciar">
      <formula>NOT(ISERROR(SEARCH("Sin iniciar",W33)))</formula>
    </cfRule>
    <cfRule type="containsText" dxfId="146" priority="149" operator="containsText" text="En gestión">
      <formula>NOT(ISERROR(SEARCH("En gestión",W33)))</formula>
    </cfRule>
  </conditionalFormatting>
  <conditionalFormatting sqref="AB33:AC33">
    <cfRule type="beginsWith" dxfId="145" priority="144" operator="beginsWith" text="E">
      <formula>LEFT(AB33,LEN("E"))="E"</formula>
    </cfRule>
    <cfRule type="beginsWith" dxfId="144" priority="145" operator="beginsWith" text="T">
      <formula>LEFT(AB33,LEN("T"))="T"</formula>
    </cfRule>
    <cfRule type="beginsWith" dxfId="143" priority="146" operator="beginsWith" text="S">
      <formula>LEFT(AB33,LEN("S"))="S"</formula>
    </cfRule>
  </conditionalFormatting>
  <conditionalFormatting sqref="W35:X41">
    <cfRule type="beginsWith" dxfId="142" priority="141" operator="beginsWith" text="T">
      <formula>LEFT(W35,LEN("T"))="T"</formula>
    </cfRule>
    <cfRule type="containsText" dxfId="141" priority="142" operator="containsText" text="Sin iniciar">
      <formula>NOT(ISERROR(SEARCH("Sin iniciar",W35)))</formula>
    </cfRule>
    <cfRule type="containsText" dxfId="140" priority="143" operator="containsText" text="En gestión">
      <formula>NOT(ISERROR(SEARCH("En gestión",W35)))</formula>
    </cfRule>
  </conditionalFormatting>
  <conditionalFormatting sqref="AB35:AC35 AB40:AC40">
    <cfRule type="beginsWith" dxfId="139" priority="138" operator="beginsWith" text="E">
      <formula>LEFT(AB35,LEN("E"))="E"</formula>
    </cfRule>
    <cfRule type="beginsWith" dxfId="138" priority="139" operator="beginsWith" text="T">
      <formula>LEFT(AB35,LEN("T"))="T"</formula>
    </cfRule>
    <cfRule type="beginsWith" dxfId="137" priority="140" operator="beginsWith" text="S">
      <formula>LEFT(AB35,LEN("S"))="S"</formula>
    </cfRule>
  </conditionalFormatting>
  <conditionalFormatting sqref="W42:X67">
    <cfRule type="beginsWith" dxfId="136" priority="135" operator="beginsWith" text="T">
      <formula>LEFT(W42,LEN("T"))="T"</formula>
    </cfRule>
    <cfRule type="containsText" dxfId="135" priority="136" operator="containsText" text="Sin iniciar">
      <formula>NOT(ISERROR(SEARCH("Sin iniciar",W42)))</formula>
    </cfRule>
    <cfRule type="containsText" dxfId="134" priority="137" operator="containsText" text="En gestión">
      <formula>NOT(ISERROR(SEARCH("En gestión",W42)))</formula>
    </cfRule>
  </conditionalFormatting>
  <conditionalFormatting sqref="AB42:AC42 AB44:AC44 AB46:AC46 AB50:AC50 AB60:AC60 AB55:AC55">
    <cfRule type="beginsWith" dxfId="133" priority="132" operator="beginsWith" text="E">
      <formula>LEFT(AB42,LEN("E"))="E"</formula>
    </cfRule>
    <cfRule type="beginsWith" dxfId="132" priority="133" operator="beginsWith" text="T">
      <formula>LEFT(AB42,LEN("T"))="T"</formula>
    </cfRule>
    <cfRule type="beginsWith" dxfId="131" priority="134" operator="beginsWith" text="S">
      <formula>LEFT(AB42,LEN("S"))="S"</formula>
    </cfRule>
  </conditionalFormatting>
  <conditionalFormatting sqref="AB64:AC64 AB66:AC66">
    <cfRule type="beginsWith" dxfId="130" priority="129" operator="beginsWith" text="E">
      <formula>LEFT(AB64,LEN("E"))="E"</formula>
    </cfRule>
    <cfRule type="beginsWith" dxfId="129" priority="130" operator="beginsWith" text="T">
      <formula>LEFT(AB64,LEN("T"))="T"</formula>
    </cfRule>
    <cfRule type="beginsWith" dxfId="128" priority="131" operator="beginsWith" text="S">
      <formula>LEFT(AB64,LEN("S"))="S"</formula>
    </cfRule>
  </conditionalFormatting>
  <conditionalFormatting sqref="W68:X73">
    <cfRule type="beginsWith" dxfId="127" priority="126" operator="beginsWith" text="T">
      <formula>LEFT(W68,LEN("T"))="T"</formula>
    </cfRule>
    <cfRule type="containsText" dxfId="126" priority="127" operator="containsText" text="Sin iniciar">
      <formula>NOT(ISERROR(SEARCH("Sin iniciar",W68)))</formula>
    </cfRule>
    <cfRule type="containsText" dxfId="125" priority="128" operator="containsText" text="En gestión">
      <formula>NOT(ISERROR(SEARCH("En gestión",W68)))</formula>
    </cfRule>
  </conditionalFormatting>
  <conditionalFormatting sqref="O68">
    <cfRule type="cellIs" dxfId="124" priority="125" operator="equal">
      <formula>"Otro"</formula>
    </cfRule>
  </conditionalFormatting>
  <conditionalFormatting sqref="AB68:AC68 AB71:AC71">
    <cfRule type="beginsWith" dxfId="123" priority="122" operator="beginsWith" text="E">
      <formula>LEFT(AB68,LEN("E"))="E"</formula>
    </cfRule>
    <cfRule type="beginsWith" dxfId="122" priority="123" operator="beginsWith" text="T">
      <formula>LEFT(AB68,LEN("T"))="T"</formula>
    </cfRule>
    <cfRule type="beginsWith" dxfId="121" priority="124" operator="beginsWith" text="S">
      <formula>LEFT(AB68,LEN("S"))="S"</formula>
    </cfRule>
  </conditionalFormatting>
  <conditionalFormatting sqref="AH68">
    <cfRule type="cellIs" dxfId="120" priority="121" operator="equal">
      <formula>"Otro"</formula>
    </cfRule>
  </conditionalFormatting>
  <conditionalFormatting sqref="W74:X139">
    <cfRule type="beginsWith" dxfId="119" priority="118" operator="beginsWith" text="T">
      <formula>LEFT(W74,LEN("T"))="T"</formula>
    </cfRule>
    <cfRule type="containsText" dxfId="118" priority="119" operator="containsText" text="Sin iniciar">
      <formula>NOT(ISERROR(SEARCH("Sin iniciar",W74)))</formula>
    </cfRule>
    <cfRule type="containsText" dxfId="117" priority="120" operator="containsText" text="En gestión">
      <formula>NOT(ISERROR(SEARCH("En gestión",W74)))</formula>
    </cfRule>
  </conditionalFormatting>
  <conditionalFormatting sqref="AB74:AC74 AB77:AC77 AB80:AC80 AB83:AC83 AB86:AC86 AB89:AC89 AB92:AC92 AB95:AC95 AB98:AC98 AB101:AC101 AB104:AC104 AB107:AC107 AB110:AC110 AB113:AC113 AB116:AC116 AB119:AC119 AB122:AC122 AB125:AC125 AB128:AC128 AB131:AC131 AB134:AC134 AB137:AC137">
    <cfRule type="beginsWith" dxfId="116" priority="115" operator="beginsWith" text="E">
      <formula>LEFT(AB74,LEN("E"))="E"</formula>
    </cfRule>
    <cfRule type="beginsWith" dxfId="115" priority="116" operator="beginsWith" text="T">
      <formula>LEFT(AB74,LEN("T"))="T"</formula>
    </cfRule>
    <cfRule type="beginsWith" dxfId="114" priority="117" operator="beginsWith" text="S">
      <formula>LEFT(AB74,LEN("S"))="S"</formula>
    </cfRule>
  </conditionalFormatting>
  <conditionalFormatting sqref="W140:X216">
    <cfRule type="beginsWith" dxfId="113" priority="112" operator="beginsWith" text="T">
      <formula>LEFT(W140,LEN("T"))="T"</formula>
    </cfRule>
    <cfRule type="containsText" dxfId="112" priority="113" operator="containsText" text="Sin iniciar">
      <formula>NOT(ISERROR(SEARCH("Sin iniciar",W140)))</formula>
    </cfRule>
    <cfRule type="containsText" dxfId="111" priority="114" operator="containsText" text="En gestión">
      <formula>NOT(ISERROR(SEARCH("En gestión",W140)))</formula>
    </cfRule>
  </conditionalFormatting>
  <conditionalFormatting sqref="AB140:AC140 AB145:AC145">
    <cfRule type="beginsWith" dxfId="110" priority="109" operator="beginsWith" text="E">
      <formula>LEFT(AB140,LEN("E"))="E"</formula>
    </cfRule>
    <cfRule type="beginsWith" dxfId="109" priority="110" operator="beginsWith" text="T">
      <formula>LEFT(AB140,LEN("T"))="T"</formula>
    </cfRule>
    <cfRule type="beginsWith" dxfId="108" priority="111" operator="beginsWith" text="S">
      <formula>LEFT(AB140,LEN("S"))="S"</formula>
    </cfRule>
  </conditionalFormatting>
  <conditionalFormatting sqref="AB150:AC150">
    <cfRule type="beginsWith" dxfId="107" priority="106" operator="beginsWith" text="E">
      <formula>LEFT(AB150,LEN("E"))="E"</formula>
    </cfRule>
    <cfRule type="beginsWith" dxfId="106" priority="107" operator="beginsWith" text="T">
      <formula>LEFT(AB150,LEN("T"))="T"</formula>
    </cfRule>
    <cfRule type="beginsWith" dxfId="105" priority="108" operator="beginsWith" text="S">
      <formula>LEFT(AB150,LEN("S"))="S"</formula>
    </cfRule>
  </conditionalFormatting>
  <conditionalFormatting sqref="AB156:AC156">
    <cfRule type="beginsWith" dxfId="104" priority="103" operator="beginsWith" text="E">
      <formula>LEFT(AB156,LEN("E"))="E"</formula>
    </cfRule>
    <cfRule type="beginsWith" dxfId="103" priority="104" operator="beginsWith" text="T">
      <formula>LEFT(AB156,LEN("T"))="T"</formula>
    </cfRule>
    <cfRule type="beginsWith" dxfId="102" priority="105" operator="beginsWith" text="S">
      <formula>LEFT(AB156,LEN("S"))="S"</formula>
    </cfRule>
  </conditionalFormatting>
  <conditionalFormatting sqref="AB161:AC161">
    <cfRule type="beginsWith" dxfId="101" priority="100" operator="beginsWith" text="E">
      <formula>LEFT(AB161,LEN("E"))="E"</formula>
    </cfRule>
    <cfRule type="beginsWith" dxfId="100" priority="101" operator="beginsWith" text="T">
      <formula>LEFT(AB161,LEN("T"))="T"</formula>
    </cfRule>
    <cfRule type="beginsWith" dxfId="99" priority="102" operator="beginsWith" text="S">
      <formula>LEFT(AB161,LEN("S"))="S"</formula>
    </cfRule>
  </conditionalFormatting>
  <conditionalFormatting sqref="AB174:AC174">
    <cfRule type="beginsWith" dxfId="98" priority="97" operator="beginsWith" text="E">
      <formula>LEFT(AB174,LEN("E"))="E"</formula>
    </cfRule>
    <cfRule type="beginsWith" dxfId="97" priority="98" operator="beginsWith" text="T">
      <formula>LEFT(AB174,LEN("T"))="T"</formula>
    </cfRule>
    <cfRule type="beginsWith" dxfId="96" priority="99" operator="beginsWith" text="S">
      <formula>LEFT(AB174,LEN("S"))="S"</formula>
    </cfRule>
  </conditionalFormatting>
  <conditionalFormatting sqref="AB159:AC160">
    <cfRule type="beginsWith" dxfId="95" priority="94" operator="beginsWith" text="E">
      <formula>LEFT(AB159,LEN("E"))="E"</formula>
    </cfRule>
    <cfRule type="beginsWith" dxfId="94" priority="95" operator="beginsWith" text="T">
      <formula>LEFT(AB159,LEN("T"))="T"</formula>
    </cfRule>
    <cfRule type="beginsWith" dxfId="93" priority="96" operator="beginsWith" text="S">
      <formula>LEFT(AB159,LEN("S"))="S"</formula>
    </cfRule>
  </conditionalFormatting>
  <conditionalFormatting sqref="AB166:AC166">
    <cfRule type="beginsWith" dxfId="92" priority="91" operator="beginsWith" text="E">
      <formula>LEFT(AB166,LEN("E"))="E"</formula>
    </cfRule>
    <cfRule type="beginsWith" dxfId="91" priority="92" operator="beginsWith" text="T">
      <formula>LEFT(AB166,LEN("T"))="T"</formula>
    </cfRule>
    <cfRule type="beginsWith" dxfId="90" priority="93" operator="beginsWith" text="S">
      <formula>LEFT(AB166,LEN("S"))="S"</formula>
    </cfRule>
  </conditionalFormatting>
  <conditionalFormatting sqref="AB169:AC169">
    <cfRule type="beginsWith" dxfId="89" priority="88" operator="beginsWith" text="E">
      <formula>LEFT(AB169,LEN("E"))="E"</formula>
    </cfRule>
    <cfRule type="beginsWith" dxfId="88" priority="89" operator="beginsWith" text="T">
      <formula>LEFT(AB169,LEN("T"))="T"</formula>
    </cfRule>
    <cfRule type="beginsWith" dxfId="87" priority="90" operator="beginsWith" text="S">
      <formula>LEFT(AB169,LEN("S"))="S"</formula>
    </cfRule>
  </conditionalFormatting>
  <conditionalFormatting sqref="AB179:AC179">
    <cfRule type="beginsWith" dxfId="86" priority="85" operator="beginsWith" text="E">
      <formula>LEFT(AB179,LEN("E"))="E"</formula>
    </cfRule>
    <cfRule type="beginsWith" dxfId="85" priority="86" operator="beginsWith" text="T">
      <formula>LEFT(AB179,LEN("T"))="T"</formula>
    </cfRule>
    <cfRule type="beginsWith" dxfId="84" priority="87" operator="beginsWith" text="S">
      <formula>LEFT(AB179,LEN("S"))="S"</formula>
    </cfRule>
  </conditionalFormatting>
  <conditionalFormatting sqref="AB196:AC196">
    <cfRule type="beginsWith" dxfId="83" priority="82" operator="beginsWith" text="E">
      <formula>LEFT(AB196,LEN("E"))="E"</formula>
    </cfRule>
    <cfRule type="beginsWith" dxfId="82" priority="83" operator="beginsWith" text="T">
      <formula>LEFT(AB196,LEN("T"))="T"</formula>
    </cfRule>
    <cfRule type="beginsWith" dxfId="81" priority="84" operator="beginsWith" text="S">
      <formula>LEFT(AB196,LEN("S"))="S"</formula>
    </cfRule>
  </conditionalFormatting>
  <conditionalFormatting sqref="AB199:AC199">
    <cfRule type="beginsWith" dxfId="80" priority="79" operator="beginsWith" text="E">
      <formula>LEFT(AB199,LEN("E"))="E"</formula>
    </cfRule>
    <cfRule type="beginsWith" dxfId="79" priority="80" operator="beginsWith" text="T">
      <formula>LEFT(AB199,LEN("T"))="T"</formula>
    </cfRule>
    <cfRule type="beginsWith" dxfId="78" priority="81" operator="beginsWith" text="S">
      <formula>LEFT(AB199,LEN("S"))="S"</formula>
    </cfRule>
  </conditionalFormatting>
  <conditionalFormatting sqref="AB204:AC204">
    <cfRule type="beginsWith" dxfId="77" priority="76" operator="beginsWith" text="E">
      <formula>LEFT(AB204,LEN("E"))="E"</formula>
    </cfRule>
    <cfRule type="beginsWith" dxfId="76" priority="77" operator="beginsWith" text="T">
      <formula>LEFT(AB204,LEN("T"))="T"</formula>
    </cfRule>
    <cfRule type="beginsWith" dxfId="75" priority="78" operator="beginsWith" text="S">
      <formula>LEFT(AB204,LEN("S"))="S"</formula>
    </cfRule>
  </conditionalFormatting>
  <conditionalFormatting sqref="AB207:AC207">
    <cfRule type="beginsWith" dxfId="74" priority="73" operator="beginsWith" text="E">
      <formula>LEFT(AB207,LEN("E"))="E"</formula>
    </cfRule>
    <cfRule type="beginsWith" dxfId="73" priority="74" operator="beginsWith" text="T">
      <formula>LEFT(AB207,LEN("T"))="T"</formula>
    </cfRule>
    <cfRule type="beginsWith" dxfId="72" priority="75" operator="beginsWith" text="S">
      <formula>LEFT(AB207,LEN("S"))="S"</formula>
    </cfRule>
  </conditionalFormatting>
  <conditionalFormatting sqref="AB214:AC214">
    <cfRule type="beginsWith" dxfId="71" priority="70" operator="beginsWith" text="E">
      <formula>LEFT(AB214,LEN("E"))="E"</formula>
    </cfRule>
    <cfRule type="beginsWith" dxfId="70" priority="71" operator="beginsWith" text="T">
      <formula>LEFT(AB214,LEN("T"))="T"</formula>
    </cfRule>
    <cfRule type="beginsWith" dxfId="69" priority="72" operator="beginsWith" text="S">
      <formula>LEFT(AB214,LEN("S"))="S"</formula>
    </cfRule>
  </conditionalFormatting>
  <conditionalFormatting sqref="AB172:AC173">
    <cfRule type="beginsWith" dxfId="68" priority="67" operator="beginsWith" text="E">
      <formula>LEFT(AB172,LEN("E"))="E"</formula>
    </cfRule>
    <cfRule type="beginsWith" dxfId="67" priority="68" operator="beginsWith" text="T">
      <formula>LEFT(AB172,LEN("T"))="T"</formula>
    </cfRule>
    <cfRule type="beginsWith" dxfId="66" priority="69" operator="beginsWith" text="S">
      <formula>LEFT(AB172,LEN("S"))="S"</formula>
    </cfRule>
  </conditionalFormatting>
  <conditionalFormatting sqref="AB189:AC189">
    <cfRule type="beginsWith" dxfId="65" priority="64" operator="beginsWith" text="E">
      <formula>LEFT(AB189,LEN("E"))="E"</formula>
    </cfRule>
    <cfRule type="beginsWith" dxfId="64" priority="65" operator="beginsWith" text="T">
      <formula>LEFT(AB189,LEN("T"))="T"</formula>
    </cfRule>
    <cfRule type="beginsWith" dxfId="63" priority="66" operator="beginsWith" text="S">
      <formula>LEFT(AB189,LEN("S"))="S"</formula>
    </cfRule>
  </conditionalFormatting>
  <conditionalFormatting sqref="AB190:AC190">
    <cfRule type="beginsWith" dxfId="62" priority="61" operator="beginsWith" text="E">
      <formula>LEFT(AB190,LEN("E"))="E"</formula>
    </cfRule>
    <cfRule type="beginsWith" dxfId="61" priority="62" operator="beginsWith" text="T">
      <formula>LEFT(AB190,LEN("T"))="T"</formula>
    </cfRule>
    <cfRule type="beginsWith" dxfId="60" priority="63" operator="beginsWith" text="S">
      <formula>LEFT(AB190,LEN("S"))="S"</formula>
    </cfRule>
  </conditionalFormatting>
  <conditionalFormatting sqref="AB202:AC202">
    <cfRule type="beginsWith" dxfId="59" priority="58" operator="beginsWith" text="E">
      <formula>LEFT(AB202,LEN("E"))="E"</formula>
    </cfRule>
    <cfRule type="beginsWith" dxfId="58" priority="59" operator="beginsWith" text="T">
      <formula>LEFT(AB202,LEN("T"))="T"</formula>
    </cfRule>
    <cfRule type="beginsWith" dxfId="57" priority="60" operator="beginsWith" text="S">
      <formula>LEFT(AB202,LEN("S"))="S"</formula>
    </cfRule>
  </conditionalFormatting>
  <conditionalFormatting sqref="AB210:AC210 AB212:AC212">
    <cfRule type="beginsWith" dxfId="56" priority="55" operator="beginsWith" text="E">
      <formula>LEFT(AB210,LEN("E"))="E"</formula>
    </cfRule>
    <cfRule type="beginsWith" dxfId="55" priority="56" operator="beginsWith" text="T">
      <formula>LEFT(AB210,LEN("T"))="T"</formula>
    </cfRule>
    <cfRule type="beginsWith" dxfId="54" priority="57" operator="beginsWith" text="S">
      <formula>LEFT(AB210,LEN("S"))="S"</formula>
    </cfRule>
  </conditionalFormatting>
  <conditionalFormatting sqref="AB192:AC192">
    <cfRule type="beginsWith" dxfId="53" priority="52" operator="beginsWith" text="E">
      <formula>LEFT(AB192,LEN("E"))="E"</formula>
    </cfRule>
    <cfRule type="beginsWith" dxfId="52" priority="53" operator="beginsWith" text="T">
      <formula>LEFT(AB192,LEN("T"))="T"</formula>
    </cfRule>
    <cfRule type="beginsWith" dxfId="51" priority="54" operator="beginsWith" text="S">
      <formula>LEFT(AB192,LEN("S"))="S"</formula>
    </cfRule>
  </conditionalFormatting>
  <conditionalFormatting sqref="AB182:AC182">
    <cfRule type="beginsWith" dxfId="50" priority="49" operator="beginsWith" text="E">
      <formula>LEFT(AB182,LEN("E"))="E"</formula>
    </cfRule>
    <cfRule type="beginsWith" dxfId="49" priority="50" operator="beginsWith" text="T">
      <formula>LEFT(AB182,LEN("T"))="T"</formula>
    </cfRule>
    <cfRule type="beginsWith" dxfId="48" priority="51" operator="beginsWith" text="S">
      <formula>LEFT(AB182,LEN("S"))="S"</formula>
    </cfRule>
  </conditionalFormatting>
  <conditionalFormatting sqref="W217:X251">
    <cfRule type="beginsWith" dxfId="47" priority="46" operator="beginsWith" text="T">
      <formula>LEFT(W217,LEN("T"))="T"</formula>
    </cfRule>
    <cfRule type="containsText" dxfId="46" priority="47" operator="containsText" text="Sin iniciar">
      <formula>NOT(ISERROR(SEARCH("Sin iniciar",W217)))</formula>
    </cfRule>
    <cfRule type="containsText" dxfId="45" priority="48" operator="containsText" text="En gestión">
      <formula>NOT(ISERROR(SEARCH("En gestión",W217)))</formula>
    </cfRule>
  </conditionalFormatting>
  <conditionalFormatting sqref="AB237:AC237 AB232:AC232">
    <cfRule type="beginsWith" dxfId="44" priority="43" operator="beginsWith" text="E">
      <formula>LEFT(AB232,LEN("E"))="E"</formula>
    </cfRule>
    <cfRule type="beginsWith" dxfId="43" priority="44" operator="beginsWith" text="T">
      <formula>LEFT(AB232,LEN("T"))="T"</formula>
    </cfRule>
    <cfRule type="beginsWith" dxfId="42" priority="45" operator="beginsWith" text="S">
      <formula>LEFT(AB232,LEN("S"))="S"</formula>
    </cfRule>
  </conditionalFormatting>
  <conditionalFormatting sqref="AB217:AC217 AB219:AC219 AB221:AC221">
    <cfRule type="beginsWith" dxfId="41" priority="40" operator="beginsWith" text="E">
      <formula>LEFT(AB217,LEN("E"))="E"</formula>
    </cfRule>
    <cfRule type="beginsWith" dxfId="40" priority="41" operator="beginsWith" text="T">
      <formula>LEFT(AB217,LEN("T"))="T"</formula>
    </cfRule>
    <cfRule type="beginsWith" dxfId="39" priority="42" operator="beginsWith" text="S">
      <formula>LEFT(AB217,LEN("S"))="S"</formula>
    </cfRule>
  </conditionalFormatting>
  <conditionalFormatting sqref="AB240:AC240 AB242:AC242 AB244:AC244 AB246:AC246">
    <cfRule type="beginsWith" dxfId="38" priority="37" operator="beginsWith" text="E">
      <formula>LEFT(AB240,LEN("E"))="E"</formula>
    </cfRule>
    <cfRule type="beginsWith" dxfId="37" priority="38" operator="beginsWith" text="T">
      <formula>LEFT(AB240,LEN("T"))="T"</formula>
    </cfRule>
    <cfRule type="beginsWith" dxfId="36" priority="39" operator="beginsWith" text="S">
      <formula>LEFT(AB240,LEN("S"))="S"</formula>
    </cfRule>
  </conditionalFormatting>
  <conditionalFormatting sqref="AB250:AC250">
    <cfRule type="beginsWith" dxfId="35" priority="34" operator="beginsWith" text="E">
      <formula>LEFT(AB250,LEN("E"))="E"</formula>
    </cfRule>
    <cfRule type="beginsWith" dxfId="34" priority="35" operator="beginsWith" text="T">
      <formula>LEFT(AB250,LEN("T"))="T"</formula>
    </cfRule>
    <cfRule type="beginsWith" dxfId="33" priority="36" operator="beginsWith" text="S">
      <formula>LEFT(AB250,LEN("S"))="S"</formula>
    </cfRule>
  </conditionalFormatting>
  <conditionalFormatting sqref="AB223:AC223">
    <cfRule type="beginsWith" dxfId="32" priority="31" operator="beginsWith" text="E">
      <formula>LEFT(AB223,LEN("E"))="E"</formula>
    </cfRule>
    <cfRule type="beginsWith" dxfId="31" priority="32" operator="beginsWith" text="T">
      <formula>LEFT(AB223,LEN("T"))="T"</formula>
    </cfRule>
    <cfRule type="beginsWith" dxfId="30" priority="33" operator="beginsWith" text="S">
      <formula>LEFT(AB223,LEN("S"))="S"</formula>
    </cfRule>
  </conditionalFormatting>
  <conditionalFormatting sqref="W252:X252">
    <cfRule type="beginsWith" dxfId="29" priority="28" operator="beginsWith" text="T">
      <formula>LEFT(W252,LEN("T"))="T"</formula>
    </cfRule>
    <cfRule type="containsText" dxfId="28" priority="29" operator="containsText" text="Sin iniciar">
      <formula>NOT(ISERROR(SEARCH("Sin iniciar",W252)))</formula>
    </cfRule>
    <cfRule type="containsText" dxfId="27" priority="30" operator="containsText" text="En gestión">
      <formula>NOT(ISERROR(SEARCH("En gestión",W252)))</formula>
    </cfRule>
  </conditionalFormatting>
  <conditionalFormatting sqref="AB252:AC252">
    <cfRule type="beginsWith" dxfId="26" priority="25" operator="beginsWith" text="E">
      <formula>LEFT(AB252,LEN("E"))="E"</formula>
    </cfRule>
    <cfRule type="beginsWith" dxfId="25" priority="26" operator="beginsWith" text="T">
      <formula>LEFT(AB252,LEN("T"))="T"</formula>
    </cfRule>
    <cfRule type="beginsWith" dxfId="24" priority="27" operator="beginsWith" text="S">
      <formula>LEFT(AB252,LEN("S"))="S"</formula>
    </cfRule>
  </conditionalFormatting>
  <conditionalFormatting sqref="W253:X444">
    <cfRule type="beginsWith" dxfId="23" priority="22" operator="beginsWith" text="T">
      <formula>LEFT(W253,LEN("T"))="T"</formula>
    </cfRule>
    <cfRule type="containsText" dxfId="22" priority="23" operator="containsText" text="Sin iniciar">
      <formula>NOT(ISERROR(SEARCH("Sin iniciar",W253)))</formula>
    </cfRule>
    <cfRule type="containsText" dxfId="21" priority="24" operator="containsText" text="En gestión">
      <formula>NOT(ISERROR(SEARCH("En gestión",W253)))</formula>
    </cfRule>
  </conditionalFormatting>
  <conditionalFormatting sqref="AB253:AC253 AB257:AC257 AB261:AC261 AB265:AC265 AB269:AC269 AB273:AC273 AB277:AC277 AB281:AC281 AB285:AC285 AB289:AC289 AB293:AC293 AB297:AC297 AB301:AC301 AB305:AC305 AB309:AC309 AB313:AC313 AB317:AC317 AB321:AC321 AB325:AC325 AB329:AC329 AB333:AC333 AB337:AC337 AB341:AC341 AB345:AC345 AB349:AC349 AB353:AC353 AB357:AC357 AB361:AC361 AB365:AC365 AB369:AC369 AB373:AC373 AB377:AC377 AB381:AC381 AB385:AC385 AB389:AC389 AB393:AC393 AB397:AC397 AB401:AC401 AB405:AC405 AB409:AC409 AB413:AC413 AB417:AC417 AB421:AC421 AB425:AC425 AB429:AC429 AB433:AC433 AB437:AC437 AB441:AC441">
    <cfRule type="beginsWith" dxfId="20" priority="19" operator="beginsWith" text="E">
      <formula>LEFT(AB253,LEN("E"))="E"</formula>
    </cfRule>
    <cfRule type="beginsWith" dxfId="19" priority="20" operator="beginsWith" text="T">
      <formula>LEFT(AB253,LEN("T"))="T"</formula>
    </cfRule>
    <cfRule type="beginsWith" dxfId="18" priority="21" operator="beginsWith" text="S">
      <formula>LEFT(AB253,LEN("S"))="S"</formula>
    </cfRule>
  </conditionalFormatting>
  <conditionalFormatting sqref="W445:X449">
    <cfRule type="beginsWith" dxfId="17" priority="16" operator="beginsWith" text="T">
      <formula>LEFT(W445,LEN("T"))="T"</formula>
    </cfRule>
    <cfRule type="containsText" dxfId="16" priority="17" operator="containsText" text="Sin iniciar">
      <formula>NOT(ISERROR(SEARCH("Sin iniciar",W445)))</formula>
    </cfRule>
    <cfRule type="containsText" dxfId="15" priority="18" operator="containsText" text="En gestión">
      <formula>NOT(ISERROR(SEARCH("En gestión",W445)))</formula>
    </cfRule>
  </conditionalFormatting>
  <conditionalFormatting sqref="AB445:AC449">
    <cfRule type="beginsWith" dxfId="14" priority="13" operator="beginsWith" text="E">
      <formula>LEFT(AB445,LEN("E"))="E"</formula>
    </cfRule>
    <cfRule type="beginsWith" dxfId="13" priority="14" operator="beginsWith" text="T">
      <formula>LEFT(AB445,LEN("T"))="T"</formula>
    </cfRule>
    <cfRule type="beginsWith" dxfId="12" priority="15" operator="beginsWith" text="S">
      <formula>LEFT(AB445,LEN("S"))="S"</formula>
    </cfRule>
  </conditionalFormatting>
  <conditionalFormatting sqref="W450:X451">
    <cfRule type="beginsWith" dxfId="11" priority="10" operator="beginsWith" text="T">
      <formula>LEFT(W450,LEN("T"))="T"</formula>
    </cfRule>
    <cfRule type="containsText" dxfId="10" priority="11" operator="containsText" text="Sin iniciar">
      <formula>NOT(ISERROR(SEARCH("Sin iniciar",W450)))</formula>
    </cfRule>
    <cfRule type="containsText" dxfId="9" priority="12" operator="containsText" text="En gestión">
      <formula>NOT(ISERROR(SEARCH("En gestión",W450)))</formula>
    </cfRule>
  </conditionalFormatting>
  <conditionalFormatting sqref="AB450:AC450">
    <cfRule type="beginsWith" dxfId="8" priority="7" operator="beginsWith" text="E">
      <formula>LEFT(AB450,LEN("E"))="E"</formula>
    </cfRule>
    <cfRule type="beginsWith" dxfId="7" priority="8" operator="beginsWith" text="T">
      <formula>LEFT(AB450,LEN("T"))="T"</formula>
    </cfRule>
    <cfRule type="beginsWith" dxfId="6" priority="9" operator="beginsWith" text="S">
      <formula>LEFT(AB450,LEN("S"))="S"</formula>
    </cfRule>
  </conditionalFormatting>
  <conditionalFormatting sqref="W452:X457">
    <cfRule type="beginsWith" dxfId="5" priority="4" operator="beginsWith" text="T">
      <formula>LEFT(W452,LEN("T"))="T"</formula>
    </cfRule>
    <cfRule type="containsText" dxfId="4" priority="5" operator="containsText" text="Sin iniciar">
      <formula>NOT(ISERROR(SEARCH("Sin iniciar",W452)))</formula>
    </cfRule>
    <cfRule type="containsText" dxfId="3" priority="6" operator="containsText" text="En gestión">
      <formula>NOT(ISERROR(SEARCH("En gestión",W452)))</formula>
    </cfRule>
  </conditionalFormatting>
  <conditionalFormatting sqref="AB452:AC452 AB454:AC454">
    <cfRule type="beginsWith" dxfId="2" priority="1" operator="beginsWith" text="E">
      <formula>LEFT(AB452,LEN("E"))="E"</formula>
    </cfRule>
    <cfRule type="beginsWith" dxfId="1" priority="2" operator="beginsWith" text="T">
      <formula>LEFT(AB452,LEN("T"))="T"</formula>
    </cfRule>
    <cfRule type="beginsWith" dxfId="0" priority="3" operator="beginsWith" text="S">
      <formula>LEFT(AB452,LEN("S"))="S"</formula>
    </cfRule>
  </conditionalFormatting>
  <hyperlinks>
    <hyperlink ref="V40" r:id="rId1" xr:uid="{00000000-0004-0000-0100-000000000000}"/>
    <hyperlink ref="V36" r:id="rId2" xr:uid="{00000000-0004-0000-0100-000001000000}"/>
    <hyperlink ref="V37" r:id="rId3" xr:uid="{00000000-0004-0000-0100-000002000000}"/>
    <hyperlink ref="V240" r:id="rId4" display="https://www.dane.gov.co/index.php/estadisticas-por-tema/demografia-y-poblacion/metodologias-demograficas-aplicadas" xr:uid="{00000000-0004-0000-0100-000003000000}"/>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seguimiento PAI</vt:lpstr>
      <vt:lpstr>Anexo seguimiento PO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Caro Ventura</dc:creator>
  <cp:lastModifiedBy>Maritza  Del Rocio Nieto Jaime</cp:lastModifiedBy>
  <dcterms:created xsi:type="dcterms:W3CDTF">2022-08-18T21:07:01Z</dcterms:created>
  <dcterms:modified xsi:type="dcterms:W3CDTF">2022-12-12T13:53:34Z</dcterms:modified>
</cp:coreProperties>
</file>